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5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K11" i="1"/>
  <c r="C80" i="1" l="1"/>
  <c r="K33" i="1"/>
  <c r="K56" i="1"/>
  <c r="C82" i="1"/>
  <c r="C84" i="1"/>
  <c r="K44" i="1"/>
  <c r="C90" i="1"/>
  <c r="C91" i="1"/>
  <c r="K62" i="1"/>
  <c r="C81" i="1"/>
  <c r="C79" i="1"/>
  <c r="K55" i="1"/>
  <c r="C72" i="1"/>
  <c r="K32" i="1"/>
  <c r="C93" i="1"/>
  <c r="K37" i="1"/>
  <c r="K30" i="1"/>
  <c r="C73" i="1"/>
  <c r="K34" i="1"/>
  <c r="C78" i="1"/>
  <c r="K25" i="1" l="1"/>
  <c r="C92" i="1"/>
  <c r="K24" i="1"/>
  <c r="K26" i="1"/>
  <c r="K28" i="1"/>
  <c r="K59" i="1"/>
  <c r="C89" i="1"/>
  <c r="C75" i="1"/>
  <c r="C99" i="1" l="1"/>
  <c r="G74" i="1"/>
  <c r="J66" i="1"/>
  <c r="I66" i="1"/>
  <c r="H73" i="1" s="1"/>
  <c r="H74" i="1" s="1"/>
  <c r="K65" i="1"/>
  <c r="K64" i="1"/>
  <c r="K63" i="1"/>
  <c r="K61" i="1"/>
  <c r="K60" i="1"/>
  <c r="K58" i="1"/>
  <c r="K57" i="1"/>
  <c r="K54" i="1"/>
  <c r="K52" i="1"/>
  <c r="K51" i="1"/>
  <c r="K50" i="1"/>
  <c r="K49" i="1"/>
  <c r="K48" i="1"/>
  <c r="K47" i="1"/>
  <c r="K46" i="1"/>
  <c r="K45" i="1"/>
  <c r="K43" i="1"/>
  <c r="K42" i="1"/>
  <c r="K41" i="1"/>
  <c r="K40" i="1"/>
  <c r="K39" i="1"/>
  <c r="K38" i="1"/>
  <c r="K36" i="1"/>
  <c r="K35" i="1"/>
  <c r="K31" i="1"/>
  <c r="K29" i="1"/>
  <c r="K27" i="1"/>
  <c r="K23" i="1"/>
  <c r="K22" i="1"/>
  <c r="K21" i="1"/>
  <c r="K20" i="1"/>
  <c r="K19" i="1"/>
  <c r="K18" i="1"/>
  <c r="K17" i="1"/>
  <c r="K16" i="1"/>
  <c r="K15" i="1"/>
  <c r="K14" i="1"/>
  <c r="K13" i="1"/>
  <c r="K12" i="1"/>
  <c r="K10" i="1"/>
  <c r="K9" i="1"/>
  <c r="K8" i="1"/>
  <c r="K66" i="1" l="1"/>
</calcChain>
</file>

<file path=xl/sharedStrings.xml><?xml version="1.0" encoding="utf-8"?>
<sst xmlns="http://schemas.openxmlformats.org/spreadsheetml/2006/main" count="385" uniqueCount="248">
  <si>
    <t>República Dominicana</t>
  </si>
  <si>
    <t>SERVICIO NACIONAL DE SALUD</t>
  </si>
  <si>
    <r>
      <t xml:space="preserve">ESTABLECIMIENTO </t>
    </r>
    <r>
      <rPr>
        <b/>
        <u/>
        <sz val="11"/>
        <color theme="1"/>
        <rFont val="Calibri"/>
        <family val="2"/>
        <scheme val="minor"/>
      </rPr>
      <t>HOSPITAL PROVINCIA</t>
    </r>
    <r>
      <rPr>
        <b/>
        <sz val="11"/>
        <color theme="1"/>
        <rFont val="Calibri"/>
        <family val="2"/>
        <scheme val="minor"/>
      </rPr>
      <t xml:space="preserve">L REGION </t>
    </r>
    <r>
      <rPr>
        <b/>
        <u/>
        <sz val="11"/>
        <color theme="1"/>
        <rFont val="Calibri"/>
        <family val="2"/>
        <scheme val="minor"/>
      </rPr>
      <t>VIII</t>
    </r>
  </si>
  <si>
    <t>Fecha</t>
  </si>
  <si>
    <t>No. Orden de Compra o Servicios</t>
  </si>
  <si>
    <t>RNC</t>
  </si>
  <si>
    <t>No. De Factura Fiscal NCF</t>
  </si>
  <si>
    <t>Fuente. Financ      (FR-VS)</t>
  </si>
  <si>
    <t>Beneficiario</t>
  </si>
  <si>
    <t>Rubro</t>
  </si>
  <si>
    <t>No. Cta. Objetal del Gasto</t>
  </si>
  <si>
    <t>Valor</t>
  </si>
  <si>
    <t>MONTO IMPONIBLE</t>
  </si>
  <si>
    <t>RETENCION</t>
  </si>
  <si>
    <t>TOTAL</t>
  </si>
  <si>
    <t>RESUMEN DE COMPRAS o SERVICIOS POR CUENTA:</t>
  </si>
  <si>
    <t>RESUMEN DE PROCESO SEGÚN MODALIDAD:</t>
  </si>
  <si>
    <t>TIPO</t>
  </si>
  <si>
    <t>CANTIDAD</t>
  </si>
  <si>
    <t>MONTO</t>
  </si>
  <si>
    <t xml:space="preserve">CUENTAS No. </t>
  </si>
  <si>
    <t>Compra Directa</t>
  </si>
  <si>
    <t>Compra Menor</t>
  </si>
  <si>
    <t>Comparación de precio</t>
  </si>
  <si>
    <t>.</t>
  </si>
  <si>
    <t xml:space="preserve">TOTAL COMPRAS       </t>
  </si>
  <si>
    <t>ADMINISTRADOR(A)_________________________</t>
  </si>
  <si>
    <t>DIRECTOR:________________________________</t>
  </si>
  <si>
    <t>ENC. DE COMPRAS:__________________________</t>
  </si>
  <si>
    <t>2024-1394</t>
  </si>
  <si>
    <t>130308489</t>
  </si>
  <si>
    <t>B1500004309</t>
  </si>
  <si>
    <t>VS</t>
  </si>
  <si>
    <t>OGIM</t>
  </si>
  <si>
    <t>COMPRA DE OXIGENO</t>
  </si>
  <si>
    <t>2024-1326</t>
  </si>
  <si>
    <t>130759235</t>
  </si>
  <si>
    <t>B1500000236</t>
  </si>
  <si>
    <t>FR</t>
  </si>
  <si>
    <t>MEDIVAR</t>
  </si>
  <si>
    <t>COMRPA DE MATERIAL GASTABLE MEDICO</t>
  </si>
  <si>
    <t>2024-1327</t>
  </si>
  <si>
    <t>40220702563</t>
  </si>
  <si>
    <t>B1500000611</t>
  </si>
  <si>
    <t>PEDRO E. MARTEZ DIAZ</t>
  </si>
  <si>
    <t>COMPRA DE PROVICIONES</t>
  </si>
  <si>
    <t>2024-1328</t>
  </si>
  <si>
    <t>B1500000612</t>
  </si>
  <si>
    <t>2024-1396</t>
  </si>
  <si>
    <t>130493154</t>
  </si>
  <si>
    <t>B1500025823</t>
  </si>
  <si>
    <t>AIR LIQUIDE</t>
  </si>
  <si>
    <t>2024-1330</t>
  </si>
  <si>
    <t>130663157</t>
  </si>
  <si>
    <t>B1500004414</t>
  </si>
  <si>
    <t>LEROMED PHARMA, SRL</t>
  </si>
  <si>
    <t>COMPRA DE MEDICAMENTOS</t>
  </si>
  <si>
    <t>2024-1325</t>
  </si>
  <si>
    <t>130021521</t>
  </si>
  <si>
    <t>B1500003175</t>
  </si>
  <si>
    <t>FRADENT SRL</t>
  </si>
  <si>
    <t>COMPRA DE MATERIAL GASTABLE DE ODONTOLOGIA</t>
  </si>
  <si>
    <t>2024-1397</t>
  </si>
  <si>
    <t>131319114</t>
  </si>
  <si>
    <t>B1500000168</t>
  </si>
  <si>
    <t>FIGUEROA CABRERA TOURS</t>
  </si>
  <si>
    <t>SERVICIOS DE TRANSPORTE</t>
  </si>
  <si>
    <t>2024-1368</t>
  </si>
  <si>
    <t>130791457</t>
  </si>
  <si>
    <t>B1500000289</t>
  </si>
  <si>
    <t>SERVICIOS DE MATENIMIENTOS DE AIRE</t>
  </si>
  <si>
    <t>JOSE REYES INSTALACIONES SRL</t>
  </si>
  <si>
    <t>2024-1342</t>
  </si>
  <si>
    <t>101012803</t>
  </si>
  <si>
    <t>B1500001127</t>
  </si>
  <si>
    <t>PROMEDCA</t>
  </si>
  <si>
    <t>COMRPRA DE MATERIAL GASATBLE MEDICO</t>
  </si>
  <si>
    <t>2024-131</t>
  </si>
  <si>
    <t>130186121</t>
  </si>
  <si>
    <t>B1500003384</t>
  </si>
  <si>
    <t>CAR-M</t>
  </si>
  <si>
    <t xml:space="preserve">COMPRA DE MATERIAL GASTABLE MEDICO </t>
  </si>
  <si>
    <t>2024-1338</t>
  </si>
  <si>
    <t>101643412</t>
  </si>
  <si>
    <t>B1500001602</t>
  </si>
  <si>
    <t>ROCE DENTAL</t>
  </si>
  <si>
    <t>2024-1343</t>
  </si>
  <si>
    <t>131907512</t>
  </si>
  <si>
    <t>B1500000335</t>
  </si>
  <si>
    <t>HOSPICALFA</t>
  </si>
  <si>
    <t>2024-1350</t>
  </si>
  <si>
    <t>B1500000613</t>
  </si>
  <si>
    <t>2024-1358</t>
  </si>
  <si>
    <t>132380061</t>
  </si>
  <si>
    <t>B1500001873</t>
  </si>
  <si>
    <t>J.M. DANYEL</t>
  </si>
  <si>
    <t>COMPRA DE SILLA Y SILLON</t>
  </si>
  <si>
    <t>2024-1351</t>
  </si>
  <si>
    <t>B1500000614</t>
  </si>
  <si>
    <t>2024-1355</t>
  </si>
  <si>
    <t>131108921</t>
  </si>
  <si>
    <t>B1500000809</t>
  </si>
  <si>
    <t>SINOPHARMA</t>
  </si>
  <si>
    <t>2024-1339</t>
  </si>
  <si>
    <t>04900396021</t>
  </si>
  <si>
    <t>B1500000444</t>
  </si>
  <si>
    <t>NANCY UREÑA Y/O TAPCIERIA PICHE</t>
  </si>
  <si>
    <t>REAPARACION DE COLCHON</t>
  </si>
  <si>
    <t>2024-1398</t>
  </si>
  <si>
    <t>B1500025945</t>
  </si>
  <si>
    <t>2024-1365</t>
  </si>
  <si>
    <t>130781966</t>
  </si>
  <si>
    <t>B1500004515</t>
  </si>
  <si>
    <t>LA MELLIZAS</t>
  </si>
  <si>
    <t>COMPRA DE PODIUM EN ACRILICO, ESTATUILLA Y MEDALLA</t>
  </si>
  <si>
    <t>2024-1375</t>
  </si>
  <si>
    <t>131198971</t>
  </si>
  <si>
    <t>B1500004991</t>
  </si>
  <si>
    <t>MAMA LOLA</t>
  </si>
  <si>
    <t>236105 236306</t>
  </si>
  <si>
    <t>2024-1376</t>
  </si>
  <si>
    <t>B1500004990</t>
  </si>
  <si>
    <t>COMPRA DE MATERAIL GASTABLE DE DESPENSA</t>
  </si>
  <si>
    <t>2024-1381</t>
  </si>
  <si>
    <t>132408896</t>
  </si>
  <si>
    <t>B1500000131</t>
  </si>
  <si>
    <t xml:space="preserve">AGB CORPORATION SECURITY </t>
  </si>
  <si>
    <t>SERVICIOS DE FUMIGACIO Y LIMPIEZA</t>
  </si>
  <si>
    <t>2024-1377</t>
  </si>
  <si>
    <t>104016246</t>
  </si>
  <si>
    <t>B1500004987</t>
  </si>
  <si>
    <t>FERRETERIA CAROLINA</t>
  </si>
  <si>
    <t>COMPRA DE MATERAIL FERRETERO</t>
  </si>
  <si>
    <t>236203 236101 235501</t>
  </si>
  <si>
    <t>2024-1371</t>
  </si>
  <si>
    <t>131082272</t>
  </si>
  <si>
    <t>B1500002398</t>
  </si>
  <si>
    <t>EPX DOMINICANA</t>
  </si>
  <si>
    <t>2024-1372</t>
  </si>
  <si>
    <t>130176121</t>
  </si>
  <si>
    <t>B1500003402</t>
  </si>
  <si>
    <t>COMPRA DE MATERAIL GASTABLE MEDICO</t>
  </si>
  <si>
    <t>2024-1373</t>
  </si>
  <si>
    <t>131860028</t>
  </si>
  <si>
    <t>B1500000753</t>
  </si>
  <si>
    <t>HEXAPOWER</t>
  </si>
  <si>
    <t>2024-1380</t>
  </si>
  <si>
    <t>04900024904</t>
  </si>
  <si>
    <t>B1300000168</t>
  </si>
  <si>
    <t>LEONIDES ADAMES</t>
  </si>
  <si>
    <t>PAGO DE SERVICIOS DE COSTURA</t>
  </si>
  <si>
    <t>2024-1386</t>
  </si>
  <si>
    <t>B1500000619</t>
  </si>
  <si>
    <t>PEDRO E. MARTES</t>
  </si>
  <si>
    <t>2024-1385</t>
  </si>
  <si>
    <t>B1500000618</t>
  </si>
  <si>
    <t>2024-1347</t>
  </si>
  <si>
    <t>131885812</t>
  </si>
  <si>
    <t>B1500000156</t>
  </si>
  <si>
    <t>MEDHITE</t>
  </si>
  <si>
    <t>COMPRA DE MEDICAMENTOS Y MATERIAL GASTABLE MEDICO</t>
  </si>
  <si>
    <t>234101 239301</t>
  </si>
  <si>
    <t>2024-1345</t>
  </si>
  <si>
    <t>132198948</t>
  </si>
  <si>
    <t>B1500000383</t>
  </si>
  <si>
    <t>DELMEDICAL</t>
  </si>
  <si>
    <t>2024-1366</t>
  </si>
  <si>
    <t>131569919</t>
  </si>
  <si>
    <t>B1500000110</t>
  </si>
  <si>
    <t>H &amp; M SUPPLY</t>
  </si>
  <si>
    <t>COMPRA DE MATERIAL DE OFCINA</t>
  </si>
  <si>
    <t>2024-1401</t>
  </si>
  <si>
    <t>B1500025993</t>
  </si>
  <si>
    <t>2024-1344</t>
  </si>
  <si>
    <t>B1500000237</t>
  </si>
  <si>
    <t>2024-1356</t>
  </si>
  <si>
    <t>B1500000238</t>
  </si>
  <si>
    <t>2024-1362</t>
  </si>
  <si>
    <t>B1500000615</t>
  </si>
  <si>
    <t>COMPRA DE MATERIALES DE LIMPIEZA</t>
  </si>
  <si>
    <t>2024-1367</t>
  </si>
  <si>
    <t>B1500001886</t>
  </si>
  <si>
    <t>COMPRA DE RESMA DE PAPEL</t>
  </si>
  <si>
    <t>J M DANYEL TECHNOLOGY</t>
  </si>
  <si>
    <t>2024-1363</t>
  </si>
  <si>
    <t>131788998</t>
  </si>
  <si>
    <t>B1500002862</t>
  </si>
  <si>
    <t>COPEM HOSPICLINIC</t>
  </si>
  <si>
    <t>2024-1357</t>
  </si>
  <si>
    <t>04900772320</t>
  </si>
  <si>
    <t>B1500000042</t>
  </si>
  <si>
    <t>SAMUEL PIMENTEL</t>
  </si>
  <si>
    <t>COMPRA MATERIAL GASTABLE DE OFICINA</t>
  </si>
  <si>
    <t>2024-1390</t>
  </si>
  <si>
    <t>B1500000291</t>
  </si>
  <si>
    <t>2024-1388</t>
  </si>
  <si>
    <t>B1500001898</t>
  </si>
  <si>
    <t>J M DANYEL TECHONOLOGY</t>
  </si>
  <si>
    <t>COMPRA DE SCANER</t>
  </si>
  <si>
    <t>2024-1393</t>
  </si>
  <si>
    <t>B1500000622</t>
  </si>
  <si>
    <t>2024-1405</t>
  </si>
  <si>
    <t>B1500004322</t>
  </si>
  <si>
    <t>B1500025917</t>
  </si>
  <si>
    <t>2024-1392</t>
  </si>
  <si>
    <t>B1500000293</t>
  </si>
  <si>
    <t>SUMINISTRO E INSTALACION DE AIRES</t>
  </si>
  <si>
    <t>B1500000292</t>
  </si>
  <si>
    <t>2024-1382</t>
  </si>
  <si>
    <t>B1500000621</t>
  </si>
  <si>
    <t>2024-1379</t>
  </si>
  <si>
    <t>101070587</t>
  </si>
  <si>
    <t>E450000000630</t>
  </si>
  <si>
    <t>BIONUCLEAR</t>
  </si>
  <si>
    <t>COMPRA DE REACTIVO Y MATERIAL GASTABLE DE LABORATORIO</t>
  </si>
  <si>
    <t>239301 237203</t>
  </si>
  <si>
    <t>2024-1378</t>
  </si>
  <si>
    <t>E450000000640</t>
  </si>
  <si>
    <t>2024-1406</t>
  </si>
  <si>
    <t>130120277</t>
  </si>
  <si>
    <t>B1500002888</t>
  </si>
  <si>
    <t>MAX SER COMP</t>
  </si>
  <si>
    <t>SERVICIOS DE IMPRESORA</t>
  </si>
  <si>
    <t>2024-1407</t>
  </si>
  <si>
    <t>B1500002992</t>
  </si>
  <si>
    <t>2024-1408</t>
  </si>
  <si>
    <t>B1500026084</t>
  </si>
  <si>
    <t>2024-1409</t>
  </si>
  <si>
    <t>B1500026039</t>
  </si>
  <si>
    <t>2024-1410</t>
  </si>
  <si>
    <t>132256921</t>
  </si>
  <si>
    <t>B15000000165</t>
  </si>
  <si>
    <t>FARMACIA MIRIAM</t>
  </si>
  <si>
    <t>2024-1391</t>
  </si>
  <si>
    <t>2024-1411</t>
  </si>
  <si>
    <t>B1500000166</t>
  </si>
  <si>
    <t>COMPRA DE MEDICAEMNTOS</t>
  </si>
  <si>
    <t>LISTADO DE ORDENES DE COMPRAS O SERVICIOS EFECTUADAS DURANTE EL MES DE JUNIO 2024</t>
  </si>
  <si>
    <t>2024-1352</t>
  </si>
  <si>
    <t>40208876983</t>
  </si>
  <si>
    <t>B13000001655</t>
  </si>
  <si>
    <t>ANGEL FERMIN</t>
  </si>
  <si>
    <t>SERV. DE ANDAMIO</t>
  </si>
  <si>
    <t>2024-1412</t>
  </si>
  <si>
    <t>130003866</t>
  </si>
  <si>
    <t>B1500001264</t>
  </si>
  <si>
    <t>ESTACION HERMANOS CONTRAREAS</t>
  </si>
  <si>
    <t>COMPRA DE 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</si>
</sst>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&quot;RD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Geomanist Book"/>
      <family val="3"/>
    </font>
    <font>
      <sz val="9"/>
      <color theme="1"/>
      <name val="Geomanist Light"/>
      <family val="3"/>
    </font>
    <font>
      <b/>
      <sz val="9"/>
      <color theme="1"/>
      <name val="Geomanist Light"/>
      <family val="3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2" borderId="0" xfId="0" applyFill="1"/>
    <xf numFmtId="0" fontId="0" fillId="0" borderId="0" xfId="0" applyFont="1"/>
    <xf numFmtId="0" fontId="0" fillId="0" borderId="0" xfId="0" applyFont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/>
    </xf>
    <xf numFmtId="164" fontId="6" fillId="2" borderId="2" xfId="0" applyNumberFormat="1" applyFont="1" applyFill="1" applyBorder="1"/>
    <xf numFmtId="0" fontId="6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2" fillId="0" borderId="0" xfId="0" applyNumberFormat="1" applyFont="1"/>
    <xf numFmtId="2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7" fillId="0" borderId="2" xfId="0" applyNumberFormat="1" applyFont="1" applyBorder="1"/>
    <xf numFmtId="0" fontId="6" fillId="0" borderId="5" xfId="0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684611</xdr:colOff>
      <xdr:row>0</xdr:row>
      <xdr:rowOff>9524</xdr:rowOff>
    </xdr:from>
    <xdr:to>
      <xdr:col>5</xdr:col>
      <xdr:colOff>1050133</xdr:colOff>
      <xdr:row>1</xdr:row>
      <xdr:rowOff>168671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8BE457D-325D-4D6F-A0A5-590ED5CF7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1861" y="9524"/>
          <a:ext cx="1127522" cy="349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1"/>
  <sheetViews>
    <sheetView tabSelected="1" topLeftCell="A70" workbookViewId="0">
      <selection activeCell="C95" sqref="C95"/>
    </sheetView>
  </sheetViews>
  <sheetFormatPr baseColWidth="10" defaultRowHeight="15"/>
  <cols>
    <col min="3" max="3" width="18.7109375" customWidth="1"/>
    <col min="4" max="4" width="22.28515625" customWidth="1"/>
    <col min="6" max="6" width="36.85546875" customWidth="1"/>
    <col min="7" max="7" width="43.5703125" customWidth="1"/>
    <col min="8" max="8" width="17.7109375" customWidth="1"/>
    <col min="9" max="9" width="18.85546875" customWidth="1"/>
    <col min="10" max="10" width="19.42578125" customWidth="1"/>
    <col min="11" max="11" width="17.5703125" customWidth="1"/>
  </cols>
  <sheetData>
    <row r="1" spans="1:11">
      <c r="A1" s="1"/>
      <c r="B1" s="1"/>
      <c r="C1" s="1"/>
      <c r="D1" s="1"/>
      <c r="E1" s="2"/>
      <c r="F1" s="1"/>
      <c r="G1" s="1"/>
      <c r="H1" s="1"/>
      <c r="I1" s="1"/>
      <c r="K1" s="3"/>
    </row>
    <row r="2" spans="1:11">
      <c r="A2" s="4"/>
      <c r="B2" s="4"/>
      <c r="C2" s="4"/>
      <c r="D2" s="4"/>
      <c r="E2" s="5"/>
      <c r="F2" s="4"/>
      <c r="G2" s="4"/>
      <c r="H2" s="4"/>
      <c r="I2" s="4"/>
      <c r="K2" s="3"/>
    </row>
    <row r="3" spans="1:11">
      <c r="A3" s="40" t="s">
        <v>0</v>
      </c>
      <c r="B3" s="40"/>
      <c r="C3" s="40"/>
      <c r="D3" s="40"/>
      <c r="E3" s="40"/>
      <c r="F3" s="40"/>
      <c r="G3" s="40"/>
      <c r="H3" s="40"/>
      <c r="I3" s="40"/>
      <c r="K3" s="3"/>
    </row>
    <row r="4" spans="1:11">
      <c r="A4" s="40" t="s">
        <v>1</v>
      </c>
      <c r="B4" s="40"/>
      <c r="C4" s="40"/>
      <c r="D4" s="40"/>
      <c r="E4" s="40"/>
      <c r="F4" s="40"/>
      <c r="G4" s="40"/>
      <c r="H4" s="40"/>
      <c r="I4" s="40"/>
      <c r="K4" s="3"/>
    </row>
    <row r="5" spans="1:11">
      <c r="A5" s="40" t="s">
        <v>237</v>
      </c>
      <c r="B5" s="40"/>
      <c r="C5" s="40"/>
      <c r="D5" s="40"/>
      <c r="E5" s="40"/>
      <c r="F5" s="40"/>
      <c r="G5" s="40"/>
      <c r="H5" s="40"/>
      <c r="I5" s="40"/>
      <c r="K5" s="3"/>
    </row>
    <row r="6" spans="1:11">
      <c r="A6" s="41" t="s">
        <v>2</v>
      </c>
      <c r="B6" s="41"/>
      <c r="C6" s="41"/>
      <c r="D6" s="41"/>
      <c r="E6" s="41"/>
      <c r="F6" s="41"/>
      <c r="G6" s="41"/>
      <c r="H6" s="41"/>
      <c r="I6" s="41"/>
      <c r="K6" s="3"/>
    </row>
    <row r="7" spans="1:11" ht="36.75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6" t="s">
        <v>8</v>
      </c>
      <c r="G7" s="6" t="s">
        <v>9</v>
      </c>
      <c r="H7" s="7" t="s">
        <v>10</v>
      </c>
      <c r="I7" s="6" t="s">
        <v>11</v>
      </c>
      <c r="J7" s="8" t="s">
        <v>12</v>
      </c>
      <c r="K7" s="9" t="s">
        <v>13</v>
      </c>
    </row>
    <row r="8" spans="1:11">
      <c r="A8" s="10">
        <v>45444</v>
      </c>
      <c r="B8" s="11" t="s">
        <v>229</v>
      </c>
      <c r="C8" s="12" t="s">
        <v>230</v>
      </c>
      <c r="D8" s="12" t="s">
        <v>231</v>
      </c>
      <c r="E8" s="11" t="s">
        <v>32</v>
      </c>
      <c r="F8" s="11" t="s">
        <v>232</v>
      </c>
      <c r="G8" s="11" t="s">
        <v>56</v>
      </c>
      <c r="H8" s="13">
        <v>234101</v>
      </c>
      <c r="I8" s="14">
        <v>17559</v>
      </c>
      <c r="J8" s="14">
        <v>17559</v>
      </c>
      <c r="K8" s="15">
        <f>J8*5%</f>
        <v>877.95</v>
      </c>
    </row>
    <row r="9" spans="1:11">
      <c r="A9" s="10">
        <v>45446</v>
      </c>
      <c r="B9" s="11" t="s">
        <v>123</v>
      </c>
      <c r="C9" s="12" t="s">
        <v>124</v>
      </c>
      <c r="D9" s="12" t="s">
        <v>125</v>
      </c>
      <c r="E9" s="11" t="s">
        <v>38</v>
      </c>
      <c r="F9" s="11" t="s">
        <v>126</v>
      </c>
      <c r="G9" s="11" t="s">
        <v>127</v>
      </c>
      <c r="H9" s="13">
        <v>228501</v>
      </c>
      <c r="I9" s="14">
        <v>29500</v>
      </c>
      <c r="J9" s="14">
        <v>25000</v>
      </c>
      <c r="K9" s="15">
        <f t="shared" ref="K9:K65" si="0">J9*5%</f>
        <v>1250</v>
      </c>
    </row>
    <row r="10" spans="1:11">
      <c r="A10" s="10">
        <v>45449</v>
      </c>
      <c r="B10" s="11" t="s">
        <v>35</v>
      </c>
      <c r="C10" s="12" t="s">
        <v>36</v>
      </c>
      <c r="D10" s="12" t="s">
        <v>37</v>
      </c>
      <c r="E10" s="11" t="s">
        <v>38</v>
      </c>
      <c r="F10" s="11" t="s">
        <v>39</v>
      </c>
      <c r="G10" s="11" t="s">
        <v>40</v>
      </c>
      <c r="H10" s="13">
        <v>239301</v>
      </c>
      <c r="I10" s="14">
        <v>17759</v>
      </c>
      <c r="J10" s="14">
        <v>15050</v>
      </c>
      <c r="K10" s="15">
        <f t="shared" si="0"/>
        <v>752.5</v>
      </c>
    </row>
    <row r="11" spans="1:11">
      <c r="A11" s="10">
        <v>45450</v>
      </c>
      <c r="B11" s="11" t="s">
        <v>238</v>
      </c>
      <c r="C11" s="12" t="s">
        <v>239</v>
      </c>
      <c r="D11" s="12" t="s">
        <v>240</v>
      </c>
      <c r="E11" s="11" t="s">
        <v>38</v>
      </c>
      <c r="F11" s="11" t="s">
        <v>241</v>
      </c>
      <c r="G11" s="11" t="s">
        <v>242</v>
      </c>
      <c r="H11" s="13">
        <v>225801</v>
      </c>
      <c r="I11" s="14">
        <v>4800</v>
      </c>
      <c r="J11" s="14">
        <v>4800</v>
      </c>
      <c r="K11" s="15">
        <f>J11*10%</f>
        <v>480</v>
      </c>
    </row>
    <row r="12" spans="1:11">
      <c r="A12" s="10">
        <v>45450</v>
      </c>
      <c r="B12" s="11" t="s">
        <v>29</v>
      </c>
      <c r="C12" s="12" t="s">
        <v>30</v>
      </c>
      <c r="D12" s="12" t="s">
        <v>31</v>
      </c>
      <c r="E12" s="11" t="s">
        <v>32</v>
      </c>
      <c r="F12" s="11" t="s">
        <v>33</v>
      </c>
      <c r="G12" s="11" t="s">
        <v>34</v>
      </c>
      <c r="H12" s="13">
        <v>237299</v>
      </c>
      <c r="I12" s="14">
        <v>2428.44</v>
      </c>
      <c r="J12" s="14">
        <v>2058</v>
      </c>
      <c r="K12" s="15">
        <f t="shared" si="0"/>
        <v>102.9</v>
      </c>
    </row>
    <row r="13" spans="1:11" ht="15.75" customHeight="1">
      <c r="A13" s="10">
        <v>45450</v>
      </c>
      <c r="B13" s="11" t="s">
        <v>41</v>
      </c>
      <c r="C13" s="12" t="s">
        <v>42</v>
      </c>
      <c r="D13" s="12" t="s">
        <v>43</v>
      </c>
      <c r="E13" s="11" t="s">
        <v>38</v>
      </c>
      <c r="F13" s="11" t="s">
        <v>44</v>
      </c>
      <c r="G13" s="11" t="s">
        <v>45</v>
      </c>
      <c r="H13" s="13">
        <v>231101</v>
      </c>
      <c r="I13" s="14">
        <v>12775</v>
      </c>
      <c r="J13" s="14">
        <v>12775</v>
      </c>
      <c r="K13" s="15">
        <f t="shared" si="0"/>
        <v>638.75</v>
      </c>
    </row>
    <row r="14" spans="1:11">
      <c r="A14" s="10">
        <v>45450</v>
      </c>
      <c r="B14" s="11" t="s">
        <v>48</v>
      </c>
      <c r="C14" s="12" t="s">
        <v>49</v>
      </c>
      <c r="D14" s="12" t="s">
        <v>50</v>
      </c>
      <c r="E14" s="11" t="s">
        <v>32</v>
      </c>
      <c r="F14" s="11" t="s">
        <v>51</v>
      </c>
      <c r="G14" s="11" t="s">
        <v>34</v>
      </c>
      <c r="H14" s="16">
        <v>237299</v>
      </c>
      <c r="I14" s="14">
        <v>61726.17</v>
      </c>
      <c r="J14" s="14">
        <v>52310.31</v>
      </c>
      <c r="K14" s="15">
        <f t="shared" si="0"/>
        <v>2615.5155</v>
      </c>
    </row>
    <row r="15" spans="1:11">
      <c r="A15" s="10">
        <v>45450</v>
      </c>
      <c r="B15" s="11" t="s">
        <v>99</v>
      </c>
      <c r="C15" s="12" t="s">
        <v>100</v>
      </c>
      <c r="D15" s="12" t="s">
        <v>101</v>
      </c>
      <c r="E15" s="11" t="s">
        <v>38</v>
      </c>
      <c r="F15" s="32" t="s">
        <v>102</v>
      </c>
      <c r="G15" s="11" t="s">
        <v>56</v>
      </c>
      <c r="H15" s="13">
        <v>239301</v>
      </c>
      <c r="I15" s="14">
        <v>40020</v>
      </c>
      <c r="J15" s="14">
        <v>40020</v>
      </c>
      <c r="K15" s="15">
        <f t="shared" si="0"/>
        <v>2001</v>
      </c>
    </row>
    <row r="16" spans="1:11">
      <c r="A16" s="10">
        <v>45453</v>
      </c>
      <c r="B16" s="11" t="s">
        <v>46</v>
      </c>
      <c r="C16" s="12" t="s">
        <v>42</v>
      </c>
      <c r="D16" s="12" t="s">
        <v>47</v>
      </c>
      <c r="E16" s="11" t="s">
        <v>32</v>
      </c>
      <c r="F16" s="11" t="s">
        <v>44</v>
      </c>
      <c r="G16" s="11" t="s">
        <v>45</v>
      </c>
      <c r="H16" s="13">
        <v>231101</v>
      </c>
      <c r="I16" s="14">
        <v>22375</v>
      </c>
      <c r="J16" s="14">
        <v>22375</v>
      </c>
      <c r="K16" s="15">
        <f t="shared" si="0"/>
        <v>1118.75</v>
      </c>
    </row>
    <row r="17" spans="1:11">
      <c r="A17" s="10">
        <v>45453</v>
      </c>
      <c r="B17" s="11" t="s">
        <v>52</v>
      </c>
      <c r="C17" s="12" t="s">
        <v>53</v>
      </c>
      <c r="D17" s="12" t="s">
        <v>54</v>
      </c>
      <c r="E17" s="11" t="s">
        <v>38</v>
      </c>
      <c r="F17" s="11" t="s">
        <v>55</v>
      </c>
      <c r="G17" s="11" t="s">
        <v>56</v>
      </c>
      <c r="H17" s="13">
        <v>234101</v>
      </c>
      <c r="I17" s="14">
        <v>38940</v>
      </c>
      <c r="J17" s="14">
        <v>38940</v>
      </c>
      <c r="K17" s="15">
        <f t="shared" si="0"/>
        <v>1947</v>
      </c>
    </row>
    <row r="18" spans="1:11">
      <c r="A18" s="10">
        <v>45453</v>
      </c>
      <c r="B18" s="11" t="s">
        <v>57</v>
      </c>
      <c r="C18" s="12" t="s">
        <v>58</v>
      </c>
      <c r="D18" s="12" t="s">
        <v>59</v>
      </c>
      <c r="E18" s="11" t="s">
        <v>32</v>
      </c>
      <c r="F18" s="11" t="s">
        <v>60</v>
      </c>
      <c r="G18" s="11" t="s">
        <v>61</v>
      </c>
      <c r="H18" s="13">
        <v>239301</v>
      </c>
      <c r="I18" s="14">
        <v>17392.009999999998</v>
      </c>
      <c r="J18" s="14">
        <v>13192</v>
      </c>
      <c r="K18" s="15">
        <f t="shared" si="0"/>
        <v>659.6</v>
      </c>
    </row>
    <row r="19" spans="1:11">
      <c r="A19" s="10">
        <v>45455</v>
      </c>
      <c r="B19" s="11" t="s">
        <v>62</v>
      </c>
      <c r="C19" s="12" t="s">
        <v>63</v>
      </c>
      <c r="D19" s="12" t="s">
        <v>64</v>
      </c>
      <c r="E19" s="11" t="s">
        <v>32</v>
      </c>
      <c r="F19" s="11" t="s">
        <v>65</v>
      </c>
      <c r="G19" s="11" t="s">
        <v>66</v>
      </c>
      <c r="H19" s="13">
        <v>225401</v>
      </c>
      <c r="I19" s="14">
        <v>12500</v>
      </c>
      <c r="J19" s="14">
        <v>12500</v>
      </c>
      <c r="K19" s="15">
        <f>J19*10%</f>
        <v>1250</v>
      </c>
    </row>
    <row r="20" spans="1:11">
      <c r="A20" s="10">
        <v>45455</v>
      </c>
      <c r="B20" s="11" t="s">
        <v>72</v>
      </c>
      <c r="C20" s="12" t="s">
        <v>73</v>
      </c>
      <c r="D20" s="12" t="s">
        <v>74</v>
      </c>
      <c r="E20" s="11" t="s">
        <v>38</v>
      </c>
      <c r="F20" s="11" t="s">
        <v>75</v>
      </c>
      <c r="G20" s="11" t="s">
        <v>76</v>
      </c>
      <c r="H20" s="13">
        <v>239301</v>
      </c>
      <c r="I20" s="14">
        <v>125987.58</v>
      </c>
      <c r="J20" s="14">
        <v>108531</v>
      </c>
      <c r="K20" s="15">
        <f t="shared" si="0"/>
        <v>5426.55</v>
      </c>
    </row>
    <row r="21" spans="1:11">
      <c r="A21" s="10">
        <v>45455</v>
      </c>
      <c r="B21" s="11" t="s">
        <v>77</v>
      </c>
      <c r="C21" s="12" t="s">
        <v>78</v>
      </c>
      <c r="D21" s="12" t="s">
        <v>79</v>
      </c>
      <c r="E21" s="11" t="s">
        <v>32</v>
      </c>
      <c r="F21" s="11" t="s">
        <v>80</v>
      </c>
      <c r="G21" s="11" t="s">
        <v>81</v>
      </c>
      <c r="H21" s="13">
        <v>239301</v>
      </c>
      <c r="I21" s="14">
        <v>111310</v>
      </c>
      <c r="J21" s="14">
        <v>106000</v>
      </c>
      <c r="K21" s="15">
        <f t="shared" si="0"/>
        <v>5300</v>
      </c>
    </row>
    <row r="22" spans="1:11">
      <c r="A22" s="10">
        <v>45455</v>
      </c>
      <c r="B22" s="11" t="s">
        <v>82</v>
      </c>
      <c r="C22" s="12" t="s">
        <v>83</v>
      </c>
      <c r="D22" s="12" t="s">
        <v>84</v>
      </c>
      <c r="E22" s="11" t="s">
        <v>38</v>
      </c>
      <c r="F22" s="11" t="s">
        <v>85</v>
      </c>
      <c r="G22" s="11" t="s">
        <v>61</v>
      </c>
      <c r="H22" s="13">
        <v>239301</v>
      </c>
      <c r="I22" s="14">
        <v>21820.54</v>
      </c>
      <c r="J22" s="14">
        <v>20502.89</v>
      </c>
      <c r="K22" s="15">
        <f t="shared" si="0"/>
        <v>1025.1445000000001</v>
      </c>
    </row>
    <row r="23" spans="1:11">
      <c r="A23" s="10">
        <v>45455</v>
      </c>
      <c r="B23" s="11" t="s">
        <v>86</v>
      </c>
      <c r="C23" s="12" t="s">
        <v>87</v>
      </c>
      <c r="D23" s="12" t="s">
        <v>88</v>
      </c>
      <c r="E23" s="11" t="s">
        <v>32</v>
      </c>
      <c r="F23" s="11" t="s">
        <v>89</v>
      </c>
      <c r="G23" s="11" t="s">
        <v>56</v>
      </c>
      <c r="H23" s="13">
        <v>234101</v>
      </c>
      <c r="I23" s="14">
        <v>17000</v>
      </c>
      <c r="J23" s="14">
        <v>17000</v>
      </c>
      <c r="K23" s="15">
        <f t="shared" si="0"/>
        <v>850</v>
      </c>
    </row>
    <row r="24" spans="1:11">
      <c r="A24" s="10">
        <v>45456</v>
      </c>
      <c r="B24" s="11" t="s">
        <v>173</v>
      </c>
      <c r="C24" s="12" t="s">
        <v>36</v>
      </c>
      <c r="D24" s="12" t="s">
        <v>174</v>
      </c>
      <c r="E24" s="11" t="s">
        <v>32</v>
      </c>
      <c r="F24" s="11" t="s">
        <v>39</v>
      </c>
      <c r="G24" s="11" t="s">
        <v>141</v>
      </c>
      <c r="H24" s="13">
        <v>239301</v>
      </c>
      <c r="I24" s="14">
        <v>117874.5</v>
      </c>
      <c r="J24" s="14">
        <v>104212.5</v>
      </c>
      <c r="K24" s="15">
        <f t="shared" si="0"/>
        <v>5210.625</v>
      </c>
    </row>
    <row r="25" spans="1:11">
      <c r="A25" s="10">
        <v>45456</v>
      </c>
      <c r="B25" s="11" t="s">
        <v>184</v>
      </c>
      <c r="C25" s="12" t="s">
        <v>185</v>
      </c>
      <c r="D25" s="12" t="s">
        <v>186</v>
      </c>
      <c r="E25" s="11" t="s">
        <v>38</v>
      </c>
      <c r="F25" s="11" t="s">
        <v>187</v>
      </c>
      <c r="G25" s="11" t="s">
        <v>56</v>
      </c>
      <c r="H25" s="13">
        <v>234101</v>
      </c>
      <c r="I25" s="14">
        <v>8344</v>
      </c>
      <c r="J25" s="14">
        <v>8344</v>
      </c>
      <c r="K25" s="15">
        <f t="shared" si="0"/>
        <v>417.20000000000005</v>
      </c>
    </row>
    <row r="26" spans="1:11">
      <c r="A26" s="10">
        <v>45456</v>
      </c>
      <c r="B26" s="11" t="s">
        <v>162</v>
      </c>
      <c r="C26" s="12" t="s">
        <v>163</v>
      </c>
      <c r="D26" s="12" t="s">
        <v>164</v>
      </c>
      <c r="E26" s="11" t="s">
        <v>38</v>
      </c>
      <c r="F26" s="11" t="s">
        <v>165</v>
      </c>
      <c r="G26" s="11" t="s">
        <v>81</v>
      </c>
      <c r="H26" s="13">
        <v>239301</v>
      </c>
      <c r="I26" s="14">
        <v>143030</v>
      </c>
      <c r="J26" s="14">
        <v>132047</v>
      </c>
      <c r="K26" s="15">
        <f t="shared" si="0"/>
        <v>6602.35</v>
      </c>
    </row>
    <row r="27" spans="1:11">
      <c r="A27" s="10">
        <v>45457</v>
      </c>
      <c r="B27" s="11" t="s">
        <v>92</v>
      </c>
      <c r="C27" s="12" t="s">
        <v>93</v>
      </c>
      <c r="D27" s="12" t="s">
        <v>94</v>
      </c>
      <c r="E27" s="11" t="s">
        <v>32</v>
      </c>
      <c r="F27" s="11" t="s">
        <v>95</v>
      </c>
      <c r="G27" s="11" t="s">
        <v>96</v>
      </c>
      <c r="H27" s="13">
        <v>261101</v>
      </c>
      <c r="I27" s="14">
        <v>49992</v>
      </c>
      <c r="J27" s="14">
        <v>42366.1</v>
      </c>
      <c r="K27" s="15">
        <f t="shared" si="0"/>
        <v>2118.3049999999998</v>
      </c>
    </row>
    <row r="28" spans="1:11">
      <c r="A28" s="10">
        <v>45457</v>
      </c>
      <c r="B28" s="11" t="s">
        <v>156</v>
      </c>
      <c r="C28" s="12" t="s">
        <v>157</v>
      </c>
      <c r="D28" s="12" t="s">
        <v>158</v>
      </c>
      <c r="E28" s="11" t="s">
        <v>38</v>
      </c>
      <c r="F28" s="11" t="s">
        <v>159</v>
      </c>
      <c r="G28" s="11" t="s">
        <v>160</v>
      </c>
      <c r="H28" s="13" t="s">
        <v>161</v>
      </c>
      <c r="I28" s="14">
        <v>51661.66</v>
      </c>
      <c r="J28" s="14">
        <v>50778.400000000001</v>
      </c>
      <c r="K28" s="15">
        <f t="shared" si="0"/>
        <v>2538.92</v>
      </c>
    </row>
    <row r="29" spans="1:11">
      <c r="A29" s="10">
        <v>45457</v>
      </c>
      <c r="B29" s="11" t="s">
        <v>90</v>
      </c>
      <c r="C29" s="12" t="s">
        <v>42</v>
      </c>
      <c r="D29" s="12" t="s">
        <v>91</v>
      </c>
      <c r="E29" s="11" t="s">
        <v>38</v>
      </c>
      <c r="F29" s="11" t="s">
        <v>44</v>
      </c>
      <c r="G29" s="11" t="s">
        <v>45</v>
      </c>
      <c r="H29" s="13">
        <v>231101</v>
      </c>
      <c r="I29" s="14">
        <v>12645</v>
      </c>
      <c r="J29" s="14">
        <v>12645</v>
      </c>
      <c r="K29" s="15">
        <f t="shared" si="0"/>
        <v>632.25</v>
      </c>
    </row>
    <row r="30" spans="1:11">
      <c r="A30" s="10">
        <v>45457</v>
      </c>
      <c r="B30" s="11" t="s">
        <v>201</v>
      </c>
      <c r="C30" s="12" t="s">
        <v>49</v>
      </c>
      <c r="D30" s="12" t="s">
        <v>203</v>
      </c>
      <c r="E30" s="11" t="s">
        <v>38</v>
      </c>
      <c r="F30" s="11" t="s">
        <v>51</v>
      </c>
      <c r="G30" s="11" t="s">
        <v>34</v>
      </c>
      <c r="H30" s="16">
        <v>237299</v>
      </c>
      <c r="I30" s="14">
        <v>41150.78</v>
      </c>
      <c r="J30" s="14">
        <v>34873.54</v>
      </c>
      <c r="K30" s="15">
        <f t="shared" si="0"/>
        <v>1743.6770000000001</v>
      </c>
    </row>
    <row r="31" spans="1:11">
      <c r="A31" s="10">
        <v>45457</v>
      </c>
      <c r="B31" s="11" t="s">
        <v>103</v>
      </c>
      <c r="C31" s="12" t="s">
        <v>104</v>
      </c>
      <c r="D31" s="12" t="s">
        <v>105</v>
      </c>
      <c r="E31" s="11" t="s">
        <v>32</v>
      </c>
      <c r="F31" s="11" t="s">
        <v>106</v>
      </c>
      <c r="G31" s="11" t="s">
        <v>107</v>
      </c>
      <c r="H31" s="13">
        <v>227208</v>
      </c>
      <c r="I31" s="14">
        <v>39648</v>
      </c>
      <c r="J31" s="14">
        <v>33600</v>
      </c>
      <c r="K31" s="15">
        <f t="shared" si="0"/>
        <v>1680</v>
      </c>
    </row>
    <row r="32" spans="1:11">
      <c r="A32" s="10">
        <v>45458</v>
      </c>
      <c r="B32" s="11" t="s">
        <v>233</v>
      </c>
      <c r="C32" s="12" t="s">
        <v>68</v>
      </c>
      <c r="D32" s="12" t="s">
        <v>207</v>
      </c>
      <c r="E32" s="11" t="s">
        <v>38</v>
      </c>
      <c r="F32" s="36" t="s">
        <v>71</v>
      </c>
      <c r="G32" s="11" t="s">
        <v>70</v>
      </c>
      <c r="H32" s="13">
        <v>265401</v>
      </c>
      <c r="I32" s="14">
        <v>160650</v>
      </c>
      <c r="J32" s="14">
        <v>136144.07</v>
      </c>
      <c r="K32" s="15">
        <f t="shared" si="0"/>
        <v>6807.2035000000005</v>
      </c>
    </row>
    <row r="33" spans="1:11">
      <c r="A33" s="10">
        <v>45458</v>
      </c>
      <c r="B33" s="11" t="s">
        <v>234</v>
      </c>
      <c r="C33" s="12" t="s">
        <v>230</v>
      </c>
      <c r="D33" s="12" t="s">
        <v>235</v>
      </c>
      <c r="E33" s="11" t="s">
        <v>32</v>
      </c>
      <c r="F33" s="32" t="s">
        <v>232</v>
      </c>
      <c r="G33" s="11" t="s">
        <v>236</v>
      </c>
      <c r="H33" s="13">
        <v>234101</v>
      </c>
      <c r="I33" s="14">
        <v>34722</v>
      </c>
      <c r="J33" s="14">
        <v>34722</v>
      </c>
      <c r="K33" s="15">
        <f t="shared" si="0"/>
        <v>1736.1000000000001</v>
      </c>
    </row>
    <row r="34" spans="1:11">
      <c r="A34" s="10">
        <v>45458</v>
      </c>
      <c r="B34" s="11" t="s">
        <v>193</v>
      </c>
      <c r="C34" s="12" t="s">
        <v>68</v>
      </c>
      <c r="D34" s="12" t="s">
        <v>194</v>
      </c>
      <c r="E34" s="11" t="s">
        <v>38</v>
      </c>
      <c r="F34" s="36" t="s">
        <v>71</v>
      </c>
      <c r="G34" s="11" t="s">
        <v>70</v>
      </c>
      <c r="H34" s="13">
        <v>265401</v>
      </c>
      <c r="I34" s="14">
        <v>7080</v>
      </c>
      <c r="J34" s="14">
        <v>6000</v>
      </c>
      <c r="K34" s="15">
        <f t="shared" si="0"/>
        <v>300</v>
      </c>
    </row>
    <row r="35" spans="1:11">
      <c r="A35" s="10">
        <v>45460</v>
      </c>
      <c r="B35" s="11" t="s">
        <v>67</v>
      </c>
      <c r="C35" s="12" t="s">
        <v>68</v>
      </c>
      <c r="D35" s="12" t="s">
        <v>69</v>
      </c>
      <c r="E35" s="11" t="s">
        <v>38</v>
      </c>
      <c r="F35" s="36" t="s">
        <v>71</v>
      </c>
      <c r="G35" s="11" t="s">
        <v>70</v>
      </c>
      <c r="H35" s="13">
        <v>265401</v>
      </c>
      <c r="I35" s="14">
        <v>21830</v>
      </c>
      <c r="J35" s="14">
        <v>18500</v>
      </c>
      <c r="K35" s="15">
        <f t="shared" si="0"/>
        <v>925</v>
      </c>
    </row>
    <row r="36" spans="1:11">
      <c r="A36" s="10">
        <v>45460</v>
      </c>
      <c r="B36" s="11" t="s">
        <v>97</v>
      </c>
      <c r="C36" s="12" t="s">
        <v>42</v>
      </c>
      <c r="D36" s="12" t="s">
        <v>98</v>
      </c>
      <c r="E36" s="11" t="s">
        <v>32</v>
      </c>
      <c r="F36" s="11" t="s">
        <v>44</v>
      </c>
      <c r="G36" s="11" t="s">
        <v>45</v>
      </c>
      <c r="H36" s="13">
        <v>231101</v>
      </c>
      <c r="I36" s="14">
        <v>21695</v>
      </c>
      <c r="J36" s="14">
        <v>21695</v>
      </c>
      <c r="K36" s="15">
        <f t="shared" si="0"/>
        <v>1084.75</v>
      </c>
    </row>
    <row r="37" spans="1:11">
      <c r="A37" s="10">
        <v>45460</v>
      </c>
      <c r="B37" s="11" t="s">
        <v>204</v>
      </c>
      <c r="C37" s="12" t="s">
        <v>68</v>
      </c>
      <c r="D37" s="12" t="s">
        <v>205</v>
      </c>
      <c r="E37" s="11" t="s">
        <v>38</v>
      </c>
      <c r="F37" s="11" t="s">
        <v>71</v>
      </c>
      <c r="G37" s="11" t="s">
        <v>206</v>
      </c>
      <c r="H37" s="13">
        <v>265401</v>
      </c>
      <c r="I37" s="14">
        <v>96390</v>
      </c>
      <c r="J37" s="14">
        <v>81686.44</v>
      </c>
      <c r="K37" s="15">
        <f t="shared" si="0"/>
        <v>4084.3220000000001</v>
      </c>
    </row>
    <row r="38" spans="1:11">
      <c r="A38" s="10">
        <v>45460</v>
      </c>
      <c r="B38" s="11" t="s">
        <v>177</v>
      </c>
      <c r="C38" s="12" t="s">
        <v>42</v>
      </c>
      <c r="D38" s="12" t="s">
        <v>178</v>
      </c>
      <c r="E38" s="11" t="s">
        <v>38</v>
      </c>
      <c r="F38" s="11" t="s">
        <v>44</v>
      </c>
      <c r="G38" s="11" t="s">
        <v>179</v>
      </c>
      <c r="H38" s="13">
        <v>239101</v>
      </c>
      <c r="I38" s="14">
        <v>33550</v>
      </c>
      <c r="J38" s="14">
        <v>33550</v>
      </c>
      <c r="K38" s="15">
        <f>J38*10%</f>
        <v>3355</v>
      </c>
    </row>
    <row r="39" spans="1:11">
      <c r="A39" s="10">
        <v>45461</v>
      </c>
      <c r="B39" s="11" t="s">
        <v>175</v>
      </c>
      <c r="C39" s="12" t="s">
        <v>36</v>
      </c>
      <c r="D39" s="12" t="s">
        <v>176</v>
      </c>
      <c r="E39" s="11" t="s">
        <v>32</v>
      </c>
      <c r="F39" s="11" t="s">
        <v>39</v>
      </c>
      <c r="G39" s="11" t="s">
        <v>81</v>
      </c>
      <c r="H39" s="13">
        <v>239301</v>
      </c>
      <c r="I39" s="14">
        <v>35962.47</v>
      </c>
      <c r="J39" s="14">
        <v>30476.67</v>
      </c>
      <c r="K39" s="15">
        <f t="shared" si="0"/>
        <v>1523.8335</v>
      </c>
    </row>
    <row r="40" spans="1:11">
      <c r="A40" s="10">
        <v>45461</v>
      </c>
      <c r="B40" s="11" t="s">
        <v>108</v>
      </c>
      <c r="C40" s="12" t="s">
        <v>49</v>
      </c>
      <c r="D40" s="12" t="s">
        <v>109</v>
      </c>
      <c r="E40" s="11" t="s">
        <v>38</v>
      </c>
      <c r="F40" s="11" t="s">
        <v>51</v>
      </c>
      <c r="G40" s="11" t="s">
        <v>34</v>
      </c>
      <c r="H40" s="13">
        <v>237299</v>
      </c>
      <c r="I40" s="14">
        <v>41150.78</v>
      </c>
      <c r="J40" s="14">
        <v>34873.54</v>
      </c>
      <c r="K40" s="15">
        <f>J40*10%</f>
        <v>3487.3540000000003</v>
      </c>
    </row>
    <row r="41" spans="1:11">
      <c r="A41" s="10">
        <v>45461</v>
      </c>
      <c r="B41" s="11" t="s">
        <v>166</v>
      </c>
      <c r="C41" s="12" t="s">
        <v>167</v>
      </c>
      <c r="D41" s="12" t="s">
        <v>168</v>
      </c>
      <c r="E41" s="11" t="s">
        <v>32</v>
      </c>
      <c r="F41" s="11" t="s">
        <v>169</v>
      </c>
      <c r="G41" s="11" t="s">
        <v>170</v>
      </c>
      <c r="H41" s="13">
        <v>239201</v>
      </c>
      <c r="I41" s="14">
        <v>42681.1</v>
      </c>
      <c r="J41" s="14">
        <v>36445</v>
      </c>
      <c r="K41" s="15">
        <f t="shared" si="0"/>
        <v>1822.25</v>
      </c>
    </row>
    <row r="42" spans="1:11">
      <c r="A42" s="10">
        <v>45462</v>
      </c>
      <c r="B42" s="11" t="s">
        <v>201</v>
      </c>
      <c r="C42" s="12" t="s">
        <v>30</v>
      </c>
      <c r="D42" s="12" t="s">
        <v>202</v>
      </c>
      <c r="E42" s="11" t="s">
        <v>38</v>
      </c>
      <c r="F42" s="11" t="s">
        <v>33</v>
      </c>
      <c r="G42" s="11" t="s">
        <v>34</v>
      </c>
      <c r="H42" s="16">
        <v>237299</v>
      </c>
      <c r="I42" s="14">
        <v>2428.44</v>
      </c>
      <c r="J42" s="14">
        <v>2058</v>
      </c>
      <c r="K42" s="15">
        <f t="shared" si="0"/>
        <v>102.9</v>
      </c>
    </row>
    <row r="43" spans="1:11">
      <c r="A43" s="10">
        <v>45463</v>
      </c>
      <c r="B43" s="11" t="s">
        <v>180</v>
      </c>
      <c r="C43" s="12" t="s">
        <v>93</v>
      </c>
      <c r="D43" s="12" t="s">
        <v>181</v>
      </c>
      <c r="E43" s="11" t="s">
        <v>38</v>
      </c>
      <c r="F43" s="32" t="s">
        <v>183</v>
      </c>
      <c r="G43" s="11" t="s">
        <v>182</v>
      </c>
      <c r="H43" s="13">
        <v>239201</v>
      </c>
      <c r="I43" s="14">
        <v>8040</v>
      </c>
      <c r="J43" s="14">
        <v>6813.58</v>
      </c>
      <c r="K43" s="15">
        <f t="shared" si="0"/>
        <v>340.67900000000003</v>
      </c>
    </row>
    <row r="44" spans="1:11">
      <c r="A44" s="10">
        <v>45463</v>
      </c>
      <c r="B44" s="11" t="s">
        <v>223</v>
      </c>
      <c r="C44" s="12" t="s">
        <v>219</v>
      </c>
      <c r="D44" s="12" t="s">
        <v>224</v>
      </c>
      <c r="E44" s="11" t="s">
        <v>32</v>
      </c>
      <c r="F44" s="32" t="s">
        <v>221</v>
      </c>
      <c r="G44" s="11" t="s">
        <v>222</v>
      </c>
      <c r="H44" s="37">
        <v>225304</v>
      </c>
      <c r="I44" s="14">
        <v>19229.28</v>
      </c>
      <c r="J44" s="14">
        <v>16296</v>
      </c>
      <c r="K44" s="15">
        <f t="shared" si="0"/>
        <v>814.80000000000007</v>
      </c>
    </row>
    <row r="45" spans="1:11">
      <c r="A45" s="10">
        <v>45464</v>
      </c>
      <c r="B45" s="11" t="s">
        <v>171</v>
      </c>
      <c r="C45" s="12" t="s">
        <v>49</v>
      </c>
      <c r="D45" s="12" t="s">
        <v>172</v>
      </c>
      <c r="E45" s="11" t="s">
        <v>32</v>
      </c>
      <c r="F45" s="11" t="s">
        <v>51</v>
      </c>
      <c r="G45" s="11" t="s">
        <v>34</v>
      </c>
      <c r="H45" s="13">
        <v>237299</v>
      </c>
      <c r="I45" s="14">
        <v>61726.17</v>
      </c>
      <c r="J45" s="14">
        <v>52310.31</v>
      </c>
      <c r="K45" s="15">
        <f t="shared" si="0"/>
        <v>2615.5155</v>
      </c>
    </row>
    <row r="46" spans="1:11">
      <c r="A46" s="10">
        <v>45464</v>
      </c>
      <c r="B46" s="11" t="s">
        <v>154</v>
      </c>
      <c r="C46" s="12" t="s">
        <v>42</v>
      </c>
      <c r="D46" s="12" t="s">
        <v>155</v>
      </c>
      <c r="E46" s="11" t="s">
        <v>38</v>
      </c>
      <c r="F46" s="11" t="s">
        <v>153</v>
      </c>
      <c r="G46" s="11" t="s">
        <v>45</v>
      </c>
      <c r="H46" s="13">
        <v>231101</v>
      </c>
      <c r="I46" s="14">
        <v>12830</v>
      </c>
      <c r="J46" s="14">
        <v>12830</v>
      </c>
      <c r="K46" s="15">
        <f t="shared" si="0"/>
        <v>641.5</v>
      </c>
    </row>
    <row r="47" spans="1:11">
      <c r="A47" s="10">
        <v>45464</v>
      </c>
      <c r="B47" s="11" t="s">
        <v>142</v>
      </c>
      <c r="C47" s="12" t="s">
        <v>143</v>
      </c>
      <c r="D47" s="12" t="s">
        <v>144</v>
      </c>
      <c r="E47" s="11" t="s">
        <v>32</v>
      </c>
      <c r="F47" s="11" t="s">
        <v>145</v>
      </c>
      <c r="G47" s="11" t="s">
        <v>56</v>
      </c>
      <c r="H47" s="13">
        <v>234101</v>
      </c>
      <c r="I47" s="14">
        <v>143600</v>
      </c>
      <c r="J47" s="14">
        <v>143600</v>
      </c>
      <c r="K47" s="15">
        <f t="shared" si="0"/>
        <v>7180</v>
      </c>
    </row>
    <row r="48" spans="1:11">
      <c r="A48" s="33">
        <v>45464</v>
      </c>
      <c r="B48" s="34" t="s">
        <v>110</v>
      </c>
      <c r="C48" s="35" t="s">
        <v>111</v>
      </c>
      <c r="D48" s="35" t="s">
        <v>112</v>
      </c>
      <c r="E48" s="11" t="s">
        <v>32</v>
      </c>
      <c r="F48" s="11" t="s">
        <v>113</v>
      </c>
      <c r="G48" s="11" t="s">
        <v>114</v>
      </c>
      <c r="H48" s="13" t="s">
        <v>119</v>
      </c>
      <c r="I48" s="14">
        <v>34545</v>
      </c>
      <c r="J48" s="14">
        <v>29275.42</v>
      </c>
      <c r="K48" s="15">
        <f t="shared" si="0"/>
        <v>1463.771</v>
      </c>
    </row>
    <row r="49" spans="1:11">
      <c r="A49" s="10">
        <v>45464</v>
      </c>
      <c r="B49" s="11" t="s">
        <v>134</v>
      </c>
      <c r="C49" s="12" t="s">
        <v>135</v>
      </c>
      <c r="D49" s="12" t="s">
        <v>136</v>
      </c>
      <c r="E49" s="11" t="s">
        <v>38</v>
      </c>
      <c r="F49" s="11" t="s">
        <v>137</v>
      </c>
      <c r="G49" s="11" t="s">
        <v>81</v>
      </c>
      <c r="H49" s="13">
        <v>239301</v>
      </c>
      <c r="I49" s="14">
        <v>8968</v>
      </c>
      <c r="J49" s="14">
        <v>7600</v>
      </c>
      <c r="K49" s="15">
        <f t="shared" si="0"/>
        <v>380</v>
      </c>
    </row>
    <row r="50" spans="1:11">
      <c r="A50" s="10">
        <v>45464</v>
      </c>
      <c r="B50" s="11" t="s">
        <v>138</v>
      </c>
      <c r="C50" s="12" t="s">
        <v>139</v>
      </c>
      <c r="D50" s="12" t="s">
        <v>140</v>
      </c>
      <c r="E50" s="11" t="s">
        <v>32</v>
      </c>
      <c r="F50" s="11" t="s">
        <v>80</v>
      </c>
      <c r="G50" s="11" t="s">
        <v>141</v>
      </c>
      <c r="H50" s="13">
        <v>239301</v>
      </c>
      <c r="I50" s="14">
        <v>13800</v>
      </c>
      <c r="J50" s="14">
        <v>13800</v>
      </c>
      <c r="K50" s="15">
        <f t="shared" si="0"/>
        <v>690</v>
      </c>
    </row>
    <row r="51" spans="1:11">
      <c r="A51" s="10">
        <v>45467</v>
      </c>
      <c r="B51" s="11" t="s">
        <v>151</v>
      </c>
      <c r="C51" s="12" t="s">
        <v>42</v>
      </c>
      <c r="D51" s="12" t="s">
        <v>152</v>
      </c>
      <c r="E51" s="11" t="s">
        <v>38</v>
      </c>
      <c r="F51" s="11" t="s">
        <v>153</v>
      </c>
      <c r="G51" s="11" t="s">
        <v>45</v>
      </c>
      <c r="H51" s="13">
        <v>231101</v>
      </c>
      <c r="I51" s="14">
        <v>21795</v>
      </c>
      <c r="J51" s="14">
        <v>21795</v>
      </c>
      <c r="K51" s="15">
        <f t="shared" si="0"/>
        <v>1089.75</v>
      </c>
    </row>
    <row r="52" spans="1:11">
      <c r="A52" s="10">
        <v>45467</v>
      </c>
      <c r="B52" s="11" t="s">
        <v>188</v>
      </c>
      <c r="C52" s="12" t="s">
        <v>189</v>
      </c>
      <c r="D52" s="12" t="s">
        <v>190</v>
      </c>
      <c r="E52" s="11" t="s">
        <v>32</v>
      </c>
      <c r="F52" s="11" t="s">
        <v>191</v>
      </c>
      <c r="G52" s="11" t="s">
        <v>192</v>
      </c>
      <c r="H52" s="13">
        <v>239201</v>
      </c>
      <c r="I52" s="14">
        <v>28320</v>
      </c>
      <c r="J52" s="14">
        <v>24000</v>
      </c>
      <c r="K52" s="15">
        <f t="shared" si="0"/>
        <v>1200</v>
      </c>
    </row>
    <row r="53" spans="1:11">
      <c r="A53" s="10">
        <v>45467</v>
      </c>
      <c r="B53" s="11" t="s">
        <v>243</v>
      </c>
      <c r="C53" s="12" t="s">
        <v>244</v>
      </c>
      <c r="D53" s="12" t="s">
        <v>245</v>
      </c>
      <c r="E53" s="11" t="s">
        <v>38</v>
      </c>
      <c r="F53" s="11" t="s">
        <v>246</v>
      </c>
      <c r="G53" s="11" t="s">
        <v>247</v>
      </c>
      <c r="H53" s="43">
        <v>237102</v>
      </c>
      <c r="I53" s="14">
        <v>209102</v>
      </c>
      <c r="J53" s="14">
        <v>209102</v>
      </c>
      <c r="K53" s="15">
        <f t="shared" si="0"/>
        <v>10455.1</v>
      </c>
    </row>
    <row r="54" spans="1:11">
      <c r="A54" s="10">
        <v>45468</v>
      </c>
      <c r="B54" s="11" t="s">
        <v>115</v>
      </c>
      <c r="C54" s="12" t="s">
        <v>116</v>
      </c>
      <c r="D54" s="12" t="s">
        <v>117</v>
      </c>
      <c r="E54" s="11" t="s">
        <v>38</v>
      </c>
      <c r="F54" s="11" t="s">
        <v>118</v>
      </c>
      <c r="G54" s="11" t="s">
        <v>45</v>
      </c>
      <c r="H54" s="13">
        <v>231101</v>
      </c>
      <c r="I54" s="14">
        <v>32615</v>
      </c>
      <c r="J54" s="14">
        <v>31604.799999999999</v>
      </c>
      <c r="K54" s="15">
        <f>J54*5%</f>
        <v>1580.24</v>
      </c>
    </row>
    <row r="55" spans="1:11">
      <c r="A55" s="10">
        <v>45468</v>
      </c>
      <c r="B55" s="11" t="s">
        <v>210</v>
      </c>
      <c r="C55" s="12" t="s">
        <v>211</v>
      </c>
      <c r="D55" s="12" t="s">
        <v>212</v>
      </c>
      <c r="E55" s="11" t="s">
        <v>32</v>
      </c>
      <c r="F55" s="11" t="s">
        <v>213</v>
      </c>
      <c r="G55" s="11" t="s">
        <v>214</v>
      </c>
      <c r="H55" s="13" t="s">
        <v>215</v>
      </c>
      <c r="I55" s="14">
        <v>115311.03</v>
      </c>
      <c r="J55" s="14">
        <v>114876.8</v>
      </c>
      <c r="K55" s="15">
        <f>J55*5%</f>
        <v>5743.84</v>
      </c>
    </row>
    <row r="56" spans="1:11">
      <c r="A56" s="10">
        <v>45468</v>
      </c>
      <c r="B56" s="11" t="s">
        <v>227</v>
      </c>
      <c r="C56" s="12" t="s">
        <v>49</v>
      </c>
      <c r="D56" s="12" t="s">
        <v>228</v>
      </c>
      <c r="E56" s="11" t="s">
        <v>38</v>
      </c>
      <c r="F56" s="11" t="s">
        <v>51</v>
      </c>
      <c r="G56" s="11" t="s">
        <v>34</v>
      </c>
      <c r="H56" s="13">
        <v>237299</v>
      </c>
      <c r="I56" s="14">
        <v>82301.56</v>
      </c>
      <c r="J56" s="14">
        <v>69747.08</v>
      </c>
      <c r="K56" s="15">
        <f>J56*5%</f>
        <v>3487.3540000000003</v>
      </c>
    </row>
    <row r="57" spans="1:11">
      <c r="A57" s="10">
        <v>45468</v>
      </c>
      <c r="B57" s="11" t="s">
        <v>120</v>
      </c>
      <c r="C57" s="12" t="s">
        <v>116</v>
      </c>
      <c r="D57" s="12" t="s">
        <v>121</v>
      </c>
      <c r="E57" s="11" t="s">
        <v>38</v>
      </c>
      <c r="F57" s="11" t="s">
        <v>118</v>
      </c>
      <c r="G57" s="11" t="s">
        <v>122</v>
      </c>
      <c r="H57" s="13">
        <v>235501</v>
      </c>
      <c r="I57" s="14">
        <v>22510</v>
      </c>
      <c r="J57" s="14">
        <v>19076.27</v>
      </c>
      <c r="K57" s="15">
        <f t="shared" si="0"/>
        <v>953.81350000000009</v>
      </c>
    </row>
    <row r="58" spans="1:11">
      <c r="A58" s="10">
        <v>45468</v>
      </c>
      <c r="B58" s="11" t="s">
        <v>208</v>
      </c>
      <c r="C58" s="12" t="s">
        <v>42</v>
      </c>
      <c r="D58" s="12" t="s">
        <v>209</v>
      </c>
      <c r="E58" s="11" t="s">
        <v>32</v>
      </c>
      <c r="F58" s="11" t="s">
        <v>153</v>
      </c>
      <c r="G58" s="11" t="s">
        <v>45</v>
      </c>
      <c r="H58" s="13">
        <v>231101</v>
      </c>
      <c r="I58" s="14">
        <v>8335</v>
      </c>
      <c r="J58" s="14">
        <v>8335</v>
      </c>
      <c r="K58" s="15">
        <f t="shared" si="0"/>
        <v>416.75</v>
      </c>
    </row>
    <row r="59" spans="1:11">
      <c r="A59" s="10">
        <v>45469</v>
      </c>
      <c r="B59" s="11" t="s">
        <v>146</v>
      </c>
      <c r="C59" s="12" t="s">
        <v>147</v>
      </c>
      <c r="D59" s="12" t="s">
        <v>148</v>
      </c>
      <c r="E59" s="11" t="s">
        <v>38</v>
      </c>
      <c r="F59" s="11" t="s">
        <v>149</v>
      </c>
      <c r="G59" s="11" t="s">
        <v>150</v>
      </c>
      <c r="H59" s="13">
        <v>228706</v>
      </c>
      <c r="I59" s="14">
        <v>4560</v>
      </c>
      <c r="J59" s="14">
        <v>4560</v>
      </c>
      <c r="K59" s="15">
        <f>J59*10%</f>
        <v>456</v>
      </c>
    </row>
    <row r="60" spans="1:11" ht="24.75">
      <c r="A60" s="10">
        <v>45469</v>
      </c>
      <c r="B60" s="11" t="s">
        <v>128</v>
      </c>
      <c r="C60" s="12" t="s">
        <v>129</v>
      </c>
      <c r="D60" s="11" t="s">
        <v>130</v>
      </c>
      <c r="E60" s="11" t="s">
        <v>32</v>
      </c>
      <c r="F60" s="11" t="s">
        <v>131</v>
      </c>
      <c r="G60" s="11" t="s">
        <v>132</v>
      </c>
      <c r="H60" s="13" t="s">
        <v>133</v>
      </c>
      <c r="I60" s="14">
        <v>9610</v>
      </c>
      <c r="J60" s="14">
        <v>8144.07</v>
      </c>
      <c r="K60" s="15">
        <f t="shared" si="0"/>
        <v>407.20350000000002</v>
      </c>
    </row>
    <row r="61" spans="1:11">
      <c r="A61" s="10">
        <v>45469</v>
      </c>
      <c r="B61" s="11" t="s">
        <v>216</v>
      </c>
      <c r="C61" s="12" t="s">
        <v>211</v>
      </c>
      <c r="D61" s="12" t="s">
        <v>217</v>
      </c>
      <c r="E61" s="11" t="s">
        <v>38</v>
      </c>
      <c r="F61" s="11" t="s">
        <v>213</v>
      </c>
      <c r="G61" s="11" t="s">
        <v>214</v>
      </c>
      <c r="H61" s="13">
        <v>237203</v>
      </c>
      <c r="I61" s="14">
        <v>126152.8</v>
      </c>
      <c r="J61" s="14">
        <v>126152.8</v>
      </c>
      <c r="K61" s="15">
        <f t="shared" si="0"/>
        <v>6307.64</v>
      </c>
    </row>
    <row r="62" spans="1:11">
      <c r="A62" s="10">
        <v>45470</v>
      </c>
      <c r="B62" s="11" t="s">
        <v>218</v>
      </c>
      <c r="C62" s="12" t="s">
        <v>219</v>
      </c>
      <c r="D62" s="12" t="s">
        <v>220</v>
      </c>
      <c r="E62" s="11" t="s">
        <v>38</v>
      </c>
      <c r="F62" s="11" t="s">
        <v>221</v>
      </c>
      <c r="G62" s="11" t="s">
        <v>222</v>
      </c>
      <c r="H62" s="37">
        <v>225304</v>
      </c>
      <c r="I62" s="14">
        <v>13565.28</v>
      </c>
      <c r="J62" s="14">
        <v>11496</v>
      </c>
      <c r="K62" s="15">
        <f t="shared" si="0"/>
        <v>574.80000000000007</v>
      </c>
    </row>
    <row r="63" spans="1:11">
      <c r="A63" s="10">
        <v>45471</v>
      </c>
      <c r="B63" s="11" t="s">
        <v>199</v>
      </c>
      <c r="C63" s="12" t="s">
        <v>42</v>
      </c>
      <c r="D63" s="11" t="s">
        <v>200</v>
      </c>
      <c r="E63" s="11" t="s">
        <v>32</v>
      </c>
      <c r="F63" s="11" t="s">
        <v>153</v>
      </c>
      <c r="G63" s="11" t="s">
        <v>45</v>
      </c>
      <c r="H63" s="13">
        <v>231101</v>
      </c>
      <c r="I63" s="14">
        <v>12290</v>
      </c>
      <c r="J63" s="14">
        <v>12290</v>
      </c>
      <c r="K63" s="15">
        <f t="shared" si="0"/>
        <v>614.5</v>
      </c>
    </row>
    <row r="64" spans="1:11">
      <c r="A64" s="10">
        <v>45471</v>
      </c>
      <c r="B64" s="11" t="s">
        <v>225</v>
      </c>
      <c r="C64" s="12" t="s">
        <v>49</v>
      </c>
      <c r="D64" s="12" t="s">
        <v>226</v>
      </c>
      <c r="E64" s="11" t="s">
        <v>38</v>
      </c>
      <c r="F64" s="11" t="s">
        <v>51</v>
      </c>
      <c r="G64" s="11" t="s">
        <v>34</v>
      </c>
      <c r="H64" s="13">
        <v>237299</v>
      </c>
      <c r="I64" s="14">
        <v>65079.68</v>
      </c>
      <c r="J64" s="14">
        <v>55152.27</v>
      </c>
      <c r="K64" s="15">
        <f t="shared" si="0"/>
        <v>2757.6134999999999</v>
      </c>
    </row>
    <row r="65" spans="1:11">
      <c r="A65" s="10">
        <v>45472</v>
      </c>
      <c r="B65" s="11" t="s">
        <v>195</v>
      </c>
      <c r="C65" s="12" t="s">
        <v>93</v>
      </c>
      <c r="D65" s="12" t="s">
        <v>196</v>
      </c>
      <c r="E65" s="11" t="s">
        <v>38</v>
      </c>
      <c r="F65" s="11" t="s">
        <v>197</v>
      </c>
      <c r="G65" s="11" t="s">
        <v>198</v>
      </c>
      <c r="H65" s="36">
        <v>239802</v>
      </c>
      <c r="I65" s="14">
        <v>32794.559999999998</v>
      </c>
      <c r="J65" s="14">
        <v>27792</v>
      </c>
      <c r="K65" s="15">
        <f t="shared" si="0"/>
        <v>1389.6000000000001</v>
      </c>
    </row>
    <row r="66" spans="1:11">
      <c r="A66" s="17" t="s">
        <v>14</v>
      </c>
      <c r="B66" s="18"/>
      <c r="C66" s="18"/>
      <c r="D66" s="18"/>
      <c r="E66" s="11"/>
      <c r="F66" s="18"/>
      <c r="G66" s="18"/>
      <c r="H66" s="18"/>
      <c r="I66" s="19">
        <f>SUM(I8:I65)</f>
        <v>2603458.8299999996</v>
      </c>
      <c r="J66" s="19">
        <f>SUM(J8:J65)</f>
        <v>2390279.86</v>
      </c>
      <c r="K66" s="20">
        <f>SUM(K8:K65)</f>
        <v>124028.17000000003</v>
      </c>
    </row>
    <row r="67" spans="1:11">
      <c r="A67" s="21"/>
      <c r="B67" s="21"/>
      <c r="C67" s="22"/>
      <c r="D67" s="1"/>
      <c r="E67" s="1"/>
      <c r="F67" s="1"/>
      <c r="G67" s="1"/>
      <c r="H67" s="1"/>
      <c r="I67" s="1"/>
      <c r="K67" s="3"/>
    </row>
    <row r="68" spans="1:11">
      <c r="A68" s="21"/>
      <c r="B68" s="21"/>
      <c r="C68" s="21"/>
      <c r="D68" s="1"/>
      <c r="E68" s="22"/>
      <c r="F68" s="1"/>
      <c r="G68" s="1"/>
      <c r="H68" s="1"/>
      <c r="I68" s="1"/>
      <c r="K68" s="3"/>
    </row>
    <row r="69" spans="1:11">
      <c r="A69" s="23" t="s">
        <v>15</v>
      </c>
      <c r="B69" s="23"/>
      <c r="C69" s="23"/>
      <c r="D69" s="2"/>
      <c r="E69" s="1"/>
      <c r="F69" s="42" t="s">
        <v>16</v>
      </c>
      <c r="G69" s="42"/>
      <c r="H69" s="42"/>
      <c r="I69" s="1"/>
      <c r="K69" s="3"/>
    </row>
    <row r="70" spans="1:11">
      <c r="A70" s="21"/>
      <c r="B70" s="21"/>
      <c r="C70" s="21"/>
      <c r="D70" s="2"/>
      <c r="E70" s="1"/>
      <c r="F70" s="24" t="s">
        <v>17</v>
      </c>
      <c r="G70" s="24" t="s">
        <v>18</v>
      </c>
      <c r="H70" s="24" t="s">
        <v>19</v>
      </c>
      <c r="I70" s="1"/>
      <c r="K70" s="3"/>
    </row>
    <row r="71" spans="1:11">
      <c r="A71" s="24" t="s">
        <v>20</v>
      </c>
      <c r="B71" s="24" t="s">
        <v>18</v>
      </c>
      <c r="C71" s="24" t="s">
        <v>19</v>
      </c>
      <c r="D71" s="2"/>
      <c r="E71" s="1"/>
      <c r="F71" s="11" t="s">
        <v>21</v>
      </c>
      <c r="G71" s="11"/>
      <c r="H71" s="25"/>
      <c r="I71" s="1"/>
      <c r="K71" s="3"/>
    </row>
    <row r="72" spans="1:11">
      <c r="A72" s="13">
        <v>231101</v>
      </c>
      <c r="B72" s="26">
        <v>9</v>
      </c>
      <c r="C72" s="14">
        <f>12775+22375+12645+21695+32615+21795+12830+12290+8335</f>
        <v>157355</v>
      </c>
      <c r="D72" s="2"/>
      <c r="E72" s="1"/>
      <c r="F72" s="11" t="s">
        <v>22</v>
      </c>
      <c r="G72" s="11"/>
      <c r="H72" s="25"/>
      <c r="I72" s="1"/>
      <c r="K72" s="3"/>
    </row>
    <row r="73" spans="1:11">
      <c r="A73" s="13">
        <v>225401</v>
      </c>
      <c r="B73" s="26">
        <v>2</v>
      </c>
      <c r="C73" s="14">
        <f>12500+7080</f>
        <v>19580</v>
      </c>
      <c r="D73" s="2"/>
      <c r="E73" s="1"/>
      <c r="F73" s="11" t="s">
        <v>23</v>
      </c>
      <c r="G73" s="11"/>
      <c r="H73" s="14">
        <f>I66</f>
        <v>2603458.8299999996</v>
      </c>
      <c r="I73" s="1"/>
      <c r="J73" t="s">
        <v>24</v>
      </c>
      <c r="K73" s="3"/>
    </row>
    <row r="74" spans="1:11">
      <c r="A74" s="11">
        <v>237102</v>
      </c>
      <c r="B74" s="26">
        <v>1</v>
      </c>
      <c r="C74" s="14">
        <v>209102</v>
      </c>
      <c r="D74" s="2"/>
      <c r="E74" s="1"/>
      <c r="F74" s="24" t="s">
        <v>25</v>
      </c>
      <c r="G74" s="24">
        <f>COUNTA(F8:F64)</f>
        <v>57</v>
      </c>
      <c r="H74" s="27">
        <f>SUM(H71:H73)</f>
        <v>2603458.8299999996</v>
      </c>
      <c r="I74" s="1"/>
      <c r="K74" s="3"/>
    </row>
    <row r="75" spans="1:11">
      <c r="A75" s="13">
        <v>235501</v>
      </c>
      <c r="B75" s="26">
        <v>2</v>
      </c>
      <c r="C75" s="14">
        <f>22510+760</f>
        <v>23270</v>
      </c>
      <c r="D75" s="2"/>
      <c r="E75" s="1"/>
      <c r="F75" s="1"/>
      <c r="G75" s="1"/>
      <c r="H75" s="28"/>
      <c r="I75" s="1"/>
      <c r="K75" s="3"/>
    </row>
    <row r="76" spans="1:11">
      <c r="A76" s="13">
        <v>236306</v>
      </c>
      <c r="B76" s="26">
        <v>1</v>
      </c>
      <c r="C76" s="14">
        <v>350</v>
      </c>
      <c r="D76" s="2"/>
      <c r="E76" s="1"/>
      <c r="F76" s="1"/>
      <c r="G76" s="1"/>
      <c r="H76" s="1"/>
      <c r="I76" s="1"/>
      <c r="K76" s="3"/>
    </row>
    <row r="77" spans="1:11">
      <c r="A77" s="11">
        <v>227208</v>
      </c>
      <c r="B77" s="26">
        <v>1</v>
      </c>
      <c r="C77" s="14">
        <v>39648</v>
      </c>
      <c r="D77" s="2"/>
      <c r="E77" s="1"/>
      <c r="F77" s="1"/>
      <c r="G77" s="1"/>
    </row>
    <row r="78" spans="1:11">
      <c r="A78" s="13">
        <v>239201</v>
      </c>
      <c r="B78" s="26">
        <v>3</v>
      </c>
      <c r="C78" s="14">
        <f>42681.1+8040+28320</f>
        <v>79041.100000000006</v>
      </c>
      <c r="D78" s="2"/>
      <c r="E78" s="1"/>
      <c r="F78" s="1"/>
    </row>
    <row r="79" spans="1:11">
      <c r="A79" s="13">
        <v>239301</v>
      </c>
      <c r="B79" s="26">
        <v>12</v>
      </c>
      <c r="C79" s="14">
        <f>17759+17392.01+125987.58+111310+21820.54+40020+8968+13800+5790.25+117874.5+35962.47+100289.52</f>
        <v>616973.87</v>
      </c>
      <c r="D79" s="2"/>
      <c r="E79" s="1"/>
      <c r="F79" s="1"/>
    </row>
    <row r="80" spans="1:11">
      <c r="A80" s="13">
        <v>234101</v>
      </c>
      <c r="B80" s="26">
        <v>9</v>
      </c>
      <c r="C80" s="14">
        <f>38940+17000+143600+32300+13571.4+143030+8344+17559+34722</f>
        <v>449066.4</v>
      </c>
      <c r="D80" s="2"/>
      <c r="E80" s="1"/>
      <c r="F80" s="1" t="s">
        <v>26</v>
      </c>
      <c r="G80" s="1"/>
    </row>
    <row r="81" spans="1:7">
      <c r="A81" s="13">
        <v>237203</v>
      </c>
      <c r="B81" s="26">
        <v>2</v>
      </c>
      <c r="C81" s="14">
        <f>15023.51+126152.8</f>
        <v>141176.31</v>
      </c>
      <c r="D81" s="2"/>
      <c r="E81" s="1"/>
      <c r="F81" s="1"/>
      <c r="G81" s="1"/>
    </row>
    <row r="82" spans="1:7">
      <c r="A82" s="13">
        <v>237299</v>
      </c>
      <c r="B82" s="26">
        <v>8</v>
      </c>
      <c r="C82" s="14">
        <f>2428.44+61726.17+41150.78+61726.17+2428.44+41150.78+65079.68+82301.56</f>
        <v>357992.02</v>
      </c>
      <c r="D82" s="1"/>
      <c r="E82" s="1"/>
      <c r="F82" s="1"/>
      <c r="G82" s="1"/>
    </row>
    <row r="83" spans="1:7">
      <c r="A83" s="11">
        <v>239802</v>
      </c>
      <c r="B83" s="26">
        <v>1</v>
      </c>
      <c r="C83" s="14">
        <v>32794.559999999998</v>
      </c>
      <c r="D83" s="1"/>
      <c r="E83" s="1"/>
      <c r="F83" s="1"/>
      <c r="G83" s="1"/>
    </row>
    <row r="84" spans="1:7">
      <c r="A84" s="11">
        <v>225304</v>
      </c>
      <c r="B84" s="26">
        <v>2</v>
      </c>
      <c r="C84" s="14">
        <f>13565.28+19229.28</f>
        <v>32794.559999999998</v>
      </c>
      <c r="D84" s="1"/>
      <c r="E84" s="1"/>
      <c r="F84" s="1"/>
      <c r="G84" s="1"/>
    </row>
    <row r="85" spans="1:7">
      <c r="A85" s="13">
        <v>239101</v>
      </c>
      <c r="B85" s="26">
        <v>1</v>
      </c>
      <c r="C85" s="14">
        <v>33550</v>
      </c>
      <c r="D85" s="1"/>
      <c r="E85" s="1"/>
      <c r="F85" s="1" t="s">
        <v>27</v>
      </c>
      <c r="G85" s="1"/>
    </row>
    <row r="86" spans="1:7">
      <c r="A86" s="13">
        <v>228501</v>
      </c>
      <c r="B86" s="26">
        <v>1</v>
      </c>
      <c r="C86" s="14">
        <v>29500</v>
      </c>
      <c r="D86" s="1"/>
      <c r="E86" s="1"/>
      <c r="F86" s="1"/>
      <c r="G86" s="1"/>
    </row>
    <row r="87" spans="1:7">
      <c r="A87" s="13">
        <v>236105</v>
      </c>
      <c r="B87" s="26">
        <v>1</v>
      </c>
      <c r="C87" s="14">
        <v>34195</v>
      </c>
      <c r="D87" s="1"/>
      <c r="E87" s="1"/>
      <c r="F87" s="1"/>
      <c r="G87" s="1"/>
    </row>
    <row r="88" spans="1:7">
      <c r="A88" s="13">
        <v>228706</v>
      </c>
      <c r="B88" s="26">
        <v>1</v>
      </c>
      <c r="C88" s="14">
        <v>4560</v>
      </c>
      <c r="D88" s="1"/>
      <c r="E88" s="1"/>
      <c r="F88" s="1"/>
      <c r="G88" s="1"/>
    </row>
    <row r="89" spans="1:7">
      <c r="A89" s="13">
        <v>236101</v>
      </c>
      <c r="B89" s="29">
        <v>1</v>
      </c>
      <c r="C89" s="30">
        <f>750</f>
        <v>750</v>
      </c>
      <c r="F89" s="1"/>
    </row>
    <row r="90" spans="1:7">
      <c r="A90" s="13">
        <v>236203</v>
      </c>
      <c r="B90" s="29">
        <v>1</v>
      </c>
      <c r="C90" s="30">
        <f>8100</f>
        <v>8100</v>
      </c>
      <c r="F90" s="1"/>
    </row>
    <row r="91" spans="1:7">
      <c r="A91" s="13">
        <v>261101</v>
      </c>
      <c r="B91" s="29">
        <v>1</v>
      </c>
      <c r="C91" s="30">
        <f>49990</f>
        <v>49990</v>
      </c>
      <c r="F91" s="1"/>
    </row>
    <row r="92" spans="1:7">
      <c r="A92" s="13">
        <v>265401</v>
      </c>
      <c r="B92" s="29">
        <v>1</v>
      </c>
      <c r="C92" s="30">
        <f>21830.01</f>
        <v>21830.01</v>
      </c>
      <c r="F92" s="1"/>
    </row>
    <row r="93" spans="1:7">
      <c r="A93" s="13">
        <v>265401</v>
      </c>
      <c r="B93" s="29">
        <v>1</v>
      </c>
      <c r="C93" s="30">
        <f>96390+160650</f>
        <v>257040</v>
      </c>
      <c r="F93" s="1" t="s">
        <v>28</v>
      </c>
    </row>
    <row r="94" spans="1:7">
      <c r="A94" s="13">
        <v>225801</v>
      </c>
      <c r="B94" s="29">
        <v>1</v>
      </c>
      <c r="C94" s="30">
        <v>4800</v>
      </c>
      <c r="F94" s="1"/>
    </row>
    <row r="95" spans="1:7">
      <c r="A95" s="13">
        <v>237209</v>
      </c>
      <c r="B95" s="29"/>
      <c r="C95" s="30"/>
      <c r="F95" s="1"/>
    </row>
    <row r="96" spans="1:7">
      <c r="A96" s="13">
        <v>239802</v>
      </c>
      <c r="B96" s="29"/>
      <c r="C96" s="30"/>
    </row>
    <row r="97" spans="1:7">
      <c r="A97" s="13">
        <v>263201</v>
      </c>
      <c r="B97" s="29"/>
      <c r="C97" s="30"/>
    </row>
    <row r="98" spans="1:7">
      <c r="A98" s="13">
        <v>221701</v>
      </c>
      <c r="B98" s="26"/>
      <c r="C98" s="14"/>
      <c r="D98" s="1"/>
      <c r="E98" s="1"/>
      <c r="G98" s="1"/>
    </row>
    <row r="99" spans="1:7">
      <c r="A99" s="38" t="s">
        <v>14</v>
      </c>
      <c r="B99" s="39"/>
      <c r="C99" s="31">
        <f>SUM(C72:C98)</f>
        <v>2603458.83</v>
      </c>
      <c r="D99" s="1"/>
      <c r="E99" s="1"/>
      <c r="G99" s="1"/>
    </row>
    <row r="100" spans="1:7">
      <c r="A100" s="1"/>
      <c r="B100" s="1"/>
      <c r="D100" s="1"/>
      <c r="E100" s="1"/>
      <c r="G100" s="1"/>
    </row>
    <row r="101" spans="1:7">
      <c r="E101" s="1"/>
      <c r="G101" s="1"/>
    </row>
  </sheetData>
  <mergeCells count="6">
    <mergeCell ref="A99:B99"/>
    <mergeCell ref="A3:I3"/>
    <mergeCell ref="A4:I4"/>
    <mergeCell ref="A5:I5"/>
    <mergeCell ref="A6:I6"/>
    <mergeCell ref="F69:H69"/>
  </mergeCells>
  <pageMargins left="0.25" right="0.25" top="0.75" bottom="0.75" header="0.3" footer="0.3"/>
  <pageSetup paperSize="5" scale="7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2024-07-05T19:46:37Z</cp:lastPrinted>
  <dcterms:created xsi:type="dcterms:W3CDTF">2024-06-28T19:40:10Z</dcterms:created>
  <dcterms:modified xsi:type="dcterms:W3CDTF">2024-07-08T14:57:33Z</dcterms:modified>
</cp:coreProperties>
</file>