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tables/table4.xml" ContentType="application/vnd.openxmlformats-officedocument.spreadsheetml.table+xml"/>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tables/table5.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5C2EB424-0607-49F2-8AEF-5FE6C3626D7D}" xr6:coauthVersionLast="46" xr6:coauthVersionMax="46" xr10:uidLastSave="{00000000-0000-0000-0000-000000000000}"/>
  <bookViews>
    <workbookView xWindow="-120" yWindow="-120" windowWidth="19440" windowHeight="15000" tabRatio="927" xr2:uid="{00000000-000D-0000-FFFF-FFFF00000000}"/>
  </bookViews>
  <sheets>
    <sheet name="Resumen" sheetId="40" r:id="rId1"/>
    <sheet name="Formulario PPGR1" sheetId="1" r:id="rId2"/>
    <sheet name="Formulario PPGR2" sheetId="12" r:id="rId3"/>
    <sheet name="Formulario PPGR3" sheetId="41" r:id="rId4"/>
    <sheet name="Formulario PPGR4" sheetId="42" r:id="rId5"/>
    <sheet name="Formulario PPGR5" sheetId="43" r:id="rId6"/>
    <sheet name="Formulario PPGR6" sheetId="44" r:id="rId7"/>
    <sheet name="Formulario PPGR7" sheetId="45" r:id="rId8"/>
    <sheet name="Formulario PPGR8 " sheetId="46" r:id="rId9"/>
    <sheet name="Tablero Indicadores POA" sheetId="39" state="hidden" r:id="rId10"/>
    <sheet name="Prov" sheetId="38" state="hidden" r:id="rId11"/>
    <sheet name="Insumos" sheetId="35" state="hidden" r:id="rId12"/>
    <sheet name="LSIns" sheetId="36" state="hidden" r:id="rId13"/>
    <sheet name="Obj" sheetId="34" state="hidden" r:id="rId14"/>
    <sheet name="Catalogo" sheetId="33"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_xlnm._FilterDatabase" localSheetId="7" hidden="1">'Formulario PPGR7'!$A$16:$K$513</definedName>
    <definedName name="_xlnm._FilterDatabase" localSheetId="8" hidden="1">'Formulario PPGR8 '!$A$16:$K$513</definedName>
    <definedName name="_xlnm._FilterDatabase" localSheetId="11" hidden="1">Insumos!$A$1:$E$520</definedName>
    <definedName name="_xlnm.Print_Area" localSheetId="1">'Formulario PPGR1'!$A$1:$Q$82</definedName>
    <definedName name="_xlnm.Print_Area" localSheetId="2">'Formulario PPGR2'!$A$2:$BB$186</definedName>
    <definedName name="Azua">Prov!$C$3:$C$12</definedName>
    <definedName name="Bahoruco">Prov!$C$13:$C$17</definedName>
    <definedName name="Barahona">Prov!$C$18:$C$28</definedName>
    <definedName name="CodigoActividad" localSheetId="4">#REF!</definedName>
    <definedName name="CodigoActividad" localSheetId="5">[1]!Tabla2[Código]</definedName>
    <definedName name="CodigoActividad" localSheetId="6">[2]!Tabla2[Código]</definedName>
    <definedName name="CodigoActividad" localSheetId="7">[3]!Tabla2[Código]</definedName>
    <definedName name="CodigoActividad" localSheetId="8">[3]!Tabla2[Código]</definedName>
    <definedName name="CodigoActividad">Tabla2[Código]</definedName>
    <definedName name="Dajabon">Prov!$C$29:$C$33</definedName>
    <definedName name="Dajabón">Prov!$C$29:$C$33</definedName>
    <definedName name="Distrito_Nacional">Prov!$C$2</definedName>
    <definedName name="Duarte">Prov!$C$34:$C$40</definedName>
    <definedName name="El_Seibo">Prov!$C$41:$C$42</definedName>
    <definedName name="Elias_Pina">Prov!$C$43:$C$48</definedName>
    <definedName name="Elías_Piña">Prov!$C$43:$C$48</definedName>
    <definedName name="Espaillat">Prov!$C$49:$C$52</definedName>
    <definedName name="Hato_Mayor">Prov!$C$53:$C$55</definedName>
    <definedName name="Hermanas_Mirabal">Prov!$C$56:$C$58</definedName>
    <definedName name="Independencia">Prov!$C$59:$C$64</definedName>
    <definedName name="l" localSheetId="1">'Formulario PPGR1'!$A$1:$AP$20</definedName>
    <definedName name="La_Altagracia">Prov!$C$65:$C$66</definedName>
    <definedName name="La_Romana">Prov!$C$67:$C$69</definedName>
    <definedName name="La_Vega">Prov!$C$70:$C$73</definedName>
    <definedName name="Le.1">Obj!$D$118:$D$119</definedName>
    <definedName name="Le.2">Obj!$D$120:$D$121</definedName>
    <definedName name="Le.3">Obj!$D$122:$D$123</definedName>
    <definedName name="Le.4">Obj!$D$124</definedName>
    <definedName name="ls_ComprayAlquiler">Catalogo!$G$33:$G$41</definedName>
    <definedName name="ls_Departamento">Catalogo!$D$36:$D$96</definedName>
    <definedName name="Ls_DepartamentosSRS">Catalogo!$G$169:$G$181</definedName>
    <definedName name="Ls_DependenciasSRS">Catalogo!$B$136:$B$141</definedName>
    <definedName name="ls_Direccion">Catalogo!$D$32:$D$33</definedName>
    <definedName name="Ls_DivisionesSRS">Catalogo!$E$144:$E$160</definedName>
    <definedName name="Ls_Estructura">Catalogo!$B$23:$B$28</definedName>
    <definedName name="Ls_GerenciasSRS">Catalogo!$E$163:$E$165</definedName>
    <definedName name="Ls_LinesEstategica" localSheetId="4">[3]Obj!$B$6:$B$9</definedName>
    <definedName name="Ls_LinesEstategica" localSheetId="5">[1]Obj!$B$6:$B$9</definedName>
    <definedName name="Ls_LinesEstategica" localSheetId="6">[2]Obj!$B$6:$B$9</definedName>
    <definedName name="Ls_LinesEstategica" localSheetId="7">[3]Obj!$B$6:$B$9</definedName>
    <definedName name="Ls_LinesEstategica" localSheetId="8">[3]Obj!$B$6:$B$9</definedName>
    <definedName name="Ls_LinesEstategica">Obj!$B$6:$B$9</definedName>
    <definedName name="Ls_Medio_Verificacion" localSheetId="3">[4]Catalogo!$B$187:$B$206</definedName>
    <definedName name="Ls_Medio_Verificacion" localSheetId="4">[3]Catalogo!$B$150:$B$169</definedName>
    <definedName name="Ls_Medio_Verificacion" localSheetId="5">[1]Catalogo!$B$160:$B$182</definedName>
    <definedName name="Ls_Medio_Verificacion" localSheetId="6">[2]Catalogo!$B$150:$B$169</definedName>
    <definedName name="Ls_Medio_Verificacion" localSheetId="7">[3]Catalogo!$B$150:$B$169</definedName>
    <definedName name="Ls_Medio_Verificacion" localSheetId="8">[3]Catalogo!$B$150:$B$169</definedName>
    <definedName name="Ls_Medio_Verificacion">Catalogo!$B$187:$B$206</definedName>
    <definedName name="Ls_ObjEstrategico">Obj!$G$6:$G$21</definedName>
    <definedName name="Ls_Oficina">Catalogo!$D$126:$D$129</definedName>
    <definedName name="Ls_OficinasSRS">Catalogo!$E$178:$E$180</definedName>
    <definedName name="ls_Regiones" localSheetId="4">[3]Catalogo!$B$10:$B$19</definedName>
    <definedName name="ls_Regiones" localSheetId="5">[1]Catalogo!$B$10:$B$20</definedName>
    <definedName name="ls_Regiones" localSheetId="6">[2]Catalogo!$B$10:$B$19</definedName>
    <definedName name="ls_Regiones" localSheetId="7">[3]Catalogo!$B$10:$B$19</definedName>
    <definedName name="ls_Regiones" localSheetId="8">[3]Catalogo!$B$10:$B$19</definedName>
    <definedName name="ls_Regiones">Catalogo!$B$10:$B$19</definedName>
    <definedName name="ls_SubDireccion">Catalogo!$D$99:$D$119</definedName>
    <definedName name="ls_TiposAcciones" localSheetId="3">[4]Catalogo!$G$11:$G$14</definedName>
    <definedName name="ls_TiposAcciones" localSheetId="5">[1]Catalogo!$G$11:$G$14</definedName>
    <definedName name="ls_TiposAcciones" localSheetId="6">[2]Catalogo!$G$11:$G$14</definedName>
    <definedName name="ls_TiposAcciones">Catalogo!$G$11:$G$14</definedName>
    <definedName name="ls_UnidadesSRS">Catalogo!$B$144:$B$172</definedName>
    <definedName name="lsAcabadosTextiles" localSheetId="4">#REF!</definedName>
    <definedName name="lsAcabadosTextiles" localSheetId="5">#REF!</definedName>
    <definedName name="lsAcabadosTextiles" localSheetId="6">#REF!</definedName>
    <definedName name="lsAcabadosTextiles" localSheetId="7">#REF!</definedName>
    <definedName name="lsAcabadosTextiles" localSheetId="8">#REF!</definedName>
    <definedName name="lsAcabadosTextiles">Insumos!$C$2:$C$3</definedName>
    <definedName name="lsAireAcondicionado" localSheetId="4">#REF!</definedName>
    <definedName name="lsAireAcondicionado" localSheetId="5">#REF!</definedName>
    <definedName name="lsAireAcondicionado" localSheetId="6">#REF!</definedName>
    <definedName name="lsAireAcondicionado" localSheetId="7">#REF!</definedName>
    <definedName name="lsAireAcondicionado" localSheetId="8">#REF!</definedName>
    <definedName name="lsAireAcondicionado">Insumos!$C$333:$C$334</definedName>
    <definedName name="lsAlimentosyBebidas" localSheetId="4">#REF!</definedName>
    <definedName name="lsAlimentosyBebidas" localSheetId="5">#REF!</definedName>
    <definedName name="lsAlimentosyBebidas" localSheetId="6">#REF!</definedName>
    <definedName name="lsAlimentosyBebidas" localSheetId="7">#REF!</definedName>
    <definedName name="lsAlimentosyBebidas" localSheetId="8">#REF!</definedName>
    <definedName name="lsAlimentosyBebidas">Insumos!$C$4:$C$23</definedName>
    <definedName name="lsArticulosdePlastico" localSheetId="4">#REF!</definedName>
    <definedName name="lsArticulosdePlastico" localSheetId="5">#REF!</definedName>
    <definedName name="lsArticulosdePlastico" localSheetId="6">#REF!</definedName>
    <definedName name="lsArticulosdePlastico" localSheetId="7">#REF!</definedName>
    <definedName name="lsArticulosdePlastico" localSheetId="8">#REF!</definedName>
    <definedName name="lsArticulosdePlastico">Insumos!$C$24:$C$30</definedName>
    <definedName name="lsElectrodomesticos" localSheetId="4">#REF!</definedName>
    <definedName name="lsElectrodomesticos" localSheetId="5">#REF!</definedName>
    <definedName name="lsElectrodomesticos" localSheetId="6">#REF!</definedName>
    <definedName name="lsElectrodomesticos" localSheetId="7">#REF!</definedName>
    <definedName name="lsElectrodomesticos" localSheetId="8">#REF!</definedName>
    <definedName name="lsElectrodomesticos">Insumos!$C$31:$C$35</definedName>
    <definedName name="lsEquiposComputos" localSheetId="4">#REF!</definedName>
    <definedName name="lsEquiposComputos" localSheetId="5">#REF!</definedName>
    <definedName name="lsEquiposComputos" localSheetId="6">#REF!</definedName>
    <definedName name="lsEquiposComputos" localSheetId="7">#REF!</definedName>
    <definedName name="lsEquiposComputos" localSheetId="8">#REF!</definedName>
    <definedName name="lsEquiposComputos">Insumos!$C$132:$C$136</definedName>
    <definedName name="lsEquiposMedicos" localSheetId="4">#REF!</definedName>
    <definedName name="lsEquiposMedicos" localSheetId="5">#REF!</definedName>
    <definedName name="lsEquiposMedicos" localSheetId="6">#REF!</definedName>
    <definedName name="lsEquiposMedicos" localSheetId="7">#REF!</definedName>
    <definedName name="lsEquiposMedicos" localSheetId="8">#REF!</definedName>
    <definedName name="lsEquiposMedicos">Insumos!$C$44:$C$131</definedName>
    <definedName name="lsEquiposSeguridad" localSheetId="4">#REF!</definedName>
    <definedName name="lsEquiposSeguridad" localSheetId="5">#REF!</definedName>
    <definedName name="lsEquiposSeguridad" localSheetId="6">#REF!</definedName>
    <definedName name="lsEquiposSeguridad" localSheetId="7">#REF!</definedName>
    <definedName name="lsEquiposSeguridad" localSheetId="8">#REF!</definedName>
    <definedName name="lsEquiposSeguridad">Insumos!$C$137:$C$138</definedName>
    <definedName name="lsEquiposTransporte" localSheetId="4">#REF!</definedName>
    <definedName name="lsEquiposTransporte" localSheetId="5">#REF!</definedName>
    <definedName name="lsEquiposTransporte" localSheetId="6">#REF!</definedName>
    <definedName name="lsEquiposTransporte" localSheetId="7">#REF!</definedName>
    <definedName name="lsEquiposTransporte" localSheetId="8">#REF!</definedName>
    <definedName name="lsEquiposTransporte">Insumos!$C$518:$C$520</definedName>
    <definedName name="lsEventosGenerales" localSheetId="4">#REF!</definedName>
    <definedName name="lsEventosGenerales" localSheetId="5">#REF!</definedName>
    <definedName name="lsEventosGenerales" localSheetId="6">#REF!</definedName>
    <definedName name="lsEventosGenerales" localSheetId="7">#REF!</definedName>
    <definedName name="lsEventosGenerales" localSheetId="8">#REF!</definedName>
    <definedName name="lsEventosGenerales">Insumos!$C$139:$C$141</definedName>
    <definedName name="lsFuentesFinanciamiento" localSheetId="3">[5]LSIns!$F$5:$F$8</definedName>
    <definedName name="lsFuentesFinanciamiento" localSheetId="4">[6]LSIns!$F$5:$F$8</definedName>
    <definedName name="lsFuentesFinanciamiento" localSheetId="5">[1]LSIns!$F$5:$F$8</definedName>
    <definedName name="lsFuentesFinanciamiento" localSheetId="6">[2]LSIns!$F$5:$F$8</definedName>
    <definedName name="lsFuentesFinanciamiento" localSheetId="7">[3]LSIns!$F$5:$F$8</definedName>
    <definedName name="lsFuentesFinanciamiento" localSheetId="8">[3]LSIns!$F$5:$F$8</definedName>
    <definedName name="lsFuentesFinanciamiento">LSIns!$F$5:$F$8</definedName>
    <definedName name="lsGasoil" localSheetId="4">#REF!</definedName>
    <definedName name="lsGasoil" localSheetId="5">#REF!</definedName>
    <definedName name="lsGasoil" localSheetId="6">#REF!</definedName>
    <definedName name="lsGasoil" localSheetId="7">#REF!</definedName>
    <definedName name="lsGasoil" localSheetId="8">#REF!</definedName>
    <definedName name="lsGasoil">Insumos!$C$142:$C$149</definedName>
    <definedName name="lsHerramientasMenores" localSheetId="4">#REF!</definedName>
    <definedName name="lsHerramientasMenores" localSheetId="5">#REF!</definedName>
    <definedName name="lsHerramientasMenores" localSheetId="6">#REF!</definedName>
    <definedName name="lsHerramientasMenores" localSheetId="7">#REF!</definedName>
    <definedName name="lsHerramientasMenores" localSheetId="8">#REF!</definedName>
    <definedName name="lsHerramientasMenores">Insumos!$C$150:$C$179</definedName>
    <definedName name="lsImpresionyEncuadernacion" localSheetId="4">#REF!</definedName>
    <definedName name="lsImpresionyEncuadernacion" localSheetId="5">#REF!</definedName>
    <definedName name="lsImpresionyEncuadernacion" localSheetId="6">#REF!</definedName>
    <definedName name="lsImpresionyEncuadernacion" localSheetId="7">#REF!</definedName>
    <definedName name="lsImpresionyEncuadernacion" localSheetId="8">#REF!</definedName>
    <definedName name="lsImpresionyEncuadernacion">Insumos!$C$180</definedName>
    <definedName name="lsInsumos">LSIns!$B$5:$B$45</definedName>
    <definedName name="lsInsumosEquipos" localSheetId="3">[4]LSIns!$F$16:$F$31</definedName>
    <definedName name="lsInsumosEquipos" localSheetId="5">[1]LSIns!$F$16:$F$32</definedName>
    <definedName name="lsInsumosEquipos">LSIns!$F$16:$F$31</definedName>
    <definedName name="lsLlantasyNeumaticos" localSheetId="4">#REF!</definedName>
    <definedName name="lsLlantasyNeumaticos" localSheetId="5">#REF!</definedName>
    <definedName name="lsLlantasyNeumaticos" localSheetId="6">#REF!</definedName>
    <definedName name="lsLlantasyNeumaticos" localSheetId="7">#REF!</definedName>
    <definedName name="lsLlantasyNeumaticos" localSheetId="8">#REF!</definedName>
    <definedName name="lsLlantasyNeumaticos">Insumos!$C$181:$C$188</definedName>
    <definedName name="lsMantenimiento" localSheetId="4">#REF!</definedName>
    <definedName name="lsMantenimiento" localSheetId="5">#REF!</definedName>
    <definedName name="lsMantenimiento" localSheetId="6">#REF!</definedName>
    <definedName name="lsMantenimiento" localSheetId="7">#REF!</definedName>
    <definedName name="lsMantenimiento" localSheetId="8">#REF!</definedName>
    <definedName name="lsMantenimiento">Insumos!$C$189:$C$202</definedName>
    <definedName name="lsMantenimientoyReparacion">Catalogo!$G$27:$G$30</definedName>
    <definedName name="lsMaterialesdeLimpieza" localSheetId="4">#REF!</definedName>
    <definedName name="lsMaterialesdeLimpieza" localSheetId="5">#REF!</definedName>
    <definedName name="lsMaterialesdeLimpieza" localSheetId="6">#REF!</definedName>
    <definedName name="lsMaterialesdeLimpieza" localSheetId="7">#REF!</definedName>
    <definedName name="lsMaterialesdeLimpieza" localSheetId="8">#REF!</definedName>
    <definedName name="lsMaterialesdeLimpieza">Insumos!$C$203:$C$217</definedName>
    <definedName name="lsMueblesdeAlojamiento" localSheetId="4">#REF!</definedName>
    <definedName name="lsMueblesdeAlojamiento" localSheetId="5">#REF!</definedName>
    <definedName name="lsMueblesdeAlojamiento" localSheetId="6">#REF!</definedName>
    <definedName name="lsMueblesdeAlojamiento" localSheetId="7">#REF!</definedName>
    <definedName name="lsMueblesdeAlojamiento" localSheetId="8">#REF!</definedName>
    <definedName name="lsMueblesdeAlojamiento">Insumos!$C$218:$C$219</definedName>
    <definedName name="lsMueblesdeOficina" localSheetId="4">#REF!</definedName>
    <definedName name="lsMueblesdeOficina" localSheetId="5">#REF!</definedName>
    <definedName name="lsMueblesdeOficina" localSheetId="6">#REF!</definedName>
    <definedName name="lsMueblesdeOficina" localSheetId="7">#REF!</definedName>
    <definedName name="lsMueblesdeOficina" localSheetId="8">#REF!</definedName>
    <definedName name="lsMueblesdeOficina">Insumos!$C$220:$C$243</definedName>
    <definedName name="lsObrasMenoresEdificaciones" localSheetId="4">#REF!</definedName>
    <definedName name="lsObrasMenoresEdificaciones" localSheetId="5">#REF!</definedName>
    <definedName name="lsObrasMenoresEdificaciones" localSheetId="6">#REF!</definedName>
    <definedName name="lsObrasMenoresEdificaciones" localSheetId="7">#REF!</definedName>
    <definedName name="lsObrasMenoresEdificaciones" localSheetId="8">#REF!</definedName>
    <definedName name="lsObrasMenoresEdificaciones">Insumos!$C$244</definedName>
    <definedName name="lsOtrosEquipos" localSheetId="4">#REF!</definedName>
    <definedName name="lsOtrosEquipos" localSheetId="5">#REF!</definedName>
    <definedName name="lsOtrosEquipos" localSheetId="6">#REF!</definedName>
    <definedName name="lsOtrosEquipos" localSheetId="7">#REF!</definedName>
    <definedName name="lsOtrosEquipos" localSheetId="8">#REF!</definedName>
    <definedName name="lsOtrosEquipos">Insumos!$C$245:$C$248</definedName>
    <definedName name="lsPeaje" localSheetId="4">#REF!</definedName>
    <definedName name="lsPeaje" localSheetId="5">#REF!</definedName>
    <definedName name="lsPeaje" localSheetId="6">#REF!</definedName>
    <definedName name="lsPeaje" localSheetId="7">#REF!</definedName>
    <definedName name="lsPeaje" localSheetId="8">#REF!</definedName>
    <definedName name="lsPeaje">Insumos!$C$249</definedName>
    <definedName name="lsPinturas" localSheetId="4">#REF!</definedName>
    <definedName name="lsPinturas" localSheetId="5">#REF!</definedName>
    <definedName name="lsPinturas" localSheetId="6">#REF!</definedName>
    <definedName name="lsPinturas" localSheetId="7">#REF!</definedName>
    <definedName name="lsPinturas" localSheetId="8">#REF!</definedName>
    <definedName name="lsPinturas">Insumos!$C$250:$C$251</definedName>
    <definedName name="lsProductosArtesGraficas" localSheetId="4">#REF!</definedName>
    <definedName name="lsProductosArtesGraficas" localSheetId="5">#REF!</definedName>
    <definedName name="lsProductosArtesGraficas" localSheetId="6">#REF!</definedName>
    <definedName name="lsProductosArtesGraficas" localSheetId="7">#REF!</definedName>
    <definedName name="lsProductosArtesGraficas" localSheetId="8">#REF!</definedName>
    <definedName name="lsProductosArtesGraficas">Insumos!$C$252:$C$253</definedName>
    <definedName name="lsProductosdeCemento" localSheetId="4">#REF!</definedName>
    <definedName name="lsProductosdeCemento" localSheetId="5">#REF!</definedName>
    <definedName name="lsProductosdeCemento" localSheetId="6">#REF!</definedName>
    <definedName name="lsProductosdeCemento" localSheetId="7">#REF!</definedName>
    <definedName name="lsProductosdeCemento" localSheetId="8">#REF!</definedName>
    <definedName name="lsProductosdeCemento">Insumos!$C$254</definedName>
    <definedName name="lsProductosdeLoza" localSheetId="4">#REF!</definedName>
    <definedName name="lsProductosdeLoza" localSheetId="5">#REF!</definedName>
    <definedName name="lsProductosdeLoza" localSheetId="6">#REF!</definedName>
    <definedName name="lsProductosdeLoza" localSheetId="7">#REF!</definedName>
    <definedName name="lsProductosdeLoza" localSheetId="8">#REF!</definedName>
    <definedName name="lsProductosdeLoza">Insumos!$C$255:$C$257</definedName>
    <definedName name="lsProductosdePapel" localSheetId="4">#REF!</definedName>
    <definedName name="lsProductosdePapel" localSheetId="5">#REF!</definedName>
    <definedName name="lsProductosdePapel" localSheetId="6">#REF!</definedName>
    <definedName name="lsProductosdePapel" localSheetId="7">#REF!</definedName>
    <definedName name="lsProductosdePapel" localSheetId="8">#REF!</definedName>
    <definedName name="lsProductosdePapel">Insumos!$C$258:$C$282</definedName>
    <definedName name="lsProductosdeVidrio" localSheetId="4">#REF!</definedName>
    <definedName name="lsProductosdeVidrio" localSheetId="5">#REF!</definedName>
    <definedName name="lsProductosdeVidrio" localSheetId="6">#REF!</definedName>
    <definedName name="lsProductosdeVidrio" localSheetId="7">#REF!</definedName>
    <definedName name="lsProductosdeVidrio" localSheetId="8">#REF!</definedName>
    <definedName name="lsProductosdeVidrio">Insumos!$C$283:$C$287</definedName>
    <definedName name="lsProductosElectricos" localSheetId="4">#REF!</definedName>
    <definedName name="lsProductosElectricos" localSheetId="5">#REF!</definedName>
    <definedName name="lsProductosElectricos" localSheetId="6">#REF!</definedName>
    <definedName name="lsProductosElectricos" localSheetId="7">#REF!</definedName>
    <definedName name="lsProductosElectricos" localSheetId="8">#REF!</definedName>
    <definedName name="lsProductosElectricos">Insumos!$C$288:$C$309</definedName>
    <definedName name="lsProductosMedicinalesH" localSheetId="4">#REF!</definedName>
    <definedName name="lsProductosMedicinalesH" localSheetId="5">#REF!</definedName>
    <definedName name="lsProductosMedicinalesH" localSheetId="6">#REF!</definedName>
    <definedName name="lsProductosMedicinalesH" localSheetId="7">#REF!</definedName>
    <definedName name="lsProductosMedicinalesH" localSheetId="8">#REF!</definedName>
    <definedName name="lsProductosMedicinalesH">Insumos!$C$310:$C$328</definedName>
    <definedName name="lsProductosMetalicos" localSheetId="4">#REF!</definedName>
    <definedName name="lsProductosMetalicos" localSheetId="5">#REF!</definedName>
    <definedName name="lsProductosMetalicos" localSheetId="6">#REF!</definedName>
    <definedName name="lsProductosMetalicos" localSheetId="7">#REF!</definedName>
    <definedName name="lsProductosMetalicos" localSheetId="8">#REF!</definedName>
    <definedName name="lsProductosMetalicos">Insumos!$C$329</definedName>
    <definedName name="lsProductosQuimicos" localSheetId="4">#REF!</definedName>
    <definedName name="lsProductosQuimicos" localSheetId="5">#REF!</definedName>
    <definedName name="lsProductosQuimicos" localSheetId="6">#REF!</definedName>
    <definedName name="lsProductosQuimicos" localSheetId="7">#REF!</definedName>
    <definedName name="lsProductosQuimicos" localSheetId="8">#REF!</definedName>
    <definedName name="lsProductosQuimicos">Insumos!$C$330</definedName>
    <definedName name="lsPublicidadyPropaganda" localSheetId="4">#REF!</definedName>
    <definedName name="lsPublicidadyPropaganda" localSheetId="5">#REF!</definedName>
    <definedName name="lsPublicidadyPropaganda" localSheetId="6">#REF!</definedName>
    <definedName name="lsPublicidadyPropaganda" localSheetId="7">#REF!</definedName>
    <definedName name="lsPublicidadyPropaganda" localSheetId="8">#REF!</definedName>
    <definedName name="lsPublicidadyPropaganda">Insumos!$C$331</definedName>
    <definedName name="lsServiciosTecnicosProfesionales" localSheetId="4">#REF!</definedName>
    <definedName name="lsServiciosTecnicosProfesionales" localSheetId="5">#REF!</definedName>
    <definedName name="lsServiciosTecnicosProfesionales" localSheetId="6">#REF!</definedName>
    <definedName name="lsServiciosTecnicosProfesionales" localSheetId="7">#REF!</definedName>
    <definedName name="lsServiciosTecnicosProfesionales" localSheetId="8">#REF!</definedName>
    <definedName name="lsServiciosTecnicosProfesionales">Insumos!$C$332</definedName>
    <definedName name="lsTelecomunicaciones" localSheetId="4">#REF!</definedName>
    <definedName name="lsTelecomunicaciones" localSheetId="5">#REF!</definedName>
    <definedName name="lsTelecomunicaciones" localSheetId="6">#REF!</definedName>
    <definedName name="lsTelecomunicaciones" localSheetId="7">#REF!</definedName>
    <definedName name="lsTelecomunicaciones" localSheetId="8">#REF!</definedName>
    <definedName name="lsTelecomunicaciones">Insumos!$C$36:$C$43</definedName>
    <definedName name="LsTipoEESS" localSheetId="3">[4]Catalogo!$D$11:$D$16</definedName>
    <definedName name="LsTipoEESS" localSheetId="4">[6]Catalogo!$D$11:$D$16</definedName>
    <definedName name="LsTipoEESS" localSheetId="5">[1]Catalogo!$D$11:$D$17</definedName>
    <definedName name="LsTipoEESS" localSheetId="6">[2]Catalogo!$D$11:$D$16</definedName>
    <definedName name="LsTipoEESS">Catalogo!$D$11:$D$16</definedName>
    <definedName name="lsTipoIntervencion" localSheetId="4">[6]Catalogo!$G$19:$G$24</definedName>
    <definedName name="lsTipoIntervencion" localSheetId="6">[2]Catalogo!$G$19:$G$24</definedName>
    <definedName name="lsTipoIntervencion">Catalogo!$G$19:$G$24</definedName>
    <definedName name="lsUtilesdeCocina" localSheetId="4">#REF!</definedName>
    <definedName name="lsUtilesdeCocina" localSheetId="5">#REF!</definedName>
    <definedName name="lsUtilesdeCocina" localSheetId="6">#REF!</definedName>
    <definedName name="lsUtilesdeCocina" localSheetId="7">#REF!</definedName>
    <definedName name="lsUtilesdeCocina" localSheetId="8">#REF!</definedName>
    <definedName name="lsUtilesdeCocina">Insumos!$C$335:$C$346</definedName>
    <definedName name="lsUtilesdeOficina" localSheetId="4">#REF!</definedName>
    <definedName name="lsUtilesdeOficina" localSheetId="5">#REF!</definedName>
    <definedName name="lsUtilesdeOficina" localSheetId="6">#REF!</definedName>
    <definedName name="lsUtilesdeOficina" localSheetId="7">#REF!</definedName>
    <definedName name="lsUtilesdeOficina" localSheetId="8">#REF!</definedName>
    <definedName name="lsUtilesdeOficina">Insumos!$C$347:$C$475</definedName>
    <definedName name="lsUtilesMenoresMQ" localSheetId="4">#REF!</definedName>
    <definedName name="lsUtilesMenoresMQ" localSheetId="5">#REF!</definedName>
    <definedName name="lsUtilesMenoresMQ" localSheetId="6">#REF!</definedName>
    <definedName name="lsUtilesMenoresMQ" localSheetId="7">#REF!</definedName>
    <definedName name="lsUtilesMenoresMQ" localSheetId="8">#REF!</definedName>
    <definedName name="lsUtilesMenoresMQ">Insumos!$C$476:$C$513</definedName>
    <definedName name="lsViaticosDP" localSheetId="4">#REF!</definedName>
    <definedName name="lsViaticosDP" localSheetId="5">#REF!</definedName>
    <definedName name="lsViaticosDP" localSheetId="6">#REF!</definedName>
    <definedName name="lsViaticosDP" localSheetId="7">#REF!</definedName>
    <definedName name="lsViaticosDP" localSheetId="8">#REF!</definedName>
    <definedName name="lsViaticosDP">Insumos!$C$514:$C$517</definedName>
    <definedName name="Maria_Trinidad_Sanchez">Prov!$C$74:$C$77</definedName>
    <definedName name="María_Trinidad_Sánchez">Prov!$C$74:$C$77</definedName>
    <definedName name="Monsenor_Nouel">Prov!$C$78:$C$80</definedName>
    <definedName name="Monseñor_Nouel">Prov!$C$78:$C$80</definedName>
    <definedName name="Monte_Plata">Prov!$C$87:$C$91</definedName>
    <definedName name="Montecristi">Prov!$C$81:$C$86</definedName>
    <definedName name="Obj1.1">Obj!$D$131:$D$135</definedName>
    <definedName name="Obj1.10">Obj!#REF!</definedName>
    <definedName name="Obj1.2">Obj!$D$136:$D$137</definedName>
    <definedName name="Obj1.3">Obj!#REF!</definedName>
    <definedName name="Obj1.4">Obj!#REF!</definedName>
    <definedName name="Obj1.5">Obj!#REF!</definedName>
    <definedName name="Obj1.6">Obj!#REF!</definedName>
    <definedName name="Obj1.7">Obj!#REF!</definedName>
    <definedName name="Obj1.8">Obj!#REF!</definedName>
    <definedName name="Obj1.9">Obj!#REF!</definedName>
    <definedName name="Obj2.1">Obj!$D$138:$D$139</definedName>
    <definedName name="Obj2.2">Obj!$D$140:$D$143</definedName>
    <definedName name="Obj2.3">Obj!$P$17</definedName>
    <definedName name="Obj3.1">Obj!$D$144</definedName>
    <definedName name="Obj3.2">Obj!$D$145:$D$147</definedName>
    <definedName name="Obj3.3">Obj!#REF!</definedName>
    <definedName name="Obj4.1">Obj!$D$148:$D$150</definedName>
    <definedName name="Pedernales">Prov!$C$92:$C$93</definedName>
    <definedName name="Peravia">Prov!$C$94:$C$95</definedName>
    <definedName name="Periodo_POA" localSheetId="4">[3]Catalogo!$B$3:$B$6</definedName>
    <definedName name="Periodo_POA" localSheetId="5">[1]Catalogo!$B$3:$B$6</definedName>
    <definedName name="Periodo_POA" localSheetId="6">[2]Catalogo!$B$3:$B$6</definedName>
    <definedName name="Periodo_POA" localSheetId="7">[3]Catalogo!$B$3:$B$6</definedName>
    <definedName name="Periodo_POA" localSheetId="8">[3]Catalogo!$B$3:$B$6</definedName>
    <definedName name="Periodo_POA">Catalogo!$B$3:$B$6</definedName>
    <definedName name="Productos" localSheetId="4">#REF!</definedName>
    <definedName name="Productos" localSheetId="5">[1]!Tabla3[Productos]</definedName>
    <definedName name="Productos" localSheetId="6">[2]!Tabla3[Productos]</definedName>
    <definedName name="Productos" localSheetId="7">[3]!Tabla3[Productos]</definedName>
    <definedName name="Productos" localSheetId="8">[3]!Tabla3[Productos]</definedName>
    <definedName name="Productos">Tabla3[Productos]</definedName>
    <definedName name="Provincias" localSheetId="3">[4]Prov!$F$2:$F$33</definedName>
    <definedName name="Provincias" localSheetId="4">[6]Prov!$F$2:$F$33</definedName>
    <definedName name="Provincias" localSheetId="5">[1]Prov!$F$2:$F$33</definedName>
    <definedName name="Provincias" localSheetId="6">[2]Prov!$F$2:$F$33</definedName>
    <definedName name="Provincias">Prov!$F$2:$F$33</definedName>
    <definedName name="Puerto_Plata">Prov!$C$96:$C$104</definedName>
    <definedName name="Samana">Prov!$C$105:$C$107</definedName>
    <definedName name="Samaná">Prov!$C$105:$C$107</definedName>
    <definedName name="San_Cristobal">Prov!$C$108:$C$115</definedName>
    <definedName name="San_Cristóbal">Prov!$C$108:$C$115</definedName>
    <definedName name="San_Jose_de_Ocoa">Prov!$C$116:$C$118</definedName>
    <definedName name="San_José_de_Ocoa">Prov!$C$116:$C$118</definedName>
    <definedName name="San_Juan">Prov!$C$119:$C$124</definedName>
    <definedName name="San_Pedro_de_Macoris">Prov!$C$125:$C$130</definedName>
    <definedName name="San_Pedro_de_Macorís">Prov!$C$125:$C$130</definedName>
    <definedName name="Sanchez_Ramirez">Prov!$C$131:$C$134</definedName>
    <definedName name="Sánchez_Ramírez">Prov!$C$131:$C$134</definedName>
    <definedName name="Santiago">Prov!$C$135:$C$143</definedName>
    <definedName name="Santiago_Rodriguez">Prov!$C$144:$C$146</definedName>
    <definedName name="Santiago_Rodríguez">Prov!$C$144:$C$146</definedName>
    <definedName name="Santo_Domingo">Prov!$C$147:$C$153</definedName>
    <definedName name="Valverde">Prov!$C$154:$C$156</definedName>
  </definedNames>
  <calcPr calcId="191029"/>
</workbook>
</file>

<file path=xl/calcChain.xml><?xml version="1.0" encoding="utf-8"?>
<calcChain xmlns="http://schemas.openxmlformats.org/spreadsheetml/2006/main">
  <c r="B104" i="12" l="1"/>
  <c r="C104" i="12"/>
  <c r="D104" i="12"/>
  <c r="E104" i="12"/>
  <c r="F104" i="12"/>
  <c r="V104" i="12"/>
  <c r="B57" i="12"/>
  <c r="C57" i="12"/>
  <c r="D57" i="12"/>
  <c r="E57" i="12"/>
  <c r="F57" i="12"/>
  <c r="V57" i="12"/>
  <c r="I82" i="1" l="1"/>
  <c r="E82" i="1"/>
  <c r="D82" i="1"/>
  <c r="C82" i="1"/>
  <c r="B82" i="1"/>
  <c r="I81" i="1"/>
  <c r="G81" i="1"/>
  <c r="E81" i="1"/>
  <c r="D81" i="1"/>
  <c r="C81" i="1"/>
  <c r="B81" i="1"/>
  <c r="I80" i="1"/>
  <c r="G80" i="1"/>
  <c r="E80" i="1"/>
  <c r="D80" i="1"/>
  <c r="C80" i="1"/>
  <c r="B80" i="1"/>
  <c r="I79" i="1"/>
  <c r="G79" i="1"/>
  <c r="E79" i="1"/>
  <c r="D79" i="1"/>
  <c r="C79" i="1"/>
  <c r="B79" i="1"/>
  <c r="I78" i="1"/>
  <c r="G78" i="1"/>
  <c r="E78" i="1"/>
  <c r="D78" i="1"/>
  <c r="C78" i="1"/>
  <c r="B78" i="1"/>
  <c r="I77" i="1"/>
  <c r="G77" i="1"/>
  <c r="E77" i="1"/>
  <c r="D77" i="1"/>
  <c r="C77" i="1"/>
  <c r="B77" i="1"/>
  <c r="I76" i="1"/>
  <c r="G76" i="1"/>
  <c r="E76" i="1"/>
  <c r="D76" i="1"/>
  <c r="C76" i="1"/>
  <c r="B76" i="1"/>
  <c r="I75" i="1"/>
  <c r="G75" i="1"/>
  <c r="E75" i="1"/>
  <c r="D75" i="1"/>
  <c r="C75" i="1"/>
  <c r="B75" i="1"/>
  <c r="I74" i="1"/>
  <c r="G74" i="1"/>
  <c r="E74" i="1"/>
  <c r="D74" i="1"/>
  <c r="C74" i="1"/>
  <c r="B74" i="1"/>
  <c r="I73" i="1"/>
  <c r="G73" i="1"/>
  <c r="E73" i="1"/>
  <c r="D73" i="1"/>
  <c r="C73" i="1"/>
  <c r="B73" i="1"/>
  <c r="I72" i="1"/>
  <c r="G72" i="1"/>
  <c r="E72" i="1"/>
  <c r="D72" i="1"/>
  <c r="C72" i="1"/>
  <c r="B72" i="1"/>
  <c r="I71" i="1"/>
  <c r="G71" i="1"/>
  <c r="E71" i="1"/>
  <c r="D71" i="1"/>
  <c r="C71" i="1"/>
  <c r="B71" i="1"/>
  <c r="I70" i="1"/>
  <c r="G70" i="1"/>
  <c r="E70" i="1"/>
  <c r="D70" i="1"/>
  <c r="C70" i="1"/>
  <c r="B70" i="1"/>
  <c r="I69" i="1"/>
  <c r="G69" i="1"/>
  <c r="E69" i="1"/>
  <c r="D69" i="1"/>
  <c r="C69" i="1"/>
  <c r="B69" i="1"/>
  <c r="I68" i="1"/>
  <c r="G68" i="1"/>
  <c r="E68" i="1"/>
  <c r="D68" i="1"/>
  <c r="C68" i="1"/>
  <c r="B68" i="1"/>
  <c r="I67" i="1"/>
  <c r="G67" i="1"/>
  <c r="E67" i="1"/>
  <c r="D67" i="1"/>
  <c r="C67" i="1"/>
  <c r="B67" i="1"/>
  <c r="I66" i="1"/>
  <c r="G66" i="1"/>
  <c r="E66" i="1"/>
  <c r="D66" i="1"/>
  <c r="C66" i="1"/>
  <c r="B66" i="1"/>
  <c r="I65" i="1"/>
  <c r="G65" i="1"/>
  <c r="E65" i="1"/>
  <c r="D65" i="1"/>
  <c r="C65" i="1"/>
  <c r="B65" i="1"/>
  <c r="I64" i="1"/>
  <c r="G64" i="1"/>
  <c r="E64" i="1"/>
  <c r="D64" i="1"/>
  <c r="C64" i="1"/>
  <c r="B64" i="1"/>
  <c r="I63" i="1"/>
  <c r="G63" i="1"/>
  <c r="E63" i="1"/>
  <c r="D63" i="1"/>
  <c r="C63" i="1"/>
  <c r="B63" i="1"/>
  <c r="I62" i="1"/>
  <c r="G62" i="1"/>
  <c r="E62" i="1"/>
  <c r="D62" i="1"/>
  <c r="C62" i="1"/>
  <c r="B62" i="1"/>
  <c r="I61" i="1"/>
  <c r="G61" i="1"/>
  <c r="E61" i="1"/>
  <c r="D61" i="1"/>
  <c r="C61" i="1"/>
  <c r="B61" i="1"/>
  <c r="I60" i="1"/>
  <c r="G60" i="1"/>
  <c r="E60" i="1"/>
  <c r="D60" i="1"/>
  <c r="C60" i="1"/>
  <c r="B60" i="1"/>
  <c r="I59" i="1"/>
  <c r="G59" i="1"/>
  <c r="E59" i="1"/>
  <c r="D59" i="1"/>
  <c r="C59" i="1"/>
  <c r="B59" i="1"/>
  <c r="I58" i="1"/>
  <c r="G58" i="1"/>
  <c r="E58" i="1"/>
  <c r="D58" i="1"/>
  <c r="C58" i="1"/>
  <c r="B58" i="1"/>
  <c r="I57" i="1"/>
  <c r="G57" i="1"/>
  <c r="E57" i="1"/>
  <c r="D57" i="1"/>
  <c r="C57" i="1"/>
  <c r="B57" i="1"/>
  <c r="I56" i="1"/>
  <c r="G56" i="1"/>
  <c r="E56" i="1"/>
  <c r="D56" i="1"/>
  <c r="C56" i="1"/>
  <c r="B56" i="1"/>
  <c r="I55" i="1"/>
  <c r="G55" i="1"/>
  <c r="E55" i="1"/>
  <c r="D55" i="1"/>
  <c r="C55" i="1"/>
  <c r="B55" i="1"/>
  <c r="I54" i="1"/>
  <c r="G54" i="1"/>
  <c r="E54" i="1"/>
  <c r="D54" i="1"/>
  <c r="C54" i="1"/>
  <c r="B54" i="1"/>
  <c r="I53" i="1"/>
  <c r="G53" i="1"/>
  <c r="E53" i="1"/>
  <c r="D53" i="1"/>
  <c r="C53" i="1"/>
  <c r="B53" i="1"/>
  <c r="I52" i="1"/>
  <c r="G52" i="1"/>
  <c r="E52" i="1"/>
  <c r="D52" i="1"/>
  <c r="C52" i="1"/>
  <c r="B52" i="1"/>
  <c r="I51" i="1"/>
  <c r="G51" i="1"/>
  <c r="E51" i="1"/>
  <c r="D51" i="1"/>
  <c r="C51" i="1"/>
  <c r="B51" i="1"/>
  <c r="I50" i="1"/>
  <c r="G50" i="1"/>
  <c r="E50" i="1"/>
  <c r="D50" i="1"/>
  <c r="C50" i="1"/>
  <c r="B50" i="1"/>
  <c r="I49" i="1"/>
  <c r="G49" i="1"/>
  <c r="E49" i="1"/>
  <c r="D49" i="1"/>
  <c r="C49" i="1"/>
  <c r="B49" i="1"/>
  <c r="I48" i="1"/>
  <c r="G48" i="1"/>
  <c r="E48" i="1"/>
  <c r="D48" i="1"/>
  <c r="C48" i="1"/>
  <c r="B48" i="1"/>
  <c r="I47" i="1"/>
  <c r="G47" i="1"/>
  <c r="E47" i="1"/>
  <c r="D47" i="1"/>
  <c r="C47" i="1"/>
  <c r="B47" i="1"/>
  <c r="I46" i="1"/>
  <c r="G46" i="1"/>
  <c r="E46" i="1"/>
  <c r="D46" i="1"/>
  <c r="C46" i="1"/>
  <c r="B46" i="1"/>
  <c r="I45" i="1"/>
  <c r="G45" i="1"/>
  <c r="E45" i="1"/>
  <c r="D45" i="1"/>
  <c r="C45" i="1"/>
  <c r="B45" i="1"/>
  <c r="I44" i="1"/>
  <c r="G44" i="1"/>
  <c r="E44" i="1"/>
  <c r="D44" i="1"/>
  <c r="C44" i="1"/>
  <c r="B44" i="1"/>
  <c r="I43" i="1"/>
  <c r="G43" i="1"/>
  <c r="E43" i="1"/>
  <c r="D43" i="1"/>
  <c r="C43" i="1"/>
  <c r="B43" i="1"/>
  <c r="I42" i="1"/>
  <c r="G42" i="1"/>
  <c r="E42" i="1"/>
  <c r="D42" i="1"/>
  <c r="C42" i="1"/>
  <c r="B42" i="1"/>
  <c r="I41" i="1"/>
  <c r="G41" i="1"/>
  <c r="E41" i="1"/>
  <c r="D41" i="1"/>
  <c r="C41" i="1"/>
  <c r="B41" i="1"/>
  <c r="I40" i="1"/>
  <c r="G40" i="1"/>
  <c r="E40" i="1"/>
  <c r="D40" i="1"/>
  <c r="C40" i="1"/>
  <c r="B40" i="1"/>
  <c r="I39" i="1"/>
  <c r="G39" i="1"/>
  <c r="E39" i="1"/>
  <c r="D39" i="1"/>
  <c r="C39" i="1"/>
  <c r="B39" i="1"/>
  <c r="I38" i="1"/>
  <c r="G38" i="1"/>
  <c r="E38" i="1"/>
  <c r="D38" i="1"/>
  <c r="C38" i="1"/>
  <c r="B38" i="1"/>
  <c r="I37" i="1"/>
  <c r="G37" i="1"/>
  <c r="E37" i="1"/>
  <c r="D37" i="1"/>
  <c r="C37" i="1"/>
  <c r="B37" i="1"/>
  <c r="I36" i="1"/>
  <c r="G36" i="1"/>
  <c r="E36" i="1"/>
  <c r="D36" i="1"/>
  <c r="C36" i="1"/>
  <c r="B36" i="1"/>
  <c r="I35" i="1"/>
  <c r="G35" i="1"/>
  <c r="E35" i="1"/>
  <c r="D35" i="1"/>
  <c r="C35" i="1"/>
  <c r="B35" i="1"/>
  <c r="I34" i="1"/>
  <c r="G34" i="1"/>
  <c r="E34" i="1"/>
  <c r="D34" i="1"/>
  <c r="C34" i="1"/>
  <c r="B34" i="1"/>
  <c r="I33" i="1"/>
  <c r="G33" i="1"/>
  <c r="E33" i="1"/>
  <c r="D33" i="1"/>
  <c r="C33" i="1"/>
  <c r="B33" i="1"/>
  <c r="I32" i="1"/>
  <c r="G32" i="1"/>
  <c r="E32" i="1"/>
  <c r="D32" i="1"/>
  <c r="C32" i="1"/>
  <c r="B32" i="1"/>
  <c r="I31" i="1"/>
  <c r="G31" i="1"/>
  <c r="E31" i="1"/>
  <c r="D31" i="1"/>
  <c r="C31" i="1"/>
  <c r="B31" i="1"/>
  <c r="I30" i="1"/>
  <c r="G30" i="1"/>
  <c r="E30" i="1"/>
  <c r="D30" i="1"/>
  <c r="C30" i="1"/>
  <c r="B30" i="1"/>
  <c r="I29" i="1"/>
  <c r="G29" i="1"/>
  <c r="E29" i="1"/>
  <c r="D29" i="1"/>
  <c r="C29" i="1"/>
  <c r="B29" i="1"/>
  <c r="I28" i="1"/>
  <c r="G28" i="1"/>
  <c r="E28" i="1"/>
  <c r="D28" i="1"/>
  <c r="C28" i="1"/>
  <c r="B28" i="1"/>
  <c r="I27" i="1"/>
  <c r="G27" i="1"/>
  <c r="E27" i="1"/>
  <c r="D27" i="1"/>
  <c r="C27" i="1"/>
  <c r="B27" i="1"/>
  <c r="I26" i="1"/>
  <c r="G26" i="1"/>
  <c r="E26" i="1"/>
  <c r="D26" i="1"/>
  <c r="C26" i="1"/>
  <c r="B26" i="1"/>
  <c r="I25" i="1"/>
  <c r="G25" i="1"/>
  <c r="E25" i="1"/>
  <c r="D25" i="1"/>
  <c r="C25" i="1"/>
  <c r="B25" i="1"/>
  <c r="I24" i="1"/>
  <c r="G24" i="1"/>
  <c r="E24" i="1"/>
  <c r="D24" i="1"/>
  <c r="C24" i="1"/>
  <c r="B24" i="1"/>
  <c r="I23" i="1"/>
  <c r="G23" i="1"/>
  <c r="E23" i="1"/>
  <c r="D23" i="1"/>
  <c r="C23" i="1"/>
  <c r="B23" i="1"/>
  <c r="I22" i="1"/>
  <c r="G22" i="1"/>
  <c r="E22" i="1"/>
  <c r="D22" i="1"/>
  <c r="C22" i="1"/>
  <c r="B22" i="1"/>
  <c r="I21" i="1"/>
  <c r="G21" i="1"/>
  <c r="E21" i="1"/>
  <c r="D21" i="1"/>
  <c r="C21" i="1"/>
  <c r="B21" i="1"/>
  <c r="I20" i="1"/>
  <c r="G20" i="1"/>
  <c r="E20" i="1"/>
  <c r="D20" i="1"/>
  <c r="C20" i="1"/>
  <c r="B20" i="1"/>
  <c r="I19" i="1"/>
  <c r="G19" i="1"/>
  <c r="E19" i="1"/>
  <c r="D19" i="1"/>
  <c r="C19" i="1"/>
  <c r="B19" i="1"/>
  <c r="I18" i="1"/>
  <c r="G18" i="1"/>
  <c r="E18" i="1"/>
  <c r="D18" i="1"/>
  <c r="C18" i="1"/>
  <c r="B18" i="1"/>
  <c r="I17" i="1"/>
  <c r="G17" i="1"/>
  <c r="E17" i="1"/>
  <c r="D17" i="1"/>
  <c r="C17" i="1"/>
  <c r="B17" i="1"/>
  <c r="I16" i="1"/>
  <c r="G16" i="1"/>
  <c r="E16" i="1"/>
  <c r="D16" i="1"/>
  <c r="C16" i="1"/>
  <c r="B16" i="1"/>
  <c r="I15" i="1"/>
  <c r="G15" i="1"/>
  <c r="E15" i="1"/>
  <c r="D15" i="1"/>
  <c r="C15" i="1"/>
  <c r="B15" i="1"/>
  <c r="I14" i="1"/>
  <c r="G14" i="1"/>
  <c r="E14" i="1"/>
  <c r="D14" i="1"/>
  <c r="C14" i="1"/>
  <c r="B14" i="1"/>
  <c r="I13" i="1"/>
  <c r="G13" i="1"/>
  <c r="E13" i="1"/>
  <c r="D13" i="1"/>
  <c r="C13" i="1"/>
  <c r="B13" i="1"/>
  <c r="I12" i="1"/>
  <c r="G12" i="1"/>
  <c r="E12" i="1"/>
  <c r="D12" i="1"/>
  <c r="C12" i="1"/>
  <c r="B12" i="1"/>
  <c r="I11" i="1"/>
  <c r="G11" i="1"/>
  <c r="E11" i="1"/>
  <c r="D11" i="1"/>
  <c r="C11" i="1"/>
  <c r="B11" i="1"/>
  <c r="I10" i="1"/>
  <c r="G10" i="1"/>
  <c r="E10" i="1"/>
  <c r="D10" i="1"/>
  <c r="C10" i="1"/>
  <c r="B10" i="1"/>
  <c r="I9" i="1"/>
  <c r="G9" i="1"/>
  <c r="E9" i="1"/>
  <c r="D9" i="1"/>
  <c r="C9" i="1"/>
  <c r="B9" i="1"/>
  <c r="B106" i="12" l="1"/>
  <c r="C105" i="12"/>
  <c r="C106" i="12"/>
  <c r="D105" i="12"/>
  <c r="D106" i="12"/>
  <c r="E105" i="12"/>
  <c r="E106" i="12"/>
  <c r="F105" i="12"/>
  <c r="F106" i="12"/>
  <c r="V105" i="12"/>
  <c r="V106" i="12"/>
  <c r="B105" i="12" l="1"/>
  <c r="I514" i="46"/>
  <c r="G514" i="46"/>
  <c r="I512" i="46"/>
  <c r="G512" i="46"/>
  <c r="I509" i="46"/>
  <c r="G509" i="46"/>
  <c r="I507" i="46"/>
  <c r="G507" i="46"/>
  <c r="I505" i="46"/>
  <c r="G505" i="46"/>
  <c r="I503" i="46"/>
  <c r="G503" i="46"/>
  <c r="I501" i="46"/>
  <c r="G501" i="46"/>
  <c r="I499" i="46"/>
  <c r="G499" i="46"/>
  <c r="I496" i="46"/>
  <c r="G496" i="46"/>
  <c r="I494" i="46"/>
  <c r="G494" i="46"/>
  <c r="I492" i="46"/>
  <c r="G492" i="46"/>
  <c r="I490" i="46"/>
  <c r="G490" i="46"/>
  <c r="I488" i="46"/>
  <c r="G488" i="46"/>
  <c r="I484" i="46"/>
  <c r="G484" i="46"/>
  <c r="I482" i="46"/>
  <c r="G482" i="46"/>
  <c r="I480" i="46"/>
  <c r="G480" i="46"/>
  <c r="I477" i="46"/>
  <c r="G477" i="46"/>
  <c r="I475" i="46"/>
  <c r="G475" i="46"/>
  <c r="I474" i="46"/>
  <c r="G474" i="46"/>
  <c r="I473" i="46"/>
  <c r="G473" i="46"/>
  <c r="I472" i="46"/>
  <c r="G472" i="46"/>
  <c r="I470" i="46"/>
  <c r="G470" i="46"/>
  <c r="I468" i="46"/>
  <c r="G468" i="46"/>
  <c r="I466" i="46"/>
  <c r="G466" i="46"/>
  <c r="I464" i="46"/>
  <c r="G464" i="46"/>
  <c r="I463" i="46"/>
  <c r="G463" i="46"/>
  <c r="I461" i="46"/>
  <c r="G461" i="46"/>
  <c r="I458" i="46"/>
  <c r="G458" i="46"/>
  <c r="I456" i="46"/>
  <c r="G456" i="46"/>
  <c r="I453" i="46"/>
  <c r="G453" i="46"/>
  <c r="I451" i="46"/>
  <c r="G451" i="46"/>
  <c r="I449" i="46"/>
  <c r="G449" i="46"/>
  <c r="I445" i="46"/>
  <c r="G445" i="46"/>
  <c r="I443" i="46"/>
  <c r="G443" i="46"/>
  <c r="I441" i="46"/>
  <c r="G441" i="46"/>
  <c r="I438" i="46"/>
  <c r="G438" i="46"/>
  <c r="I436" i="46"/>
  <c r="G436" i="46"/>
  <c r="I434" i="46"/>
  <c r="G434" i="46"/>
  <c r="I431" i="46"/>
  <c r="G431" i="46"/>
  <c r="I429" i="46"/>
  <c r="G429" i="46"/>
  <c r="I427" i="46"/>
  <c r="G427" i="46"/>
  <c r="I425" i="46"/>
  <c r="G425" i="46"/>
  <c r="I422" i="46"/>
  <c r="G422" i="46"/>
  <c r="I420" i="46"/>
  <c r="G420" i="46"/>
  <c r="I418" i="46"/>
  <c r="G418" i="46"/>
  <c r="I416" i="46"/>
  <c r="G416" i="46"/>
  <c r="I413" i="46"/>
  <c r="G413" i="46"/>
  <c r="I411" i="46"/>
  <c r="G411" i="46"/>
  <c r="I409" i="46"/>
  <c r="G409" i="46"/>
  <c r="I407" i="46"/>
  <c r="G407" i="46"/>
  <c r="I405" i="46"/>
  <c r="G405" i="46"/>
  <c r="I401" i="46"/>
  <c r="G401" i="46"/>
  <c r="I397" i="46"/>
  <c r="G397" i="46"/>
  <c r="I394" i="46"/>
  <c r="G394" i="46"/>
  <c r="I392" i="46"/>
  <c r="G392" i="46"/>
  <c r="I390" i="46"/>
  <c r="G390" i="46"/>
  <c r="I388" i="46"/>
  <c r="G388" i="46"/>
  <c r="I385" i="46"/>
  <c r="G385" i="46"/>
  <c r="I383" i="46"/>
  <c r="G383" i="46"/>
  <c r="I381" i="46"/>
  <c r="G381" i="46"/>
  <c r="I378" i="46"/>
  <c r="G378" i="46"/>
  <c r="I376" i="46"/>
  <c r="G376" i="46"/>
  <c r="I374" i="46"/>
  <c r="G374" i="46"/>
  <c r="I372" i="46"/>
  <c r="G372" i="46"/>
  <c r="I369" i="46"/>
  <c r="G369" i="46"/>
  <c r="I368" i="46"/>
  <c r="G368" i="46"/>
  <c r="I367" i="46"/>
  <c r="G367" i="46"/>
  <c r="I364" i="46"/>
  <c r="G364" i="46"/>
  <c r="I363" i="46"/>
  <c r="G363" i="46"/>
  <c r="I362" i="46"/>
  <c r="G362" i="46"/>
  <c r="I360" i="46"/>
  <c r="G360" i="46"/>
  <c r="I359" i="46"/>
  <c r="G359" i="46"/>
  <c r="I358" i="46"/>
  <c r="G358" i="46"/>
  <c r="I356" i="46"/>
  <c r="G356" i="46"/>
  <c r="I353" i="46"/>
  <c r="G353" i="46"/>
  <c r="I351" i="46"/>
  <c r="G351" i="46"/>
  <c r="I349" i="46"/>
  <c r="G349" i="46"/>
  <c r="I348" i="46"/>
  <c r="G348" i="46"/>
  <c r="I346" i="46"/>
  <c r="G346" i="46"/>
  <c r="I345" i="46"/>
  <c r="G345" i="46"/>
  <c r="I344" i="46"/>
  <c r="G344" i="46"/>
  <c r="I342" i="46"/>
  <c r="G342" i="46"/>
  <c r="I341" i="46"/>
  <c r="G341" i="46"/>
  <c r="I340" i="46"/>
  <c r="G340" i="46"/>
  <c r="I336" i="46"/>
  <c r="G336" i="46"/>
  <c r="I334" i="46"/>
  <c r="G334" i="46"/>
  <c r="I332" i="46"/>
  <c r="G332" i="46"/>
  <c r="I330" i="46"/>
  <c r="G330" i="46"/>
  <c r="I328" i="46"/>
  <c r="G328" i="46"/>
  <c r="I326" i="46"/>
  <c r="G326" i="46"/>
  <c r="I324" i="46"/>
  <c r="G324" i="46"/>
  <c r="I322" i="46"/>
  <c r="G322" i="46"/>
  <c r="I320" i="46"/>
  <c r="G320" i="46"/>
  <c r="I317" i="46"/>
  <c r="G317" i="46"/>
  <c r="I315" i="46"/>
  <c r="G315" i="46"/>
  <c r="I312" i="46"/>
  <c r="G312" i="46"/>
  <c r="I311" i="46"/>
  <c r="G311" i="46"/>
  <c r="I310" i="46"/>
  <c r="G310" i="46"/>
  <c r="I309" i="46"/>
  <c r="G309" i="46"/>
  <c r="I308" i="46"/>
  <c r="G308" i="46"/>
  <c r="I307" i="46"/>
  <c r="G307" i="46"/>
  <c r="I305" i="46"/>
  <c r="G305" i="46"/>
  <c r="I304" i="46"/>
  <c r="G304" i="46"/>
  <c r="I303" i="46"/>
  <c r="G303" i="46"/>
  <c r="I302" i="46"/>
  <c r="G302" i="46"/>
  <c r="I301" i="46"/>
  <c r="G301" i="46"/>
  <c r="I300" i="46"/>
  <c r="G300" i="46"/>
  <c r="I299" i="46"/>
  <c r="G299" i="46"/>
  <c r="I296" i="46"/>
  <c r="G296" i="46"/>
  <c r="I294" i="46"/>
  <c r="G294" i="46"/>
  <c r="I293" i="46"/>
  <c r="G293" i="46"/>
  <c r="I292" i="46"/>
  <c r="G292" i="46"/>
  <c r="I291" i="46"/>
  <c r="G291" i="46"/>
  <c r="I290" i="46"/>
  <c r="G290" i="46"/>
  <c r="I289" i="46"/>
  <c r="G289" i="46"/>
  <c r="I288" i="46"/>
  <c r="G288" i="46"/>
  <c r="I286" i="46"/>
  <c r="G286" i="46"/>
  <c r="I285" i="46"/>
  <c r="G285" i="46"/>
  <c r="I284" i="46"/>
  <c r="G284" i="46"/>
  <c r="I283" i="46"/>
  <c r="G283" i="46"/>
  <c r="I282" i="46"/>
  <c r="G282" i="46"/>
  <c r="I281" i="46"/>
  <c r="G281" i="46"/>
  <c r="I279" i="46"/>
  <c r="G279" i="46"/>
  <c r="I278" i="46"/>
  <c r="G278" i="46"/>
  <c r="I277" i="46"/>
  <c r="G277" i="46"/>
  <c r="I275" i="46"/>
  <c r="G275" i="46"/>
  <c r="I274" i="46"/>
  <c r="G274" i="46"/>
  <c r="I273" i="46"/>
  <c r="G273" i="46"/>
  <c r="I272" i="46"/>
  <c r="G272" i="46"/>
  <c r="I271" i="46"/>
  <c r="G271" i="46"/>
  <c r="I268" i="46"/>
  <c r="G268" i="46"/>
  <c r="I266" i="46"/>
  <c r="G266" i="46"/>
  <c r="I264" i="46"/>
  <c r="G264" i="46"/>
  <c r="I262" i="46"/>
  <c r="G262" i="46"/>
  <c r="I260" i="46"/>
  <c r="G260" i="46"/>
  <c r="I257" i="46"/>
  <c r="G257" i="46"/>
  <c r="I255" i="46"/>
  <c r="G255" i="46"/>
  <c r="I252" i="46"/>
  <c r="G252" i="46"/>
  <c r="I250" i="46"/>
  <c r="G250" i="46"/>
  <c r="I248" i="46"/>
  <c r="G248" i="46"/>
  <c r="I246" i="46"/>
  <c r="G246" i="46"/>
  <c r="I244" i="46"/>
  <c r="G244" i="46"/>
  <c r="I242" i="46"/>
  <c r="G242" i="46"/>
  <c r="I239" i="46"/>
  <c r="G239" i="46"/>
  <c r="I237" i="46"/>
  <c r="G237" i="46"/>
  <c r="I235" i="46"/>
  <c r="G235" i="46"/>
  <c r="I233" i="46"/>
  <c r="G233" i="46"/>
  <c r="I230" i="46"/>
  <c r="G230" i="46"/>
  <c r="I228" i="46"/>
  <c r="G228" i="46"/>
  <c r="I227" i="46"/>
  <c r="G227" i="46"/>
  <c r="I226" i="46"/>
  <c r="G226" i="46"/>
  <c r="I224" i="46"/>
  <c r="G224" i="46"/>
  <c r="I222" i="46"/>
  <c r="G222" i="46"/>
  <c r="I221" i="46"/>
  <c r="G221" i="46"/>
  <c r="I217" i="46"/>
  <c r="G217" i="46"/>
  <c r="I216" i="46"/>
  <c r="G216" i="46"/>
  <c r="I215" i="46"/>
  <c r="G215" i="46"/>
  <c r="I214" i="46"/>
  <c r="G214" i="46"/>
  <c r="I213" i="46"/>
  <c r="G213" i="46"/>
  <c r="I211" i="46"/>
  <c r="G211" i="46"/>
  <c r="I210" i="46"/>
  <c r="G210" i="46"/>
  <c r="I209" i="46"/>
  <c r="G209" i="46"/>
  <c r="I207" i="46"/>
  <c r="G207" i="46"/>
  <c r="I206" i="46"/>
  <c r="G206" i="46"/>
  <c r="I205" i="46"/>
  <c r="G205" i="46"/>
  <c r="I204" i="46"/>
  <c r="G204" i="46"/>
  <c r="I203" i="46"/>
  <c r="G203" i="46"/>
  <c r="I202" i="46"/>
  <c r="G202" i="46"/>
  <c r="I200" i="46"/>
  <c r="G200" i="46"/>
  <c r="I199" i="46"/>
  <c r="G199" i="46"/>
  <c r="I198" i="46"/>
  <c r="G198" i="46"/>
  <c r="I197" i="46"/>
  <c r="G197" i="46"/>
  <c r="I195" i="46"/>
  <c r="G195" i="46"/>
  <c r="I194" i="46"/>
  <c r="G194" i="46"/>
  <c r="I193" i="46"/>
  <c r="G193" i="46"/>
  <c r="I191" i="46"/>
  <c r="G191" i="46"/>
  <c r="I189" i="46"/>
  <c r="G189" i="46"/>
  <c r="I187" i="46"/>
  <c r="G187" i="46"/>
  <c r="I185" i="46"/>
  <c r="G185" i="46"/>
  <c r="I182" i="46"/>
  <c r="G182" i="46"/>
  <c r="I180" i="46"/>
  <c r="G180" i="46"/>
  <c r="I179" i="46"/>
  <c r="G179" i="46"/>
  <c r="I178" i="46"/>
  <c r="G178" i="46"/>
  <c r="I177" i="46"/>
  <c r="G177" i="46"/>
  <c r="I176" i="46"/>
  <c r="G176" i="46"/>
  <c r="I175" i="46"/>
  <c r="G175" i="46"/>
  <c r="I173" i="46"/>
  <c r="G173" i="46"/>
  <c r="I172" i="46"/>
  <c r="G172" i="46"/>
  <c r="I171" i="46"/>
  <c r="G171" i="46"/>
  <c r="I170" i="46"/>
  <c r="G170" i="46"/>
  <c r="I169" i="46"/>
  <c r="G169" i="46"/>
  <c r="I168" i="46"/>
  <c r="G168" i="46"/>
  <c r="I167" i="46"/>
  <c r="G167" i="46"/>
  <c r="I164" i="46"/>
  <c r="G164" i="46"/>
  <c r="I162" i="46"/>
  <c r="G162" i="46"/>
  <c r="I160" i="46"/>
  <c r="G160" i="46"/>
  <c r="I158" i="46"/>
  <c r="G158" i="46"/>
  <c r="I156" i="46"/>
  <c r="G156" i="46"/>
  <c r="I154" i="46"/>
  <c r="G154" i="46"/>
  <c r="I152" i="46"/>
  <c r="G152" i="46"/>
  <c r="I150" i="46"/>
  <c r="G150" i="46"/>
  <c r="I148" i="46"/>
  <c r="G148" i="46"/>
  <c r="I145" i="46"/>
  <c r="G145" i="46"/>
  <c r="I143" i="46"/>
  <c r="G143" i="46"/>
  <c r="I141" i="46"/>
  <c r="G141" i="46"/>
  <c r="I139" i="46"/>
  <c r="G139" i="46"/>
  <c r="I137" i="46"/>
  <c r="G137" i="46"/>
  <c r="I135" i="46"/>
  <c r="G135" i="46"/>
  <c r="I134" i="46"/>
  <c r="G134" i="46"/>
  <c r="I133" i="46"/>
  <c r="G133" i="46"/>
  <c r="I132" i="46"/>
  <c r="G132" i="46"/>
  <c r="I131" i="46"/>
  <c r="G131" i="46"/>
  <c r="I129" i="46"/>
  <c r="G129" i="46"/>
  <c r="I127" i="46"/>
  <c r="G127" i="46"/>
  <c r="I124" i="46"/>
  <c r="G124" i="46"/>
  <c r="I122" i="46"/>
  <c r="G122" i="46"/>
  <c r="I120" i="46"/>
  <c r="G120" i="46"/>
  <c r="I118" i="46"/>
  <c r="G118" i="46"/>
  <c r="I115" i="46"/>
  <c r="G115" i="46"/>
  <c r="I113" i="46"/>
  <c r="G113" i="46"/>
  <c r="I110" i="46"/>
  <c r="G110" i="46"/>
  <c r="I108" i="46"/>
  <c r="G108" i="46"/>
  <c r="I105" i="46"/>
  <c r="G105" i="46"/>
  <c r="I103" i="46"/>
  <c r="G103" i="46"/>
  <c r="I101" i="46"/>
  <c r="G101" i="46"/>
  <c r="I100" i="46"/>
  <c r="G100" i="46"/>
  <c r="I96" i="46"/>
  <c r="G96" i="46"/>
  <c r="I94" i="46"/>
  <c r="G94" i="46"/>
  <c r="I92" i="46"/>
  <c r="G92" i="46"/>
  <c r="I90" i="46"/>
  <c r="G90" i="46"/>
  <c r="I86" i="46"/>
  <c r="G86" i="46"/>
  <c r="I84" i="46"/>
  <c r="G84" i="46"/>
  <c r="I82" i="46"/>
  <c r="G82" i="46"/>
  <c r="I80" i="46"/>
  <c r="G80" i="46"/>
  <c r="I77" i="46"/>
  <c r="G77" i="46"/>
  <c r="I76" i="46"/>
  <c r="G76" i="46"/>
  <c r="I75" i="46"/>
  <c r="G75" i="46"/>
  <c r="I74" i="46"/>
  <c r="G74" i="46"/>
  <c r="I72" i="46"/>
  <c r="G72" i="46"/>
  <c r="I69" i="46"/>
  <c r="G69" i="46"/>
  <c r="I68" i="46"/>
  <c r="G68" i="46"/>
  <c r="I65" i="46"/>
  <c r="G65" i="46"/>
  <c r="I62" i="46"/>
  <c r="G62" i="46"/>
  <c r="I60" i="46"/>
  <c r="G60" i="46"/>
  <c r="I59" i="46"/>
  <c r="G59" i="46"/>
  <c r="I58" i="46"/>
  <c r="G58" i="46"/>
  <c r="I57" i="46"/>
  <c r="G57" i="46"/>
  <c r="I56" i="46"/>
  <c r="G56" i="46"/>
  <c r="I55" i="46"/>
  <c r="G55" i="46"/>
  <c r="I54" i="46"/>
  <c r="G54" i="46"/>
  <c r="I53" i="46"/>
  <c r="G53" i="46"/>
  <c r="I52" i="46"/>
  <c r="G52" i="46"/>
  <c r="I51" i="46"/>
  <c r="G51" i="46"/>
  <c r="I49" i="46"/>
  <c r="G49" i="46"/>
  <c r="I46" i="46"/>
  <c r="G46" i="46"/>
  <c r="I44" i="46"/>
  <c r="G44" i="46"/>
  <c r="I43" i="46"/>
  <c r="G43" i="46"/>
  <c r="I42" i="46"/>
  <c r="G42" i="46"/>
  <c r="I41" i="46"/>
  <c r="G41" i="46"/>
  <c r="I39" i="46"/>
  <c r="G39" i="46"/>
  <c r="I37" i="46"/>
  <c r="G37" i="46"/>
  <c r="I35" i="46"/>
  <c r="G35" i="46"/>
  <c r="I34" i="46"/>
  <c r="G34" i="46"/>
  <c r="I33" i="46"/>
  <c r="G33" i="46"/>
  <c r="I32" i="46"/>
  <c r="G32" i="46"/>
  <c r="I31" i="46"/>
  <c r="G31" i="46"/>
  <c r="I30" i="46"/>
  <c r="G30" i="46"/>
  <c r="I29" i="46"/>
  <c r="G29" i="46"/>
  <c r="G27" i="46"/>
  <c r="G26" i="46"/>
  <c r="G25" i="46"/>
  <c r="G24" i="46"/>
  <c r="G23" i="46"/>
  <c r="G22" i="46"/>
  <c r="I23" i="46"/>
  <c r="I24" i="46"/>
  <c r="I25" i="46"/>
  <c r="I26" i="46"/>
  <c r="I27" i="46"/>
  <c r="I22" i="46"/>
  <c r="I513" i="46" l="1"/>
  <c r="G513" i="46"/>
  <c r="H513" i="46"/>
  <c r="I511" i="46"/>
  <c r="G511" i="46"/>
  <c r="H511" i="46"/>
  <c r="I508" i="46"/>
  <c r="J509" i="46"/>
  <c r="H508" i="46"/>
  <c r="I506" i="46"/>
  <c r="H506" i="46"/>
  <c r="I504" i="46"/>
  <c r="G504" i="46"/>
  <c r="H504" i="46"/>
  <c r="J503" i="46"/>
  <c r="I502" i="46"/>
  <c r="G502" i="46"/>
  <c r="H502" i="46"/>
  <c r="J501" i="46"/>
  <c r="J500" i="46" s="1"/>
  <c r="I500" i="46"/>
  <c r="H500" i="46"/>
  <c r="G500" i="46"/>
  <c r="J499" i="46"/>
  <c r="J498" i="46" s="1"/>
  <c r="I498" i="46"/>
  <c r="H498" i="46"/>
  <c r="H497" i="46" s="1"/>
  <c r="G498" i="46"/>
  <c r="I495" i="46"/>
  <c r="G495" i="46"/>
  <c r="H495" i="46"/>
  <c r="J494" i="46"/>
  <c r="I493" i="46"/>
  <c r="G493" i="46"/>
  <c r="H493" i="46"/>
  <c r="J492" i="46"/>
  <c r="J491" i="46" s="1"/>
  <c r="I491" i="46"/>
  <c r="H491" i="46"/>
  <c r="G491" i="46"/>
  <c r="J490" i="46"/>
  <c r="J489" i="46" s="1"/>
  <c r="I489" i="46"/>
  <c r="H489" i="46"/>
  <c r="G489" i="46"/>
  <c r="J488" i="46"/>
  <c r="J487" i="46" s="1"/>
  <c r="I487" i="46"/>
  <c r="H487" i="46"/>
  <c r="I483" i="46"/>
  <c r="H483" i="46"/>
  <c r="I481" i="46"/>
  <c r="G481" i="46"/>
  <c r="H481" i="46"/>
  <c r="I479" i="46"/>
  <c r="G479" i="46"/>
  <c r="H479" i="46"/>
  <c r="I476" i="46"/>
  <c r="H476" i="46"/>
  <c r="J474" i="46"/>
  <c r="J472" i="46"/>
  <c r="I471" i="46"/>
  <c r="H471" i="46"/>
  <c r="J470" i="46"/>
  <c r="I469" i="46"/>
  <c r="H469" i="46"/>
  <c r="G469" i="46"/>
  <c r="J468" i="46"/>
  <c r="J467" i="46" s="1"/>
  <c r="G467" i="46"/>
  <c r="I467" i="46"/>
  <c r="H467" i="46"/>
  <c r="I465" i="46"/>
  <c r="H465" i="46"/>
  <c r="J463" i="46"/>
  <c r="I462" i="46"/>
  <c r="H462" i="46"/>
  <c r="J461" i="46"/>
  <c r="I460" i="46"/>
  <c r="H460" i="46"/>
  <c r="G460" i="46"/>
  <c r="I457" i="46"/>
  <c r="G457" i="46"/>
  <c r="H457" i="46"/>
  <c r="G455" i="46"/>
  <c r="I455" i="46"/>
  <c r="H455" i="46"/>
  <c r="J453" i="46"/>
  <c r="J452" i="46" s="1"/>
  <c r="I452" i="46"/>
  <c r="H452" i="46"/>
  <c r="G452" i="46"/>
  <c r="J451" i="46"/>
  <c r="I450" i="46"/>
  <c r="H450" i="46"/>
  <c r="G450" i="46"/>
  <c r="J449" i="46"/>
  <c r="J448" i="46" s="1"/>
  <c r="I448" i="46"/>
  <c r="H448" i="46"/>
  <c r="G448" i="46"/>
  <c r="I447" i="46"/>
  <c r="I446" i="46" s="1"/>
  <c r="H446" i="46"/>
  <c r="G446" i="46"/>
  <c r="G444" i="46"/>
  <c r="I444" i="46"/>
  <c r="H444" i="46"/>
  <c r="J443" i="46"/>
  <c r="J442" i="46" s="1"/>
  <c r="I442" i="46"/>
  <c r="H442" i="46"/>
  <c r="J441" i="46"/>
  <c r="J440" i="46" s="1"/>
  <c r="G440" i="46"/>
  <c r="I440" i="46"/>
  <c r="H440" i="46"/>
  <c r="G437" i="46"/>
  <c r="I437" i="46"/>
  <c r="H437" i="46"/>
  <c r="G435" i="46"/>
  <c r="I435" i="46"/>
  <c r="H435" i="46"/>
  <c r="J434" i="46"/>
  <c r="J433" i="46" s="1"/>
  <c r="I433" i="46"/>
  <c r="H433" i="46"/>
  <c r="G433" i="46"/>
  <c r="J431" i="46"/>
  <c r="J430" i="46" s="1"/>
  <c r="I430" i="46"/>
  <c r="H430" i="46"/>
  <c r="G430" i="46"/>
  <c r="I428" i="46"/>
  <c r="H428" i="46"/>
  <c r="J427" i="46"/>
  <c r="I426" i="46"/>
  <c r="H426" i="46"/>
  <c r="G426" i="46"/>
  <c r="J425" i="46"/>
  <c r="I424" i="46"/>
  <c r="H424" i="46"/>
  <c r="G424" i="46"/>
  <c r="I421" i="46"/>
  <c r="J422" i="46"/>
  <c r="J421" i="46" s="1"/>
  <c r="H421" i="46"/>
  <c r="I419" i="46"/>
  <c r="G419" i="46"/>
  <c r="H419" i="46"/>
  <c r="I417" i="46"/>
  <c r="H417" i="46"/>
  <c r="G415" i="46"/>
  <c r="I415" i="46"/>
  <c r="H415" i="46"/>
  <c r="I412" i="46"/>
  <c r="J413" i="46"/>
  <c r="J412" i="46" s="1"/>
  <c r="H412" i="46"/>
  <c r="I410" i="46"/>
  <c r="H410" i="46"/>
  <c r="G410" i="46"/>
  <c r="I408" i="46"/>
  <c r="H408" i="46"/>
  <c r="J407" i="46"/>
  <c r="H406" i="46"/>
  <c r="G406" i="46"/>
  <c r="J405" i="46"/>
  <c r="G404" i="46"/>
  <c r="J404" i="46"/>
  <c r="H404" i="46"/>
  <c r="I400" i="46"/>
  <c r="H400" i="46"/>
  <c r="I399" i="46"/>
  <c r="I398" i="46" s="1"/>
  <c r="G399" i="46"/>
  <c r="G398" i="46" s="1"/>
  <c r="H398" i="46"/>
  <c r="I396" i="46"/>
  <c r="G396" i="46"/>
  <c r="H396" i="46"/>
  <c r="I393" i="46"/>
  <c r="H393" i="46"/>
  <c r="G391" i="46"/>
  <c r="H391" i="46"/>
  <c r="I389" i="46"/>
  <c r="H389" i="46"/>
  <c r="G389" i="46"/>
  <c r="J388" i="46"/>
  <c r="J387" i="46" s="1"/>
  <c r="I387" i="46"/>
  <c r="H387" i="46"/>
  <c r="G387" i="46"/>
  <c r="I384" i="46"/>
  <c r="H384" i="46"/>
  <c r="I382" i="46"/>
  <c r="H382" i="46"/>
  <c r="I380" i="46"/>
  <c r="I379" i="46" s="1"/>
  <c r="H380" i="46"/>
  <c r="H379" i="46"/>
  <c r="I377" i="46"/>
  <c r="G377" i="46"/>
  <c r="H377" i="46"/>
  <c r="I375" i="46"/>
  <c r="J376" i="46"/>
  <c r="H375" i="46"/>
  <c r="I373" i="46"/>
  <c r="G373" i="46"/>
  <c r="H373" i="46"/>
  <c r="I371" i="46"/>
  <c r="I370" i="46" s="1"/>
  <c r="J372" i="46"/>
  <c r="H371" i="46"/>
  <c r="J369" i="46"/>
  <c r="J368" i="46"/>
  <c r="I366" i="46"/>
  <c r="H366" i="46"/>
  <c r="H365" i="46" s="1"/>
  <c r="I365" i="46"/>
  <c r="J364" i="46"/>
  <c r="J363" i="46"/>
  <c r="I361" i="46"/>
  <c r="H361" i="46"/>
  <c r="J360" i="46"/>
  <c r="J359" i="46"/>
  <c r="J358" i="46"/>
  <c r="I357" i="46"/>
  <c r="H357" i="46"/>
  <c r="J356" i="46"/>
  <c r="I355" i="46"/>
  <c r="G355" i="46"/>
  <c r="H355" i="46"/>
  <c r="I352" i="46"/>
  <c r="H352" i="46"/>
  <c r="G352" i="46"/>
  <c r="G350" i="46"/>
  <c r="I350" i="46"/>
  <c r="H350" i="46"/>
  <c r="J349" i="46"/>
  <c r="I347" i="46"/>
  <c r="G347" i="46"/>
  <c r="H347" i="46"/>
  <c r="J346" i="46"/>
  <c r="J345" i="46"/>
  <c r="J344" i="46"/>
  <c r="I343" i="46"/>
  <c r="H343" i="46"/>
  <c r="J342" i="46"/>
  <c r="J341" i="46"/>
  <c r="I339" i="46"/>
  <c r="G339" i="46"/>
  <c r="H339" i="46"/>
  <c r="I335" i="46"/>
  <c r="J336" i="46"/>
  <c r="H335" i="46"/>
  <c r="G335" i="46"/>
  <c r="I333" i="46"/>
  <c r="J334" i="46"/>
  <c r="H333" i="46"/>
  <c r="I331" i="46"/>
  <c r="J332" i="46"/>
  <c r="H331" i="46"/>
  <c r="J330" i="46"/>
  <c r="J329" i="46" s="1"/>
  <c r="I329" i="46"/>
  <c r="H329" i="46"/>
  <c r="G329" i="46"/>
  <c r="J328" i="46"/>
  <c r="J327" i="46" s="1"/>
  <c r="I327" i="46"/>
  <c r="H327" i="46"/>
  <c r="G327" i="46"/>
  <c r="J326" i="46"/>
  <c r="J325" i="46" s="1"/>
  <c r="I325" i="46"/>
  <c r="H325" i="46"/>
  <c r="G325" i="46"/>
  <c r="J324" i="46"/>
  <c r="I323" i="46"/>
  <c r="H323" i="46"/>
  <c r="G323" i="46"/>
  <c r="J322" i="46"/>
  <c r="J321" i="46" s="1"/>
  <c r="H321" i="46"/>
  <c r="G321" i="46"/>
  <c r="J320" i="46"/>
  <c r="J319" i="46" s="1"/>
  <c r="I319" i="46"/>
  <c r="H319" i="46"/>
  <c r="G319" i="46"/>
  <c r="J317" i="46"/>
  <c r="J316" i="46" s="1"/>
  <c r="I316" i="46"/>
  <c r="G316" i="46"/>
  <c r="H316" i="46"/>
  <c r="I314" i="46"/>
  <c r="J315" i="46"/>
  <c r="J314" i="46" s="1"/>
  <c r="H314" i="46"/>
  <c r="H313" i="46"/>
  <c r="J312" i="46"/>
  <c r="J310" i="46"/>
  <c r="J309" i="46"/>
  <c r="J308" i="46"/>
  <c r="H306" i="46"/>
  <c r="J305" i="46"/>
  <c r="J304" i="46"/>
  <c r="J303" i="46"/>
  <c r="J302" i="46"/>
  <c r="G298" i="46"/>
  <c r="J300" i="46"/>
  <c r="H298" i="46"/>
  <c r="J296" i="46"/>
  <c r="J295" i="46" s="1"/>
  <c r="I295" i="46"/>
  <c r="H295" i="46"/>
  <c r="G295" i="46"/>
  <c r="J294" i="46"/>
  <c r="J293" i="46"/>
  <c r="I287" i="46"/>
  <c r="J291" i="46"/>
  <c r="J290" i="46"/>
  <c r="J289" i="46"/>
  <c r="H287" i="46"/>
  <c r="J286" i="46"/>
  <c r="J285" i="46"/>
  <c r="J284" i="46"/>
  <c r="J283" i="46"/>
  <c r="I280" i="46"/>
  <c r="H280" i="46"/>
  <c r="J279" i="46"/>
  <c r="J278" i="46"/>
  <c r="I276" i="46"/>
  <c r="H276" i="46"/>
  <c r="J275" i="46"/>
  <c r="J273" i="46"/>
  <c r="J272" i="46"/>
  <c r="I270" i="46"/>
  <c r="H270" i="46"/>
  <c r="J268" i="46"/>
  <c r="I267" i="46"/>
  <c r="H267" i="46"/>
  <c r="G267" i="46"/>
  <c r="I265" i="46"/>
  <c r="G265" i="46"/>
  <c r="H265" i="46"/>
  <c r="J264" i="46"/>
  <c r="I263" i="46"/>
  <c r="H263" i="46"/>
  <c r="G263" i="46"/>
  <c r="I261" i="46"/>
  <c r="H261" i="46"/>
  <c r="G261" i="46"/>
  <c r="I259" i="46"/>
  <c r="H259" i="46"/>
  <c r="I256" i="46"/>
  <c r="G256" i="46"/>
  <c r="H256" i="46"/>
  <c r="J255" i="46"/>
  <c r="I254" i="46"/>
  <c r="H254" i="46"/>
  <c r="G254" i="46"/>
  <c r="I253" i="46"/>
  <c r="I251" i="46"/>
  <c r="H251" i="46"/>
  <c r="J250" i="46"/>
  <c r="J249" i="46" s="1"/>
  <c r="G249" i="46"/>
  <c r="H249" i="46"/>
  <c r="I247" i="46"/>
  <c r="G247" i="46"/>
  <c r="H247" i="46"/>
  <c r="I245" i="46"/>
  <c r="H245" i="46"/>
  <c r="G245" i="46"/>
  <c r="J244" i="46"/>
  <c r="I243" i="46"/>
  <c r="H243" i="46"/>
  <c r="G243" i="46"/>
  <c r="H241" i="46"/>
  <c r="G241" i="46"/>
  <c r="I238" i="46"/>
  <c r="H238" i="46"/>
  <c r="J237" i="46"/>
  <c r="I236" i="46"/>
  <c r="H236" i="46"/>
  <c r="G236" i="46"/>
  <c r="H234" i="46"/>
  <c r="G234" i="46"/>
  <c r="J233" i="46"/>
  <c r="I232" i="46"/>
  <c r="H232" i="46"/>
  <c r="H231" i="46" s="1"/>
  <c r="G232" i="46"/>
  <c r="J230" i="46"/>
  <c r="I229" i="46"/>
  <c r="H229" i="46"/>
  <c r="G229" i="46"/>
  <c r="J228" i="46"/>
  <c r="J227" i="46"/>
  <c r="I225" i="46"/>
  <c r="H225" i="46"/>
  <c r="I223" i="46"/>
  <c r="G223" i="46"/>
  <c r="H223" i="46"/>
  <c r="H219" i="46" s="1"/>
  <c r="J222" i="46"/>
  <c r="I220" i="46"/>
  <c r="H220" i="46"/>
  <c r="G220" i="46"/>
  <c r="J217" i="46"/>
  <c r="J216" i="46"/>
  <c r="J215" i="46"/>
  <c r="J213" i="46"/>
  <c r="I212" i="46"/>
  <c r="H212" i="46"/>
  <c r="J210" i="46"/>
  <c r="I208" i="46"/>
  <c r="H208" i="46"/>
  <c r="J206" i="46"/>
  <c r="J205" i="46"/>
  <c r="J204" i="46"/>
  <c r="J203" i="46"/>
  <c r="J202" i="46"/>
  <c r="H201" i="46"/>
  <c r="J198" i="46"/>
  <c r="H196" i="46"/>
  <c r="H192" i="46"/>
  <c r="H190" i="46"/>
  <c r="G190" i="46"/>
  <c r="I188" i="46"/>
  <c r="H188" i="46"/>
  <c r="J187" i="46"/>
  <c r="I186" i="46"/>
  <c r="H186" i="46"/>
  <c r="G186" i="46"/>
  <c r="I184" i="46"/>
  <c r="H184" i="46"/>
  <c r="G184" i="46"/>
  <c r="I181" i="46"/>
  <c r="H181" i="46"/>
  <c r="J180" i="46"/>
  <c r="J178" i="46"/>
  <c r="J177" i="46"/>
  <c r="J176" i="46"/>
  <c r="J175" i="46"/>
  <c r="H174" i="46"/>
  <c r="J173" i="46"/>
  <c r="J172" i="46"/>
  <c r="J170" i="46"/>
  <c r="J168" i="46"/>
  <c r="J167" i="46"/>
  <c r="H166" i="46"/>
  <c r="H165" i="46"/>
  <c r="J164" i="46"/>
  <c r="I163" i="46"/>
  <c r="H163" i="46"/>
  <c r="G161" i="46"/>
  <c r="I161" i="46"/>
  <c r="H161" i="46"/>
  <c r="H159" i="46"/>
  <c r="G159" i="46"/>
  <c r="J158" i="46"/>
  <c r="I157" i="46"/>
  <c r="G157" i="46"/>
  <c r="H157" i="46"/>
  <c r="J156" i="46"/>
  <c r="J155" i="46" s="1"/>
  <c r="I155" i="46"/>
  <c r="H155" i="46"/>
  <c r="I153" i="46"/>
  <c r="G153" i="46"/>
  <c r="H153" i="46"/>
  <c r="J152" i="46"/>
  <c r="J151" i="46" s="1"/>
  <c r="I151" i="46"/>
  <c r="H151" i="46"/>
  <c r="G151" i="46"/>
  <c r="J150" i="46"/>
  <c r="J149" i="46" s="1"/>
  <c r="I149" i="46"/>
  <c r="H149" i="46"/>
  <c r="G149" i="46"/>
  <c r="J148" i="46"/>
  <c r="J147" i="46" s="1"/>
  <c r="I147" i="46"/>
  <c r="H147" i="46"/>
  <c r="J145" i="46"/>
  <c r="I144" i="46"/>
  <c r="G144" i="46"/>
  <c r="H144" i="46"/>
  <c r="J143" i="46"/>
  <c r="J142" i="46" s="1"/>
  <c r="I142" i="46"/>
  <c r="H142" i="46"/>
  <c r="G142" i="46"/>
  <c r="J141" i="46"/>
  <c r="I140" i="46"/>
  <c r="H140" i="46"/>
  <c r="G138" i="46"/>
  <c r="I138" i="46"/>
  <c r="H138" i="46"/>
  <c r="G136" i="46"/>
  <c r="I136" i="46"/>
  <c r="H136" i="46"/>
  <c r="J135" i="46"/>
  <c r="J134" i="46"/>
  <c r="J132" i="46"/>
  <c r="I130" i="46"/>
  <c r="H130" i="46"/>
  <c r="I128" i="46"/>
  <c r="G128" i="46"/>
  <c r="H128" i="46"/>
  <c r="J127" i="46"/>
  <c r="J126" i="46" s="1"/>
  <c r="I126" i="46"/>
  <c r="H126" i="46"/>
  <c r="G126" i="46"/>
  <c r="J124" i="46"/>
  <c r="G123" i="46"/>
  <c r="I123" i="46"/>
  <c r="H123" i="46"/>
  <c r="I121" i="46"/>
  <c r="H121" i="46"/>
  <c r="I119" i="46"/>
  <c r="G119" i="46"/>
  <c r="H119" i="46"/>
  <c r="I117" i="46"/>
  <c r="H117" i="46"/>
  <c r="G117" i="46"/>
  <c r="I114" i="46"/>
  <c r="G114" i="46"/>
  <c r="H114" i="46"/>
  <c r="I112" i="46"/>
  <c r="G112" i="46"/>
  <c r="H112" i="46"/>
  <c r="I109" i="46"/>
  <c r="J110" i="46"/>
  <c r="J109" i="46" s="1"/>
  <c r="H109" i="46"/>
  <c r="I107" i="46"/>
  <c r="G107" i="46"/>
  <c r="H107" i="46"/>
  <c r="J105" i="46"/>
  <c r="J104" i="46" s="1"/>
  <c r="I104" i="46"/>
  <c r="H104" i="46"/>
  <c r="G104" i="46"/>
  <c r="I102" i="46"/>
  <c r="H102" i="46"/>
  <c r="G102" i="46"/>
  <c r="J101" i="46"/>
  <c r="I99" i="46"/>
  <c r="G99" i="46"/>
  <c r="H99" i="46"/>
  <c r="I98" i="46"/>
  <c r="I97" i="46" s="1"/>
  <c r="H97" i="46"/>
  <c r="G97" i="46"/>
  <c r="I95" i="46"/>
  <c r="H95" i="46"/>
  <c r="G95" i="46"/>
  <c r="J94" i="46"/>
  <c r="J93" i="46" s="1"/>
  <c r="I93" i="46"/>
  <c r="H93" i="46"/>
  <c r="G93" i="46"/>
  <c r="G91" i="46"/>
  <c r="I91" i="46"/>
  <c r="H91" i="46"/>
  <c r="I89" i="46"/>
  <c r="H89" i="46"/>
  <c r="J86" i="46"/>
  <c r="J85" i="46" s="1"/>
  <c r="I85" i="46"/>
  <c r="G85" i="46"/>
  <c r="H85" i="46"/>
  <c r="J84" i="46"/>
  <c r="J83" i="46" s="1"/>
  <c r="I83" i="46"/>
  <c r="H83" i="46"/>
  <c r="G83" i="46"/>
  <c r="I81" i="46"/>
  <c r="H81" i="46"/>
  <c r="G81" i="46"/>
  <c r="I79" i="46"/>
  <c r="H79" i="46"/>
  <c r="G79" i="46"/>
  <c r="J77" i="46"/>
  <c r="J75" i="46"/>
  <c r="J74" i="46"/>
  <c r="I73" i="46"/>
  <c r="H73" i="46"/>
  <c r="G71" i="46"/>
  <c r="I71" i="46"/>
  <c r="H71" i="46"/>
  <c r="J69" i="46"/>
  <c r="I67" i="46"/>
  <c r="G67" i="46"/>
  <c r="H67" i="46"/>
  <c r="I66" i="46"/>
  <c r="J66" i="46" s="1"/>
  <c r="J65" i="46"/>
  <c r="H64" i="46"/>
  <c r="G64" i="46"/>
  <c r="J62" i="46"/>
  <c r="J61" i="46" s="1"/>
  <c r="I61" i="46"/>
  <c r="G61" i="46"/>
  <c r="H61" i="46"/>
  <c r="J59" i="46"/>
  <c r="J57" i="46"/>
  <c r="J56" i="46"/>
  <c r="J55" i="46"/>
  <c r="J54" i="46"/>
  <c r="J53" i="46"/>
  <c r="J52" i="46"/>
  <c r="G50" i="46"/>
  <c r="I50" i="46"/>
  <c r="H50" i="46"/>
  <c r="I48" i="46"/>
  <c r="G48" i="46"/>
  <c r="H48" i="46"/>
  <c r="G45" i="46"/>
  <c r="I45" i="46"/>
  <c r="H45" i="46"/>
  <c r="J44" i="46"/>
  <c r="J43" i="46"/>
  <c r="J42" i="46"/>
  <c r="I40" i="46"/>
  <c r="J41" i="46"/>
  <c r="H40" i="46"/>
  <c r="J39" i="46"/>
  <c r="H38" i="46"/>
  <c r="G38" i="46"/>
  <c r="G36" i="46"/>
  <c r="I36" i="46"/>
  <c r="H36" i="46"/>
  <c r="J35" i="46"/>
  <c r="J34" i="46"/>
  <c r="J33" i="46"/>
  <c r="J32" i="46"/>
  <c r="J31" i="46"/>
  <c r="J30" i="46"/>
  <c r="J29" i="46"/>
  <c r="H28" i="46"/>
  <c r="G28" i="46"/>
  <c r="J27" i="46"/>
  <c r="J26" i="46"/>
  <c r="J25" i="46"/>
  <c r="G21" i="46"/>
  <c r="J23" i="46"/>
  <c r="J22" i="46"/>
  <c r="H21" i="46"/>
  <c r="G14" i="46"/>
  <c r="F6" i="46"/>
  <c r="F3" i="46"/>
  <c r="F2" i="46"/>
  <c r="I514" i="45"/>
  <c r="I513" i="45" s="1"/>
  <c r="H514" i="45"/>
  <c r="H513" i="45" s="1"/>
  <c r="G514" i="45"/>
  <c r="I512" i="45"/>
  <c r="I511" i="45" s="1"/>
  <c r="H512" i="45"/>
  <c r="G512" i="45"/>
  <c r="J512" i="45" s="1"/>
  <c r="H511" i="45"/>
  <c r="I509" i="45"/>
  <c r="I508" i="45" s="1"/>
  <c r="H509" i="45"/>
  <c r="H508" i="45" s="1"/>
  <c r="G509" i="45"/>
  <c r="G508" i="45" s="1"/>
  <c r="I507" i="45"/>
  <c r="I506" i="45" s="1"/>
  <c r="H507" i="45"/>
  <c r="H506" i="45" s="1"/>
  <c r="G507" i="45"/>
  <c r="I505" i="45"/>
  <c r="H505" i="45"/>
  <c r="H504" i="45" s="1"/>
  <c r="G505" i="45"/>
  <c r="G504" i="45" s="1"/>
  <c r="I503" i="45"/>
  <c r="I502" i="45" s="1"/>
  <c r="H503" i="45"/>
  <c r="H502" i="45" s="1"/>
  <c r="G503" i="45"/>
  <c r="I501" i="45"/>
  <c r="I500" i="45" s="1"/>
  <c r="H501" i="45"/>
  <c r="G501" i="45"/>
  <c r="H500" i="45"/>
  <c r="I499" i="45"/>
  <c r="I498" i="45" s="1"/>
  <c r="H499" i="45"/>
  <c r="H498" i="45" s="1"/>
  <c r="G499" i="45"/>
  <c r="I496" i="45"/>
  <c r="I495" i="45" s="1"/>
  <c r="H496" i="45"/>
  <c r="H495" i="45" s="1"/>
  <c r="G496" i="45"/>
  <c r="I494" i="45"/>
  <c r="I493" i="45" s="1"/>
  <c r="H494" i="45"/>
  <c r="G494" i="45"/>
  <c r="G493" i="45" s="1"/>
  <c r="I492" i="45"/>
  <c r="H492" i="45"/>
  <c r="H491" i="45" s="1"/>
  <c r="G492" i="45"/>
  <c r="G491" i="45" s="1"/>
  <c r="I491" i="45"/>
  <c r="I490" i="45"/>
  <c r="I489" i="45" s="1"/>
  <c r="H490" i="45"/>
  <c r="H489" i="45" s="1"/>
  <c r="G490" i="45"/>
  <c r="I488" i="45"/>
  <c r="I487" i="45" s="1"/>
  <c r="H488" i="45"/>
  <c r="H487" i="45" s="1"/>
  <c r="G488" i="45"/>
  <c r="I484" i="45"/>
  <c r="I483" i="45" s="1"/>
  <c r="H484" i="45"/>
  <c r="G484" i="45"/>
  <c r="G483" i="45" s="1"/>
  <c r="H483" i="45"/>
  <c r="I482" i="45"/>
  <c r="I481" i="45" s="1"/>
  <c r="H482" i="45"/>
  <c r="G482" i="45"/>
  <c r="H481" i="45"/>
  <c r="I480" i="45"/>
  <c r="I479" i="45" s="1"/>
  <c r="H480" i="45"/>
  <c r="H479" i="45" s="1"/>
  <c r="H478" i="45" s="1"/>
  <c r="G480" i="45"/>
  <c r="I477" i="45"/>
  <c r="I476" i="45" s="1"/>
  <c r="H477" i="45"/>
  <c r="H476" i="45" s="1"/>
  <c r="G477" i="45"/>
  <c r="G476" i="45" s="1"/>
  <c r="I475" i="45"/>
  <c r="H475" i="45"/>
  <c r="G475" i="45"/>
  <c r="I474" i="45"/>
  <c r="H474" i="45"/>
  <c r="G474" i="45"/>
  <c r="I473" i="45"/>
  <c r="H473" i="45"/>
  <c r="G473" i="45"/>
  <c r="I472" i="45"/>
  <c r="H472" i="45"/>
  <c r="G472" i="45"/>
  <c r="I470" i="45"/>
  <c r="I469" i="45" s="1"/>
  <c r="H470" i="45"/>
  <c r="G470" i="45"/>
  <c r="G469" i="45" s="1"/>
  <c r="I468" i="45"/>
  <c r="H468" i="45"/>
  <c r="H467" i="45" s="1"/>
  <c r="G468" i="45"/>
  <c r="I467" i="45"/>
  <c r="G467" i="45"/>
  <c r="I466" i="45"/>
  <c r="I465" i="45" s="1"/>
  <c r="H466" i="45"/>
  <c r="H465" i="45" s="1"/>
  <c r="G466" i="45"/>
  <c r="I464" i="45"/>
  <c r="H464" i="45"/>
  <c r="G464" i="45"/>
  <c r="I463" i="45"/>
  <c r="H463" i="45"/>
  <c r="G463" i="45"/>
  <c r="I461" i="45"/>
  <c r="I460" i="45" s="1"/>
  <c r="H461" i="45"/>
  <c r="H460" i="45" s="1"/>
  <c r="G461" i="45"/>
  <c r="I458" i="45"/>
  <c r="I457" i="45" s="1"/>
  <c r="H458" i="45"/>
  <c r="H457" i="45" s="1"/>
  <c r="G458" i="45"/>
  <c r="I456" i="45"/>
  <c r="I455" i="45" s="1"/>
  <c r="H456" i="45"/>
  <c r="H455" i="45" s="1"/>
  <c r="H454" i="45" s="1"/>
  <c r="G456" i="45"/>
  <c r="I453" i="45"/>
  <c r="I452" i="45" s="1"/>
  <c r="H453" i="45"/>
  <c r="H452" i="45" s="1"/>
  <c r="G452" i="45"/>
  <c r="I451" i="45"/>
  <c r="I450" i="45" s="1"/>
  <c r="H451" i="45"/>
  <c r="H450" i="45" s="1"/>
  <c r="G451" i="45"/>
  <c r="I449" i="45"/>
  <c r="I448" i="45" s="1"/>
  <c r="H449" i="45"/>
  <c r="G449" i="45"/>
  <c r="G448" i="45" s="1"/>
  <c r="I447" i="45"/>
  <c r="I446" i="45" s="1"/>
  <c r="H447" i="45"/>
  <c r="H446" i="45" s="1"/>
  <c r="G446" i="45"/>
  <c r="I445" i="45"/>
  <c r="J445" i="45" s="1"/>
  <c r="J444" i="45" s="1"/>
  <c r="H445" i="45"/>
  <c r="H444" i="45" s="1"/>
  <c r="G444" i="45"/>
  <c r="I443" i="45"/>
  <c r="H443" i="45"/>
  <c r="H442" i="45" s="1"/>
  <c r="G443" i="45"/>
  <c r="I442" i="45"/>
  <c r="I441" i="45"/>
  <c r="I440" i="45" s="1"/>
  <c r="H441" i="45"/>
  <c r="H440" i="45" s="1"/>
  <c r="G441" i="45"/>
  <c r="I438" i="45"/>
  <c r="I437" i="45" s="1"/>
  <c r="H438" i="45"/>
  <c r="H437" i="45" s="1"/>
  <c r="G438" i="45"/>
  <c r="G437" i="45" s="1"/>
  <c r="I436" i="45"/>
  <c r="I435" i="45" s="1"/>
  <c r="H436" i="45"/>
  <c r="H435" i="45" s="1"/>
  <c r="G436" i="45"/>
  <c r="I434" i="45"/>
  <c r="H434" i="45"/>
  <c r="H433" i="45" s="1"/>
  <c r="G434" i="45"/>
  <c r="G433" i="45" s="1"/>
  <c r="I431" i="45"/>
  <c r="I430" i="45" s="1"/>
  <c r="H431" i="45"/>
  <c r="H430" i="45" s="1"/>
  <c r="G431" i="45"/>
  <c r="I429" i="45"/>
  <c r="I428" i="45" s="1"/>
  <c r="H429" i="45"/>
  <c r="H428" i="45" s="1"/>
  <c r="G429" i="45"/>
  <c r="G428" i="45" s="1"/>
  <c r="I427" i="45"/>
  <c r="J427" i="45" s="1"/>
  <c r="H427" i="45"/>
  <c r="H426" i="45" s="1"/>
  <c r="I426" i="45"/>
  <c r="G426" i="45"/>
  <c r="H425" i="45"/>
  <c r="J425" i="45" s="1"/>
  <c r="I424" i="45"/>
  <c r="G424" i="45"/>
  <c r="I422" i="45"/>
  <c r="I421" i="45" s="1"/>
  <c r="H422" i="45"/>
  <c r="H421" i="45" s="1"/>
  <c r="G422" i="45"/>
  <c r="G421" i="45" s="1"/>
  <c r="I420" i="45"/>
  <c r="I419" i="45" s="1"/>
  <c r="H420" i="45"/>
  <c r="G420" i="45"/>
  <c r="H419" i="45"/>
  <c r="I418" i="45"/>
  <c r="I417" i="45" s="1"/>
  <c r="H418" i="45"/>
  <c r="H417" i="45" s="1"/>
  <c r="G418" i="45"/>
  <c r="I416" i="45"/>
  <c r="I415" i="45" s="1"/>
  <c r="H416" i="45"/>
  <c r="H415" i="45" s="1"/>
  <c r="G416" i="45"/>
  <c r="I413" i="45"/>
  <c r="I412" i="45" s="1"/>
  <c r="H413" i="45"/>
  <c r="H412" i="45" s="1"/>
  <c r="G413" i="45"/>
  <c r="I411" i="45"/>
  <c r="H411" i="45"/>
  <c r="H410" i="45" s="1"/>
  <c r="G411" i="45"/>
  <c r="G410" i="45"/>
  <c r="G409" i="45"/>
  <c r="I408" i="45"/>
  <c r="G408" i="45"/>
  <c r="I407" i="45"/>
  <c r="I406" i="45" s="1"/>
  <c r="H407" i="45"/>
  <c r="G407" i="45"/>
  <c r="H406" i="45"/>
  <c r="G405" i="45"/>
  <c r="I404" i="45"/>
  <c r="I401" i="45"/>
  <c r="H401" i="45"/>
  <c r="H400" i="45" s="1"/>
  <c r="G401" i="45"/>
  <c r="G400" i="45" s="1"/>
  <c r="I399" i="45"/>
  <c r="I398" i="45" s="1"/>
  <c r="H399" i="45"/>
  <c r="G399" i="45"/>
  <c r="G398" i="45"/>
  <c r="I397" i="45"/>
  <c r="I396" i="45" s="1"/>
  <c r="H397" i="45"/>
  <c r="H396" i="45" s="1"/>
  <c r="G397" i="45"/>
  <c r="G396" i="45" s="1"/>
  <c r="I394" i="45"/>
  <c r="I393" i="45" s="1"/>
  <c r="H394" i="45"/>
  <c r="H393" i="45" s="1"/>
  <c r="G394" i="45"/>
  <c r="I392" i="45"/>
  <c r="I391" i="45" s="1"/>
  <c r="H392" i="45"/>
  <c r="H391" i="45" s="1"/>
  <c r="G392" i="45"/>
  <c r="I390" i="45"/>
  <c r="I389" i="45" s="1"/>
  <c r="H390" i="45"/>
  <c r="H389" i="45" s="1"/>
  <c r="G390" i="45"/>
  <c r="I388" i="45"/>
  <c r="I387" i="45" s="1"/>
  <c r="H388" i="45"/>
  <c r="H387" i="45" s="1"/>
  <c r="G388" i="45"/>
  <c r="G387" i="45"/>
  <c r="I385" i="45"/>
  <c r="H385" i="45"/>
  <c r="H384" i="45" s="1"/>
  <c r="G385" i="45"/>
  <c r="G384" i="45"/>
  <c r="I383" i="45"/>
  <c r="H383" i="45"/>
  <c r="H382" i="45" s="1"/>
  <c r="G383" i="45"/>
  <c r="G382" i="45" s="1"/>
  <c r="I382" i="45"/>
  <c r="I381" i="45"/>
  <c r="I380" i="45" s="1"/>
  <c r="H381" i="45"/>
  <c r="H380" i="45" s="1"/>
  <c r="G381" i="45"/>
  <c r="G380" i="45" s="1"/>
  <c r="I378" i="45"/>
  <c r="I377" i="45" s="1"/>
  <c r="H378" i="45"/>
  <c r="H377" i="45" s="1"/>
  <c r="G378" i="45"/>
  <c r="I376" i="45"/>
  <c r="I375" i="45" s="1"/>
  <c r="H376" i="45"/>
  <c r="H375" i="45" s="1"/>
  <c r="G376" i="45"/>
  <c r="I374" i="45"/>
  <c r="I373" i="45" s="1"/>
  <c r="H374" i="45"/>
  <c r="H373" i="45" s="1"/>
  <c r="G374" i="45"/>
  <c r="I372" i="45"/>
  <c r="I371" i="45" s="1"/>
  <c r="H372" i="45"/>
  <c r="G372" i="45"/>
  <c r="G371" i="45" s="1"/>
  <c r="I369" i="45"/>
  <c r="H369" i="45"/>
  <c r="G369" i="45"/>
  <c r="I368" i="45"/>
  <c r="H368" i="45"/>
  <c r="G368" i="45"/>
  <c r="I367" i="45"/>
  <c r="H367" i="45"/>
  <c r="G367" i="45"/>
  <c r="H366" i="45"/>
  <c r="H365" i="45" s="1"/>
  <c r="I364" i="45"/>
  <c r="H364" i="45"/>
  <c r="J364" i="45" s="1"/>
  <c r="G364" i="45"/>
  <c r="I363" i="45"/>
  <c r="I361" i="45" s="1"/>
  <c r="H363" i="45"/>
  <c r="G363" i="45"/>
  <c r="I362" i="45"/>
  <c r="H362" i="45"/>
  <c r="G362" i="45"/>
  <c r="I360" i="45"/>
  <c r="H360" i="45"/>
  <c r="G360" i="45"/>
  <c r="I359" i="45"/>
  <c r="H359" i="45"/>
  <c r="G359" i="45"/>
  <c r="I358" i="45"/>
  <c r="I357" i="45" s="1"/>
  <c r="H358" i="45"/>
  <c r="G358" i="45"/>
  <c r="I356" i="45"/>
  <c r="I355" i="45" s="1"/>
  <c r="H356" i="45"/>
  <c r="H355" i="45" s="1"/>
  <c r="G356" i="45"/>
  <c r="G355" i="45" s="1"/>
  <c r="I353" i="45"/>
  <c r="I352" i="45" s="1"/>
  <c r="H353" i="45"/>
  <c r="H352" i="45" s="1"/>
  <c r="G353" i="45"/>
  <c r="G352" i="45" s="1"/>
  <c r="I351" i="45"/>
  <c r="I350" i="45" s="1"/>
  <c r="H351" i="45"/>
  <c r="H350" i="45" s="1"/>
  <c r="G351" i="45"/>
  <c r="I349" i="45"/>
  <c r="H349" i="45"/>
  <c r="G349" i="45"/>
  <c r="I348" i="45"/>
  <c r="H348" i="45"/>
  <c r="H347" i="45" s="1"/>
  <c r="G348" i="45"/>
  <c r="G347" i="45"/>
  <c r="I346" i="45"/>
  <c r="H346" i="45"/>
  <c r="J346" i="45" s="1"/>
  <c r="G346" i="45"/>
  <c r="I345" i="45"/>
  <c r="H345" i="45"/>
  <c r="G345" i="45"/>
  <c r="I344" i="45"/>
  <c r="H344" i="45"/>
  <c r="G344" i="45"/>
  <c r="I342" i="45"/>
  <c r="H342" i="45"/>
  <c r="G342" i="45"/>
  <c r="I341" i="45"/>
  <c r="H341" i="45"/>
  <c r="G341" i="45"/>
  <c r="I340" i="45"/>
  <c r="H340" i="45"/>
  <c r="G340" i="45"/>
  <c r="G339" i="45" s="1"/>
  <c r="H336" i="45"/>
  <c r="H335" i="45" s="1"/>
  <c r="G336" i="45"/>
  <c r="G335" i="45" s="1"/>
  <c r="I335" i="45"/>
  <c r="I334" i="45"/>
  <c r="I333" i="45" s="1"/>
  <c r="H334" i="45"/>
  <c r="G333" i="45"/>
  <c r="I332" i="45"/>
  <c r="I331" i="45" s="1"/>
  <c r="H332" i="45"/>
  <c r="H331" i="45" s="1"/>
  <c r="G332" i="45"/>
  <c r="G331" i="45" s="1"/>
  <c r="I330" i="45"/>
  <c r="I329" i="45" s="1"/>
  <c r="G330" i="45"/>
  <c r="H330" i="45" s="1"/>
  <c r="G329" i="45"/>
  <c r="I328" i="45"/>
  <c r="I327" i="45" s="1"/>
  <c r="G328" i="45"/>
  <c r="I326" i="45"/>
  <c r="I325" i="45" s="1"/>
  <c r="H326" i="45"/>
  <c r="H325" i="45" s="1"/>
  <c r="G326" i="45"/>
  <c r="G324" i="45"/>
  <c r="H324" i="45" s="1"/>
  <c r="H323" i="45" s="1"/>
  <c r="I323" i="45"/>
  <c r="G322" i="45"/>
  <c r="G321" i="45" s="1"/>
  <c r="I321" i="45"/>
  <c r="G320" i="45"/>
  <c r="G319" i="45" s="1"/>
  <c r="I319" i="45"/>
  <c r="I317" i="45"/>
  <c r="I316" i="45" s="1"/>
  <c r="H317" i="45"/>
  <c r="H316" i="45" s="1"/>
  <c r="G316" i="45"/>
  <c r="I315" i="45"/>
  <c r="I314" i="45" s="1"/>
  <c r="H315" i="45"/>
  <c r="G315" i="45"/>
  <c r="H314" i="45"/>
  <c r="I312" i="45"/>
  <c r="H312" i="45"/>
  <c r="I311" i="45"/>
  <c r="H311" i="45"/>
  <c r="G311" i="45"/>
  <c r="I310" i="45"/>
  <c r="H310" i="45"/>
  <c r="I309" i="45"/>
  <c r="G309" i="45"/>
  <c r="I308" i="45"/>
  <c r="H308" i="45"/>
  <c r="G308" i="45"/>
  <c r="I307" i="45"/>
  <c r="H307" i="45"/>
  <c r="G307" i="45"/>
  <c r="I305" i="45"/>
  <c r="H305" i="45"/>
  <c r="I304" i="45"/>
  <c r="G304" i="45"/>
  <c r="I303" i="45"/>
  <c r="H303" i="45"/>
  <c r="G303" i="45"/>
  <c r="J303" i="45" s="1"/>
  <c r="I302" i="45"/>
  <c r="H302" i="45"/>
  <c r="G302" i="45"/>
  <c r="I301" i="45"/>
  <c r="H301" i="45"/>
  <c r="I300" i="45"/>
  <c r="G300" i="45"/>
  <c r="I299" i="45"/>
  <c r="G299" i="45"/>
  <c r="I296" i="45"/>
  <c r="I295" i="45" s="1"/>
  <c r="H296" i="45"/>
  <c r="H295" i="45" s="1"/>
  <c r="G296" i="45"/>
  <c r="I294" i="45"/>
  <c r="H294" i="45"/>
  <c r="G294" i="45"/>
  <c r="I293" i="45"/>
  <c r="H293" i="45"/>
  <c r="G293" i="45"/>
  <c r="I292" i="45"/>
  <c r="H292" i="45"/>
  <c r="J292" i="45" s="1"/>
  <c r="G292" i="45"/>
  <c r="I291" i="45"/>
  <c r="H291" i="45"/>
  <c r="G291" i="45"/>
  <c r="I290" i="45"/>
  <c r="H290" i="45"/>
  <c r="G290" i="45"/>
  <c r="I289" i="45"/>
  <c r="H289" i="45"/>
  <c r="G289" i="45"/>
  <c r="I288" i="45"/>
  <c r="H288" i="45"/>
  <c r="G288" i="45"/>
  <c r="I286" i="45"/>
  <c r="H286" i="45"/>
  <c r="G286" i="45"/>
  <c r="I285" i="45"/>
  <c r="H285" i="45"/>
  <c r="G285" i="45"/>
  <c r="I284" i="45"/>
  <c r="H284" i="45"/>
  <c r="G284" i="45"/>
  <c r="J284" i="45" s="1"/>
  <c r="I283" i="45"/>
  <c r="H283" i="45"/>
  <c r="G283" i="45"/>
  <c r="J282" i="45"/>
  <c r="I282" i="45"/>
  <c r="H282" i="45"/>
  <c r="G282" i="45"/>
  <c r="I281" i="45"/>
  <c r="I280" i="45" s="1"/>
  <c r="H281" i="45"/>
  <c r="G281" i="45"/>
  <c r="I279" i="45"/>
  <c r="H279" i="45"/>
  <c r="J279" i="45" s="1"/>
  <c r="G279" i="45"/>
  <c r="I278" i="45"/>
  <c r="G278" i="45"/>
  <c r="H278" i="45" s="1"/>
  <c r="I277" i="45"/>
  <c r="H277" i="45"/>
  <c r="G277" i="45"/>
  <c r="I275" i="45"/>
  <c r="H275" i="45"/>
  <c r="G275" i="45"/>
  <c r="I274" i="45"/>
  <c r="H274" i="45"/>
  <c r="G274" i="45"/>
  <c r="J274" i="45" s="1"/>
  <c r="I273" i="45"/>
  <c r="H273" i="45"/>
  <c r="G273" i="45"/>
  <c r="I272" i="45"/>
  <c r="H272" i="45"/>
  <c r="G272" i="45"/>
  <c r="I271" i="45"/>
  <c r="H271" i="45"/>
  <c r="H270" i="45" s="1"/>
  <c r="G271" i="45"/>
  <c r="H268" i="45"/>
  <c r="J268" i="45" s="1"/>
  <c r="I267" i="45"/>
  <c r="G267" i="45"/>
  <c r="I266" i="45"/>
  <c r="I265" i="45" s="1"/>
  <c r="H266" i="45"/>
  <c r="H265" i="45" s="1"/>
  <c r="G266" i="45"/>
  <c r="G265" i="45" s="1"/>
  <c r="I264" i="45"/>
  <c r="G264" i="45"/>
  <c r="H264" i="45" s="1"/>
  <c r="I263" i="45"/>
  <c r="I262" i="45"/>
  <c r="I261" i="45" s="1"/>
  <c r="H262" i="45"/>
  <c r="G262" i="45"/>
  <c r="G261" i="45" s="1"/>
  <c r="I260" i="45"/>
  <c r="I259" i="45" s="1"/>
  <c r="H260" i="45"/>
  <c r="H259" i="45" s="1"/>
  <c r="G260" i="45"/>
  <c r="I257" i="45"/>
  <c r="I256" i="45" s="1"/>
  <c r="H257" i="45"/>
  <c r="H256" i="45" s="1"/>
  <c r="G257" i="45"/>
  <c r="H255" i="45"/>
  <c r="I254" i="45"/>
  <c r="G254" i="45"/>
  <c r="I252" i="45"/>
  <c r="I251" i="45" s="1"/>
  <c r="H252" i="45"/>
  <c r="G251" i="45"/>
  <c r="I250" i="45"/>
  <c r="I249" i="45" s="1"/>
  <c r="H250" i="45"/>
  <c r="H249" i="45"/>
  <c r="G249" i="45"/>
  <c r="I248" i="45"/>
  <c r="I247" i="45" s="1"/>
  <c r="H248" i="45"/>
  <c r="G248" i="45"/>
  <c r="G247" i="45"/>
  <c r="I246" i="45"/>
  <c r="I245" i="45" s="1"/>
  <c r="H246" i="45"/>
  <c r="H245" i="45" s="1"/>
  <c r="G245" i="45"/>
  <c r="I244" i="45"/>
  <c r="H244" i="45"/>
  <c r="H243" i="45" s="1"/>
  <c r="G243" i="45"/>
  <c r="I242" i="45"/>
  <c r="H242" i="45"/>
  <c r="J242" i="45" s="1"/>
  <c r="I241" i="45"/>
  <c r="G241" i="45"/>
  <c r="I239" i="45"/>
  <c r="I238" i="45" s="1"/>
  <c r="H239" i="45"/>
  <c r="H238" i="45" s="1"/>
  <c r="G238" i="45"/>
  <c r="I237" i="45"/>
  <c r="H237" i="45"/>
  <c r="H236" i="45" s="1"/>
  <c r="G237" i="45"/>
  <c r="G236" i="45" s="1"/>
  <c r="I235" i="45"/>
  <c r="I234" i="45" s="1"/>
  <c r="H235" i="45"/>
  <c r="H234" i="45"/>
  <c r="G234" i="45"/>
  <c r="I233" i="45"/>
  <c r="I232" i="45" s="1"/>
  <c r="H233" i="45"/>
  <c r="H232" i="45"/>
  <c r="G232" i="45"/>
  <c r="I230" i="45"/>
  <c r="H230" i="45"/>
  <c r="H229" i="45" s="1"/>
  <c r="G230" i="45"/>
  <c r="G229" i="45" s="1"/>
  <c r="I229" i="45"/>
  <c r="I228" i="45"/>
  <c r="H228" i="45"/>
  <c r="G228" i="45"/>
  <c r="I227" i="45"/>
  <c r="H227" i="45"/>
  <c r="G227" i="45"/>
  <c r="I226" i="45"/>
  <c r="H226" i="45"/>
  <c r="G226" i="45"/>
  <c r="I224" i="45"/>
  <c r="I223" i="45" s="1"/>
  <c r="H224" i="45"/>
  <c r="H223" i="45" s="1"/>
  <c r="G224" i="45"/>
  <c r="G223" i="45" s="1"/>
  <c r="I222" i="45"/>
  <c r="H222" i="45"/>
  <c r="G222" i="45"/>
  <c r="J222" i="45" s="1"/>
  <c r="I221" i="45"/>
  <c r="I220" i="45" s="1"/>
  <c r="H221" i="45"/>
  <c r="H220" i="45" s="1"/>
  <c r="G220" i="45"/>
  <c r="J217" i="45"/>
  <c r="I217" i="45"/>
  <c r="H217" i="45"/>
  <c r="I216" i="45"/>
  <c r="H216" i="45"/>
  <c r="G216" i="45"/>
  <c r="I215" i="45"/>
  <c r="H215" i="45"/>
  <c r="G215" i="45"/>
  <c r="J215" i="45" s="1"/>
  <c r="I214" i="45"/>
  <c r="H214" i="45"/>
  <c r="G214" i="45"/>
  <c r="I213" i="45"/>
  <c r="H213" i="45"/>
  <c r="G213" i="45"/>
  <c r="I211" i="45"/>
  <c r="H211" i="45"/>
  <c r="I210" i="45"/>
  <c r="H210" i="45"/>
  <c r="G210" i="45"/>
  <c r="G208" i="45" s="1"/>
  <c r="I209" i="45"/>
  <c r="H209" i="45"/>
  <c r="H207" i="45"/>
  <c r="J207" i="45" s="1"/>
  <c r="I206" i="45"/>
  <c r="H206" i="45"/>
  <c r="I205" i="45"/>
  <c r="H205" i="45"/>
  <c r="G205" i="45"/>
  <c r="J205" i="45" s="1"/>
  <c r="I204" i="45"/>
  <c r="H204" i="45"/>
  <c r="G204" i="45"/>
  <c r="I203" i="45"/>
  <c r="H203" i="45"/>
  <c r="G203" i="45"/>
  <c r="I202" i="45"/>
  <c r="H202" i="45"/>
  <c r="G202" i="45"/>
  <c r="I200" i="45"/>
  <c r="H200" i="45"/>
  <c r="J200" i="45" s="1"/>
  <c r="G200" i="45"/>
  <c r="I199" i="45"/>
  <c r="H199" i="45"/>
  <c r="G199" i="45"/>
  <c r="H198" i="45"/>
  <c r="G198" i="45"/>
  <c r="H197" i="45"/>
  <c r="G197" i="45"/>
  <c r="I195" i="45"/>
  <c r="J195" i="45" s="1"/>
  <c r="H195" i="45"/>
  <c r="I194" i="45"/>
  <c r="H194" i="45"/>
  <c r="I193" i="45"/>
  <c r="I192" i="45" s="1"/>
  <c r="H193" i="45"/>
  <c r="G192" i="45"/>
  <c r="I191" i="45"/>
  <c r="I190" i="45" s="1"/>
  <c r="H191" i="45"/>
  <c r="H190" i="45" s="1"/>
  <c r="G190" i="45"/>
  <c r="I189" i="45"/>
  <c r="I188" i="45" s="1"/>
  <c r="H189" i="45"/>
  <c r="H188" i="45" s="1"/>
  <c r="G189" i="45"/>
  <c r="G188" i="45" s="1"/>
  <c r="H187" i="45"/>
  <c r="J187" i="45" s="1"/>
  <c r="J186" i="45" s="1"/>
  <c r="I186" i="45"/>
  <c r="G186" i="45"/>
  <c r="H185" i="45"/>
  <c r="J185" i="45" s="1"/>
  <c r="J184" i="45" s="1"/>
  <c r="I184" i="45"/>
  <c r="G184" i="45"/>
  <c r="I182" i="45"/>
  <c r="I181" i="45" s="1"/>
  <c r="H182" i="45"/>
  <c r="H181" i="45" s="1"/>
  <c r="G181" i="45"/>
  <c r="H180" i="45"/>
  <c r="J180" i="45" s="1"/>
  <c r="H179" i="45"/>
  <c r="J179" i="45" s="1"/>
  <c r="H178" i="45"/>
  <c r="J178" i="45" s="1"/>
  <c r="H177" i="45"/>
  <c r="J177" i="45" s="1"/>
  <c r="H176" i="45"/>
  <c r="J176" i="45" s="1"/>
  <c r="H175" i="45"/>
  <c r="J175" i="45" s="1"/>
  <c r="I174" i="45"/>
  <c r="G174" i="45"/>
  <c r="I173" i="45"/>
  <c r="H173" i="45"/>
  <c r="I172" i="45"/>
  <c r="H172" i="45"/>
  <c r="G172" i="45"/>
  <c r="I171" i="45"/>
  <c r="H171" i="45"/>
  <c r="G171" i="45"/>
  <c r="I170" i="45"/>
  <c r="H170" i="45"/>
  <c r="G170" i="45"/>
  <c r="I169" i="45"/>
  <c r="H169" i="45"/>
  <c r="H168" i="45"/>
  <c r="H167" i="45"/>
  <c r="J167" i="45" s="1"/>
  <c r="I164" i="45"/>
  <c r="I163" i="45" s="1"/>
  <c r="H164" i="45"/>
  <c r="G163" i="45"/>
  <c r="I162" i="45"/>
  <c r="I161" i="45" s="1"/>
  <c r="H162" i="45"/>
  <c r="G162" i="45"/>
  <c r="G161" i="45" s="1"/>
  <c r="I160" i="45"/>
  <c r="I159" i="45" s="1"/>
  <c r="H160" i="45"/>
  <c r="H159" i="45" s="1"/>
  <c r="G160" i="45"/>
  <c r="G159" i="45" s="1"/>
  <c r="I158" i="45"/>
  <c r="I157" i="45" s="1"/>
  <c r="H158" i="45"/>
  <c r="H157" i="45" s="1"/>
  <c r="G158" i="45"/>
  <c r="G157" i="45" s="1"/>
  <c r="I156" i="45"/>
  <c r="I155" i="45" s="1"/>
  <c r="H156" i="45"/>
  <c r="H155" i="45" s="1"/>
  <c r="G156" i="45"/>
  <c r="I154" i="45"/>
  <c r="I153" i="45" s="1"/>
  <c r="H154" i="45"/>
  <c r="H153" i="45" s="1"/>
  <c r="G154" i="45"/>
  <c r="G153" i="45" s="1"/>
  <c r="I152" i="45"/>
  <c r="I151" i="45" s="1"/>
  <c r="H152" i="45"/>
  <c r="G152" i="45"/>
  <c r="G151" i="45"/>
  <c r="I150" i="45"/>
  <c r="I149" i="45" s="1"/>
  <c r="H150" i="45"/>
  <c r="H149" i="45" s="1"/>
  <c r="G150" i="45"/>
  <c r="G149" i="45" s="1"/>
  <c r="I148" i="45"/>
  <c r="I147" i="45" s="1"/>
  <c r="H148" i="45"/>
  <c r="H147" i="45" s="1"/>
  <c r="G148" i="45"/>
  <c r="I145" i="45"/>
  <c r="I144" i="45" s="1"/>
  <c r="H145" i="45"/>
  <c r="H144" i="45" s="1"/>
  <c r="G145" i="45"/>
  <c r="I143" i="45"/>
  <c r="I142" i="45" s="1"/>
  <c r="H143" i="45"/>
  <c r="H142" i="45" s="1"/>
  <c r="G143" i="45"/>
  <c r="G142" i="45" s="1"/>
  <c r="I141" i="45"/>
  <c r="I140" i="45" s="1"/>
  <c r="H141" i="45"/>
  <c r="H140" i="45" s="1"/>
  <c r="G141" i="45"/>
  <c r="G140" i="45" s="1"/>
  <c r="I139" i="45"/>
  <c r="I138" i="45" s="1"/>
  <c r="H139" i="45"/>
  <c r="G139" i="45"/>
  <c r="G138" i="45" s="1"/>
  <c r="H138" i="45"/>
  <c r="I137" i="45"/>
  <c r="I136" i="45" s="1"/>
  <c r="H137" i="45"/>
  <c r="H136" i="45" s="1"/>
  <c r="G137" i="45"/>
  <c r="J137" i="45" s="1"/>
  <c r="I135" i="45"/>
  <c r="H135" i="45"/>
  <c r="G135" i="45"/>
  <c r="I134" i="45"/>
  <c r="H134" i="45"/>
  <c r="G134" i="45"/>
  <c r="I133" i="45"/>
  <c r="H133" i="45"/>
  <c r="G133" i="45"/>
  <c r="J133" i="45" s="1"/>
  <c r="I132" i="45"/>
  <c r="H132" i="45"/>
  <c r="G132" i="45"/>
  <c r="I131" i="45"/>
  <c r="H131" i="45"/>
  <c r="G131" i="45"/>
  <c r="I129" i="45"/>
  <c r="H129" i="45"/>
  <c r="H128" i="45" s="1"/>
  <c r="G129" i="45"/>
  <c r="I128" i="45"/>
  <c r="I127" i="45"/>
  <c r="I126" i="45" s="1"/>
  <c r="H127" i="45"/>
  <c r="H126" i="45" s="1"/>
  <c r="G126" i="45"/>
  <c r="I124" i="45"/>
  <c r="I123" i="45" s="1"/>
  <c r="H124" i="45"/>
  <c r="G123" i="45"/>
  <c r="I122" i="45"/>
  <c r="H122" i="45"/>
  <c r="H121" i="45" s="1"/>
  <c r="G122" i="45"/>
  <c r="I121" i="45"/>
  <c r="I120" i="45"/>
  <c r="I119" i="45" s="1"/>
  <c r="H120" i="45"/>
  <c r="H119" i="45" s="1"/>
  <c r="G119" i="45"/>
  <c r="H118" i="45"/>
  <c r="H117" i="45" s="1"/>
  <c r="I117" i="45"/>
  <c r="G117" i="45"/>
  <c r="J115" i="45"/>
  <c r="I115" i="45"/>
  <c r="I114" i="45" s="1"/>
  <c r="H115" i="45"/>
  <c r="H114" i="45"/>
  <c r="G114" i="45"/>
  <c r="I113" i="45"/>
  <c r="J113" i="45" s="1"/>
  <c r="I112" i="45"/>
  <c r="H112" i="45"/>
  <c r="G112" i="45"/>
  <c r="G111" i="45"/>
  <c r="H110" i="45"/>
  <c r="J110" i="45" s="1"/>
  <c r="I109" i="45"/>
  <c r="G109" i="45"/>
  <c r="H108" i="45"/>
  <c r="J108" i="45" s="1"/>
  <c r="I107" i="45"/>
  <c r="G107" i="45"/>
  <c r="G106" i="45" s="1"/>
  <c r="I105" i="45"/>
  <c r="I104" i="45" s="1"/>
  <c r="H105" i="45"/>
  <c r="H104" i="45" s="1"/>
  <c r="G105" i="45"/>
  <c r="G104" i="45" s="1"/>
  <c r="I103" i="45"/>
  <c r="H103" i="45"/>
  <c r="H102" i="45" s="1"/>
  <c r="G102" i="45"/>
  <c r="I101" i="45"/>
  <c r="H101" i="45"/>
  <c r="I100" i="45"/>
  <c r="H100" i="45"/>
  <c r="G100" i="45"/>
  <c r="J100" i="45" s="1"/>
  <c r="I98" i="45"/>
  <c r="I97" i="45" s="1"/>
  <c r="H98" i="45"/>
  <c r="H97" i="45" s="1"/>
  <c r="G97" i="45"/>
  <c r="I96" i="45"/>
  <c r="H96" i="45"/>
  <c r="H95" i="45" s="1"/>
  <c r="G95" i="45"/>
  <c r="I94" i="45"/>
  <c r="I93" i="45" s="1"/>
  <c r="H94" i="45"/>
  <c r="H93" i="45" s="1"/>
  <c r="G93" i="45"/>
  <c r="I92" i="45"/>
  <c r="I91" i="45" s="1"/>
  <c r="H92" i="45"/>
  <c r="J92" i="45" s="1"/>
  <c r="G91" i="45"/>
  <c r="I90" i="45"/>
  <c r="H90" i="45"/>
  <c r="H89" i="45" s="1"/>
  <c r="G90" i="45"/>
  <c r="I89" i="45"/>
  <c r="I86" i="45"/>
  <c r="I85" i="45" s="1"/>
  <c r="H86" i="45"/>
  <c r="H85" i="45" s="1"/>
  <c r="G85" i="45"/>
  <c r="H84" i="45"/>
  <c r="H83" i="45" s="1"/>
  <c r="G84" i="45"/>
  <c r="G83" i="45" s="1"/>
  <c r="I83" i="45"/>
  <c r="H82" i="45"/>
  <c r="H81" i="45" s="1"/>
  <c r="G82" i="45"/>
  <c r="G81" i="45" s="1"/>
  <c r="I81" i="45"/>
  <c r="H80" i="45"/>
  <c r="H79" i="45" s="1"/>
  <c r="G80" i="45"/>
  <c r="G79" i="45" s="1"/>
  <c r="I79" i="45"/>
  <c r="I77" i="45"/>
  <c r="H77" i="45"/>
  <c r="G77" i="45"/>
  <c r="I76" i="45"/>
  <c r="H76" i="45"/>
  <c r="G76" i="45"/>
  <c r="I75" i="45"/>
  <c r="H75" i="45"/>
  <c r="G75" i="45"/>
  <c r="I74" i="45"/>
  <c r="H74" i="45"/>
  <c r="G74" i="45"/>
  <c r="I72" i="45"/>
  <c r="I71" i="45" s="1"/>
  <c r="H72" i="45"/>
  <c r="H71" i="45" s="1"/>
  <c r="G72" i="45"/>
  <c r="G71" i="45" s="1"/>
  <c r="I69" i="45"/>
  <c r="H69" i="45"/>
  <c r="G69" i="45"/>
  <c r="I68" i="45"/>
  <c r="H68" i="45"/>
  <c r="G68" i="45"/>
  <c r="H67" i="45"/>
  <c r="I66" i="45"/>
  <c r="H66" i="45"/>
  <c r="G66" i="45"/>
  <c r="G64" i="45" s="1"/>
  <c r="I65" i="45"/>
  <c r="H65" i="45"/>
  <c r="I62" i="45"/>
  <c r="I61" i="45" s="1"/>
  <c r="H62" i="45"/>
  <c r="H61" i="45" s="1"/>
  <c r="G62" i="45"/>
  <c r="I60" i="45"/>
  <c r="H60" i="45"/>
  <c r="J60" i="45" s="1"/>
  <c r="G60" i="45"/>
  <c r="I59" i="45"/>
  <c r="H59" i="45"/>
  <c r="G59" i="45"/>
  <c r="H58" i="45"/>
  <c r="G58" i="45"/>
  <c r="J58" i="45" s="1"/>
  <c r="I57" i="45"/>
  <c r="H57" i="45"/>
  <c r="G57" i="45"/>
  <c r="I56" i="45"/>
  <c r="H56" i="45"/>
  <c r="G56" i="45"/>
  <c r="I55" i="45"/>
  <c r="H55" i="45"/>
  <c r="G55" i="45"/>
  <c r="I54" i="45"/>
  <c r="H54" i="45"/>
  <c r="G54" i="45"/>
  <c r="I53" i="45"/>
  <c r="H53" i="45"/>
  <c r="G53" i="45"/>
  <c r="I52" i="45"/>
  <c r="H52" i="45"/>
  <c r="G52" i="45"/>
  <c r="I51" i="45"/>
  <c r="H51" i="45"/>
  <c r="G51" i="45"/>
  <c r="J51" i="45" s="1"/>
  <c r="I49" i="45"/>
  <c r="I48" i="45" s="1"/>
  <c r="H49" i="45"/>
  <c r="H48" i="45" s="1"/>
  <c r="G49" i="45"/>
  <c r="I46" i="45"/>
  <c r="I45" i="45" s="1"/>
  <c r="H46" i="45"/>
  <c r="H45" i="45" s="1"/>
  <c r="G46" i="45"/>
  <c r="G45" i="45" s="1"/>
  <c r="I44" i="45"/>
  <c r="H44" i="45"/>
  <c r="G44" i="45"/>
  <c r="J44" i="45" s="1"/>
  <c r="I43" i="45"/>
  <c r="H43" i="45"/>
  <c r="G43" i="45"/>
  <c r="I42" i="45"/>
  <c r="I40" i="45" s="1"/>
  <c r="H42" i="45"/>
  <c r="G42" i="45"/>
  <c r="I41" i="45"/>
  <c r="H41" i="45"/>
  <c r="H40" i="45" s="1"/>
  <c r="G41" i="45"/>
  <c r="H39" i="45"/>
  <c r="H38" i="45" s="1"/>
  <c r="G39" i="45"/>
  <c r="I38" i="45"/>
  <c r="H37" i="45"/>
  <c r="G37" i="45"/>
  <c r="G36" i="45" s="1"/>
  <c r="I36" i="45"/>
  <c r="J35" i="45"/>
  <c r="H34" i="45"/>
  <c r="J34" i="45" s="1"/>
  <c r="H33" i="45"/>
  <c r="J33" i="45" s="1"/>
  <c r="H32" i="45"/>
  <c r="J32" i="45" s="1"/>
  <c r="J31" i="45"/>
  <c r="H31" i="45"/>
  <c r="H30" i="45"/>
  <c r="J30" i="45" s="1"/>
  <c r="H29" i="45"/>
  <c r="I28" i="45"/>
  <c r="G28" i="45"/>
  <c r="H27" i="45"/>
  <c r="G27" i="45"/>
  <c r="J27" i="45" s="1"/>
  <c r="H26" i="45"/>
  <c r="G26" i="45"/>
  <c r="J26" i="45" s="1"/>
  <c r="H25" i="45"/>
  <c r="G25" i="45"/>
  <c r="J25" i="45" s="1"/>
  <c r="H24" i="45"/>
  <c r="G24" i="45"/>
  <c r="H23" i="45"/>
  <c r="G23" i="45"/>
  <c r="J23" i="45" s="1"/>
  <c r="H22" i="45"/>
  <c r="G22" i="45"/>
  <c r="I21" i="45"/>
  <c r="G14" i="45"/>
  <c r="G13" i="45"/>
  <c r="G12" i="45"/>
  <c r="G11" i="45"/>
  <c r="G10" i="45"/>
  <c r="G9" i="45"/>
  <c r="F6" i="45"/>
  <c r="F3" i="45"/>
  <c r="F2" i="45"/>
  <c r="F23" i="44"/>
  <c r="F22" i="44"/>
  <c r="F19" i="44"/>
  <c r="F14" i="44"/>
  <c r="F10" i="44"/>
  <c r="F9" i="44"/>
  <c r="E6" i="44"/>
  <c r="E3" i="44"/>
  <c r="E2" i="44"/>
  <c r="V646" i="43"/>
  <c r="U646" i="43"/>
  <c r="P646" i="43"/>
  <c r="I646" i="43"/>
  <c r="F646" i="43"/>
  <c r="E646" i="43"/>
  <c r="D646" i="43"/>
  <c r="C646" i="43"/>
  <c r="B646" i="43"/>
  <c r="V645" i="43"/>
  <c r="U645" i="43"/>
  <c r="P645" i="43"/>
  <c r="I645" i="43"/>
  <c r="F645" i="43"/>
  <c r="E645" i="43"/>
  <c r="D645" i="43"/>
  <c r="C645" i="43"/>
  <c r="B645" i="43"/>
  <c r="V644" i="43"/>
  <c r="U644" i="43"/>
  <c r="P644" i="43"/>
  <c r="I644" i="43"/>
  <c r="F644" i="43"/>
  <c r="E644" i="43"/>
  <c r="D644" i="43"/>
  <c r="C644" i="43"/>
  <c r="B644" i="43"/>
  <c r="V643" i="43"/>
  <c r="U643" i="43"/>
  <c r="P643" i="43"/>
  <c r="I643" i="43"/>
  <c r="F643" i="43"/>
  <c r="E643" i="43"/>
  <c r="D643" i="43"/>
  <c r="C643" i="43"/>
  <c r="B643" i="43"/>
  <c r="V642" i="43"/>
  <c r="U642" i="43"/>
  <c r="P642" i="43"/>
  <c r="I642" i="43"/>
  <c r="F642" i="43"/>
  <c r="E642" i="43"/>
  <c r="D642" i="43"/>
  <c r="C642" i="43"/>
  <c r="B642" i="43"/>
  <c r="V641" i="43"/>
  <c r="U641" i="43"/>
  <c r="P641" i="43"/>
  <c r="I641" i="43"/>
  <c r="F641" i="43"/>
  <c r="E641" i="43"/>
  <c r="D641" i="43"/>
  <c r="C641" i="43"/>
  <c r="B641" i="43"/>
  <c r="V640" i="43"/>
  <c r="U640" i="43"/>
  <c r="P640" i="43"/>
  <c r="I640" i="43"/>
  <c r="F640" i="43"/>
  <c r="E640" i="43"/>
  <c r="D640" i="43"/>
  <c r="C640" i="43"/>
  <c r="B640" i="43"/>
  <c r="V639" i="43"/>
  <c r="U639" i="43"/>
  <c r="P639" i="43"/>
  <c r="I639" i="43"/>
  <c r="F639" i="43"/>
  <c r="E639" i="43"/>
  <c r="D639" i="43"/>
  <c r="C639" i="43"/>
  <c r="B639" i="43"/>
  <c r="V638" i="43"/>
  <c r="U638" i="43"/>
  <c r="P638" i="43"/>
  <c r="I638" i="43"/>
  <c r="F638" i="43"/>
  <c r="E638" i="43"/>
  <c r="D638" i="43"/>
  <c r="C638" i="43"/>
  <c r="B638" i="43"/>
  <c r="V637" i="43"/>
  <c r="U637" i="43"/>
  <c r="P637" i="43"/>
  <c r="I637" i="43"/>
  <c r="F637" i="43"/>
  <c r="E637" i="43"/>
  <c r="D637" i="43"/>
  <c r="C637" i="43"/>
  <c r="B637" i="43"/>
  <c r="V636" i="43"/>
  <c r="U636" i="43"/>
  <c r="P636" i="43"/>
  <c r="I636" i="43"/>
  <c r="F636" i="43"/>
  <c r="E636" i="43"/>
  <c r="D636" i="43"/>
  <c r="C636" i="43"/>
  <c r="B636" i="43"/>
  <c r="V635" i="43"/>
  <c r="U635" i="43"/>
  <c r="P635" i="43"/>
  <c r="I635" i="43"/>
  <c r="F635" i="43"/>
  <c r="E635" i="43"/>
  <c r="D635" i="43"/>
  <c r="C635" i="43"/>
  <c r="B635" i="43"/>
  <c r="V634" i="43"/>
  <c r="U634" i="43"/>
  <c r="P634" i="43"/>
  <c r="I634" i="43"/>
  <c r="F634" i="43"/>
  <c r="E634" i="43"/>
  <c r="D634" i="43"/>
  <c r="C634" i="43"/>
  <c r="B634" i="43"/>
  <c r="V633" i="43"/>
  <c r="U633" i="43"/>
  <c r="P633" i="43"/>
  <c r="I633" i="43"/>
  <c r="F633" i="43"/>
  <c r="E633" i="43"/>
  <c r="D633" i="43"/>
  <c r="C633" i="43"/>
  <c r="B633" i="43"/>
  <c r="V632" i="43"/>
  <c r="U632" i="43"/>
  <c r="P632" i="43"/>
  <c r="I632" i="43"/>
  <c r="F632" i="43"/>
  <c r="E632" i="43"/>
  <c r="D632" i="43"/>
  <c r="C632" i="43"/>
  <c r="B632" i="43"/>
  <c r="V631" i="43"/>
  <c r="U631" i="43"/>
  <c r="P631" i="43"/>
  <c r="I631" i="43"/>
  <c r="F631" i="43"/>
  <c r="E631" i="43"/>
  <c r="D631" i="43"/>
  <c r="C631" i="43"/>
  <c r="B631" i="43"/>
  <c r="V630" i="43"/>
  <c r="U630" i="43"/>
  <c r="P630" i="43"/>
  <c r="I630" i="43"/>
  <c r="F630" i="43"/>
  <c r="E630" i="43"/>
  <c r="D630" i="43"/>
  <c r="C630" i="43"/>
  <c r="B630" i="43"/>
  <c r="V629" i="43"/>
  <c r="U629" i="43"/>
  <c r="P629" i="43"/>
  <c r="I629" i="43"/>
  <c r="F629" i="43"/>
  <c r="E629" i="43"/>
  <c r="D629" i="43"/>
  <c r="C629" i="43"/>
  <c r="B629" i="43"/>
  <c r="V628" i="43"/>
  <c r="U628" i="43"/>
  <c r="P628" i="43"/>
  <c r="I628" i="43"/>
  <c r="F628" i="43"/>
  <c r="E628" i="43"/>
  <c r="D628" i="43"/>
  <c r="C628" i="43"/>
  <c r="B628" i="43"/>
  <c r="V627" i="43"/>
  <c r="U627" i="43"/>
  <c r="P627" i="43"/>
  <c r="I627" i="43"/>
  <c r="F627" i="43"/>
  <c r="E627" i="43"/>
  <c r="D627" i="43"/>
  <c r="C627" i="43"/>
  <c r="B627" i="43"/>
  <c r="V626" i="43"/>
  <c r="U626" i="43"/>
  <c r="P626" i="43"/>
  <c r="I626" i="43"/>
  <c r="F626" i="43"/>
  <c r="E626" i="43"/>
  <c r="D626" i="43"/>
  <c r="C626" i="43"/>
  <c r="B626" i="43"/>
  <c r="V625" i="43"/>
  <c r="U625" i="43"/>
  <c r="P625" i="43"/>
  <c r="I625" i="43"/>
  <c r="F625" i="43"/>
  <c r="E625" i="43"/>
  <c r="D625" i="43"/>
  <c r="C625" i="43"/>
  <c r="B625" i="43"/>
  <c r="V624" i="43"/>
  <c r="U624" i="43"/>
  <c r="P624" i="43"/>
  <c r="I624" i="43"/>
  <c r="F624" i="43"/>
  <c r="E624" i="43"/>
  <c r="D624" i="43"/>
  <c r="C624" i="43"/>
  <c r="B624" i="43"/>
  <c r="V623" i="43"/>
  <c r="U623" i="43"/>
  <c r="P623" i="43"/>
  <c r="I623" i="43"/>
  <c r="F623" i="43"/>
  <c r="E623" i="43"/>
  <c r="D623" i="43"/>
  <c r="C623" i="43"/>
  <c r="B623" i="43"/>
  <c r="V622" i="43"/>
  <c r="U622" i="43"/>
  <c r="P622" i="43"/>
  <c r="I622" i="43"/>
  <c r="F622" i="43"/>
  <c r="E622" i="43"/>
  <c r="D622" i="43"/>
  <c r="C622" i="43"/>
  <c r="B622" i="43"/>
  <c r="V621" i="43"/>
  <c r="U621" i="43"/>
  <c r="P621" i="43"/>
  <c r="I621" i="43"/>
  <c r="F621" i="43"/>
  <c r="E621" i="43"/>
  <c r="D621" i="43"/>
  <c r="C621" i="43"/>
  <c r="B621" i="43"/>
  <c r="V620" i="43"/>
  <c r="U620" i="43"/>
  <c r="P620" i="43"/>
  <c r="I620" i="43"/>
  <c r="F620" i="43"/>
  <c r="E620" i="43"/>
  <c r="D620" i="43"/>
  <c r="C620" i="43"/>
  <c r="B620" i="43"/>
  <c r="V619" i="43"/>
  <c r="U619" i="43"/>
  <c r="P619" i="43"/>
  <c r="I619" i="43"/>
  <c r="F619" i="43"/>
  <c r="E619" i="43"/>
  <c r="D619" i="43"/>
  <c r="C619" i="43"/>
  <c r="B619" i="43"/>
  <c r="V618" i="43"/>
  <c r="U618" i="43"/>
  <c r="P618" i="43"/>
  <c r="I618" i="43"/>
  <c r="F618" i="43"/>
  <c r="E618" i="43"/>
  <c r="D618" i="43"/>
  <c r="C618" i="43"/>
  <c r="B618" i="43"/>
  <c r="V617" i="43"/>
  <c r="U617" i="43"/>
  <c r="P617" i="43"/>
  <c r="I617" i="43"/>
  <c r="F617" i="43"/>
  <c r="E617" i="43"/>
  <c r="D617" i="43"/>
  <c r="C617" i="43"/>
  <c r="B617" i="43"/>
  <c r="V616" i="43"/>
  <c r="U616" i="43"/>
  <c r="P616" i="43"/>
  <c r="I616" i="43"/>
  <c r="F616" i="43"/>
  <c r="E616" i="43"/>
  <c r="D616" i="43"/>
  <c r="C616" i="43"/>
  <c r="B616" i="43"/>
  <c r="V615" i="43"/>
  <c r="U615" i="43"/>
  <c r="P615" i="43"/>
  <c r="I615" i="43"/>
  <c r="F615" i="43"/>
  <c r="E615" i="43"/>
  <c r="D615" i="43"/>
  <c r="C615" i="43"/>
  <c r="B615" i="43"/>
  <c r="V614" i="43"/>
  <c r="U614" i="43"/>
  <c r="P614" i="43"/>
  <c r="I614" i="43"/>
  <c r="F614" i="43"/>
  <c r="E614" i="43"/>
  <c r="D614" i="43"/>
  <c r="C614" i="43"/>
  <c r="B614" i="43"/>
  <c r="V613" i="43"/>
  <c r="U613" i="43"/>
  <c r="P613" i="43"/>
  <c r="I613" i="43"/>
  <c r="F613" i="43"/>
  <c r="E613" i="43"/>
  <c r="D613" i="43"/>
  <c r="C613" i="43"/>
  <c r="B613" i="43"/>
  <c r="V612" i="43"/>
  <c r="U612" i="43"/>
  <c r="P612" i="43"/>
  <c r="I612" i="43"/>
  <c r="F612" i="43"/>
  <c r="E612" i="43"/>
  <c r="D612" i="43"/>
  <c r="C612" i="43"/>
  <c r="B612" i="43"/>
  <c r="V611" i="43"/>
  <c r="U611" i="43"/>
  <c r="P611" i="43"/>
  <c r="I611" i="43"/>
  <c r="F611" i="43"/>
  <c r="E611" i="43"/>
  <c r="D611" i="43"/>
  <c r="C611" i="43"/>
  <c r="B611" i="43"/>
  <c r="V610" i="43"/>
  <c r="U610" i="43"/>
  <c r="P610" i="43"/>
  <c r="I610" i="43"/>
  <c r="F610" i="43"/>
  <c r="E610" i="43"/>
  <c r="D610" i="43"/>
  <c r="C610" i="43"/>
  <c r="B610" i="43"/>
  <c r="V609" i="43"/>
  <c r="U609" i="43"/>
  <c r="P609" i="43"/>
  <c r="I609" i="43"/>
  <c r="F609" i="43"/>
  <c r="E609" i="43"/>
  <c r="D609" i="43"/>
  <c r="C609" i="43"/>
  <c r="B609" i="43"/>
  <c r="V608" i="43"/>
  <c r="U608" i="43"/>
  <c r="P608" i="43"/>
  <c r="I608" i="43"/>
  <c r="F608" i="43"/>
  <c r="E608" i="43"/>
  <c r="D608" i="43"/>
  <c r="C608" i="43"/>
  <c r="B608" i="43"/>
  <c r="V607" i="43"/>
  <c r="U607" i="43"/>
  <c r="P607" i="43"/>
  <c r="I607" i="43"/>
  <c r="F607" i="43"/>
  <c r="E607" i="43"/>
  <c r="D607" i="43"/>
  <c r="C607" i="43"/>
  <c r="B607" i="43"/>
  <c r="V606" i="43"/>
  <c r="U606" i="43"/>
  <c r="P606" i="43"/>
  <c r="I606" i="43"/>
  <c r="F606" i="43"/>
  <c r="E606" i="43"/>
  <c r="D606" i="43"/>
  <c r="C606" i="43"/>
  <c r="B606" i="43"/>
  <c r="V605" i="43"/>
  <c r="U605" i="43"/>
  <c r="P605" i="43"/>
  <c r="I605" i="43"/>
  <c r="F605" i="43"/>
  <c r="E605" i="43"/>
  <c r="D605" i="43"/>
  <c r="C605" i="43"/>
  <c r="B605" i="43"/>
  <c r="V604" i="43"/>
  <c r="U604" i="43"/>
  <c r="P604" i="43"/>
  <c r="I604" i="43"/>
  <c r="F604" i="43"/>
  <c r="E604" i="43"/>
  <c r="D604" i="43"/>
  <c r="C604" i="43"/>
  <c r="B604" i="43"/>
  <c r="V603" i="43"/>
  <c r="U603" i="43"/>
  <c r="P603" i="43"/>
  <c r="I603" i="43"/>
  <c r="F603" i="43"/>
  <c r="E603" i="43"/>
  <c r="D603" i="43"/>
  <c r="C603" i="43"/>
  <c r="B603" i="43"/>
  <c r="V602" i="43"/>
  <c r="U602" i="43"/>
  <c r="P602" i="43"/>
  <c r="I602" i="43"/>
  <c r="F602" i="43"/>
  <c r="E602" i="43"/>
  <c r="D602" i="43"/>
  <c r="C602" i="43"/>
  <c r="B602" i="43"/>
  <c r="V601" i="43"/>
  <c r="U601" i="43"/>
  <c r="P601" i="43"/>
  <c r="I601" i="43"/>
  <c r="F601" i="43"/>
  <c r="E601" i="43"/>
  <c r="D601" i="43"/>
  <c r="C601" i="43"/>
  <c r="B601" i="43"/>
  <c r="V600" i="43"/>
  <c r="U600" i="43"/>
  <c r="P600" i="43"/>
  <c r="I600" i="43"/>
  <c r="F600" i="43"/>
  <c r="E600" i="43"/>
  <c r="D600" i="43"/>
  <c r="C600" i="43"/>
  <c r="B600" i="43"/>
  <c r="V599" i="43"/>
  <c r="U599" i="43"/>
  <c r="P599" i="43"/>
  <c r="I599" i="43"/>
  <c r="F599" i="43"/>
  <c r="E599" i="43"/>
  <c r="D599" i="43"/>
  <c r="C599" i="43"/>
  <c r="B599" i="43"/>
  <c r="V598" i="43"/>
  <c r="U598" i="43"/>
  <c r="P598" i="43"/>
  <c r="I598" i="43"/>
  <c r="F598" i="43"/>
  <c r="E598" i="43"/>
  <c r="D598" i="43"/>
  <c r="C598" i="43"/>
  <c r="B598" i="43"/>
  <c r="V597" i="43"/>
  <c r="U597" i="43"/>
  <c r="P597" i="43"/>
  <c r="I597" i="43"/>
  <c r="F597" i="43"/>
  <c r="E597" i="43"/>
  <c r="D597" i="43"/>
  <c r="C597" i="43"/>
  <c r="B597" i="43"/>
  <c r="V596" i="43"/>
  <c r="U596" i="43"/>
  <c r="P596" i="43"/>
  <c r="I596" i="43"/>
  <c r="F596" i="43"/>
  <c r="E596" i="43"/>
  <c r="D596" i="43"/>
  <c r="C596" i="43"/>
  <c r="B596" i="43"/>
  <c r="V595" i="43"/>
  <c r="U595" i="43"/>
  <c r="P595" i="43"/>
  <c r="I595" i="43"/>
  <c r="F595" i="43"/>
  <c r="E595" i="43"/>
  <c r="D595" i="43"/>
  <c r="C595" i="43"/>
  <c r="B595" i="43"/>
  <c r="V594" i="43"/>
  <c r="U594" i="43"/>
  <c r="P594" i="43"/>
  <c r="I594" i="43"/>
  <c r="F594" i="43"/>
  <c r="E594" i="43"/>
  <c r="D594" i="43"/>
  <c r="C594" i="43"/>
  <c r="B594" i="43"/>
  <c r="V593" i="43"/>
  <c r="U593" i="43"/>
  <c r="P593" i="43"/>
  <c r="I593" i="43"/>
  <c r="F593" i="43"/>
  <c r="E593" i="43"/>
  <c r="D593" i="43"/>
  <c r="C593" i="43"/>
  <c r="B593" i="43"/>
  <c r="V592" i="43"/>
  <c r="U592" i="43"/>
  <c r="P592" i="43"/>
  <c r="I592" i="43"/>
  <c r="F592" i="43"/>
  <c r="E592" i="43"/>
  <c r="D592" i="43"/>
  <c r="C592" i="43"/>
  <c r="B592" i="43"/>
  <c r="V591" i="43"/>
  <c r="U591" i="43"/>
  <c r="P591" i="43"/>
  <c r="I591" i="43"/>
  <c r="F591" i="43"/>
  <c r="E591" i="43"/>
  <c r="D591" i="43"/>
  <c r="C591" i="43"/>
  <c r="B591" i="43"/>
  <c r="V590" i="43"/>
  <c r="U590" i="43"/>
  <c r="P590" i="43"/>
  <c r="I590" i="43"/>
  <c r="F590" i="43"/>
  <c r="E590" i="43"/>
  <c r="D590" i="43"/>
  <c r="C590" i="43"/>
  <c r="B590" i="43"/>
  <c r="V589" i="43"/>
  <c r="U589" i="43"/>
  <c r="P589" i="43"/>
  <c r="I589" i="43"/>
  <c r="F589" i="43"/>
  <c r="E589" i="43"/>
  <c r="D589" i="43"/>
  <c r="C589" i="43"/>
  <c r="B589" i="43"/>
  <c r="V588" i="43"/>
  <c r="U588" i="43"/>
  <c r="P588" i="43"/>
  <c r="I588" i="43"/>
  <c r="F588" i="43"/>
  <c r="E588" i="43"/>
  <c r="D588" i="43"/>
  <c r="C588" i="43"/>
  <c r="B588" i="43"/>
  <c r="V587" i="43"/>
  <c r="U587" i="43"/>
  <c r="P587" i="43"/>
  <c r="I587" i="43"/>
  <c r="F587" i="43"/>
  <c r="E587" i="43"/>
  <c r="D587" i="43"/>
  <c r="C587" i="43"/>
  <c r="B587" i="43"/>
  <c r="V586" i="43"/>
  <c r="U586" i="43"/>
  <c r="P586" i="43"/>
  <c r="I586" i="43"/>
  <c r="F586" i="43"/>
  <c r="E586" i="43"/>
  <c r="D586" i="43"/>
  <c r="C586" i="43"/>
  <c r="B586" i="43"/>
  <c r="V585" i="43"/>
  <c r="U585" i="43"/>
  <c r="P585" i="43"/>
  <c r="I585" i="43"/>
  <c r="F585" i="43"/>
  <c r="E585" i="43"/>
  <c r="D585" i="43"/>
  <c r="C585" i="43"/>
  <c r="B585" i="43"/>
  <c r="V584" i="43"/>
  <c r="U584" i="43"/>
  <c r="P584" i="43"/>
  <c r="I584" i="43"/>
  <c r="F584" i="43"/>
  <c r="E584" i="43"/>
  <c r="D584" i="43"/>
  <c r="C584" i="43"/>
  <c r="B584" i="43"/>
  <c r="V583" i="43"/>
  <c r="U583" i="43"/>
  <c r="P583" i="43"/>
  <c r="I583" i="43"/>
  <c r="F583" i="43"/>
  <c r="E583" i="43"/>
  <c r="D583" i="43"/>
  <c r="C583" i="43"/>
  <c r="B583" i="43"/>
  <c r="V582" i="43"/>
  <c r="U582" i="43"/>
  <c r="P582" i="43"/>
  <c r="I582" i="43"/>
  <c r="F582" i="43"/>
  <c r="E582" i="43"/>
  <c r="D582" i="43"/>
  <c r="C582" i="43"/>
  <c r="B582" i="43"/>
  <c r="V581" i="43"/>
  <c r="U581" i="43"/>
  <c r="P581" i="43"/>
  <c r="I581" i="43"/>
  <c r="F581" i="43"/>
  <c r="E581" i="43"/>
  <c r="D581" i="43"/>
  <c r="C581" i="43"/>
  <c r="B581" i="43"/>
  <c r="V580" i="43"/>
  <c r="U580" i="43"/>
  <c r="P580" i="43"/>
  <c r="I580" i="43"/>
  <c r="F580" i="43"/>
  <c r="E580" i="43"/>
  <c r="D580" i="43"/>
  <c r="C580" i="43"/>
  <c r="B580" i="43"/>
  <c r="V579" i="43"/>
  <c r="U579" i="43"/>
  <c r="P579" i="43"/>
  <c r="I579" i="43"/>
  <c r="F579" i="43"/>
  <c r="E579" i="43"/>
  <c r="D579" i="43"/>
  <c r="C579" i="43"/>
  <c r="B579" i="43"/>
  <c r="V578" i="43"/>
  <c r="U578" i="43"/>
  <c r="P578" i="43"/>
  <c r="I578" i="43"/>
  <c r="F578" i="43"/>
  <c r="E578" i="43"/>
  <c r="D578" i="43"/>
  <c r="C578" i="43"/>
  <c r="B578" i="43"/>
  <c r="V577" i="43"/>
  <c r="U577" i="43"/>
  <c r="P577" i="43"/>
  <c r="I577" i="43"/>
  <c r="F577" i="43"/>
  <c r="E577" i="43"/>
  <c r="D577" i="43"/>
  <c r="C577" i="43"/>
  <c r="B577" i="43"/>
  <c r="V576" i="43"/>
  <c r="U576" i="43"/>
  <c r="P576" i="43"/>
  <c r="I576" i="43"/>
  <c r="F576" i="43"/>
  <c r="E576" i="43"/>
  <c r="D576" i="43"/>
  <c r="C576" i="43"/>
  <c r="B576" i="43"/>
  <c r="V575" i="43"/>
  <c r="U575" i="43"/>
  <c r="P575" i="43"/>
  <c r="I575" i="43"/>
  <c r="F575" i="43"/>
  <c r="E575" i="43"/>
  <c r="D575" i="43"/>
  <c r="C575" i="43"/>
  <c r="B575" i="43"/>
  <c r="V574" i="43"/>
  <c r="U574" i="43"/>
  <c r="P574" i="43"/>
  <c r="I574" i="43"/>
  <c r="F574" i="43"/>
  <c r="E574" i="43"/>
  <c r="D574" i="43"/>
  <c r="C574" i="43"/>
  <c r="B574" i="43"/>
  <c r="V573" i="43"/>
  <c r="U573" i="43"/>
  <c r="P573" i="43"/>
  <c r="I573" i="43"/>
  <c r="F573" i="43"/>
  <c r="E573" i="43"/>
  <c r="D573" i="43"/>
  <c r="C573" i="43"/>
  <c r="B573" i="43"/>
  <c r="V572" i="43"/>
  <c r="U572" i="43"/>
  <c r="P572" i="43"/>
  <c r="I572" i="43"/>
  <c r="F572" i="43"/>
  <c r="E572" i="43"/>
  <c r="D572" i="43"/>
  <c r="C572" i="43"/>
  <c r="B572" i="43"/>
  <c r="V571" i="43"/>
  <c r="U571" i="43"/>
  <c r="P571" i="43"/>
  <c r="I571" i="43"/>
  <c r="F571" i="43"/>
  <c r="E571" i="43"/>
  <c r="D571" i="43"/>
  <c r="C571" i="43"/>
  <c r="B571" i="43"/>
  <c r="V570" i="43"/>
  <c r="U570" i="43"/>
  <c r="P570" i="43"/>
  <c r="I570" i="43"/>
  <c r="F570" i="43"/>
  <c r="E570" i="43"/>
  <c r="D570" i="43"/>
  <c r="C570" i="43"/>
  <c r="B570" i="43"/>
  <c r="V569" i="43"/>
  <c r="U569" i="43"/>
  <c r="P569" i="43"/>
  <c r="I569" i="43"/>
  <c r="F569" i="43"/>
  <c r="E569" i="43"/>
  <c r="D569" i="43"/>
  <c r="C569" i="43"/>
  <c r="B569" i="43"/>
  <c r="V568" i="43"/>
  <c r="U568" i="43"/>
  <c r="P568" i="43"/>
  <c r="I568" i="43"/>
  <c r="F568" i="43"/>
  <c r="E568" i="43"/>
  <c r="D568" i="43"/>
  <c r="C568" i="43"/>
  <c r="B568" i="43"/>
  <c r="V567" i="43"/>
  <c r="U567" i="43"/>
  <c r="P567" i="43"/>
  <c r="I567" i="43"/>
  <c r="F567" i="43"/>
  <c r="E567" i="43"/>
  <c r="D567" i="43"/>
  <c r="C567" i="43"/>
  <c r="B567" i="43"/>
  <c r="V566" i="43"/>
  <c r="U566" i="43"/>
  <c r="P566" i="43"/>
  <c r="I566" i="43"/>
  <c r="F566" i="43"/>
  <c r="E566" i="43"/>
  <c r="D566" i="43"/>
  <c r="C566" i="43"/>
  <c r="B566" i="43"/>
  <c r="V565" i="43"/>
  <c r="U565" i="43"/>
  <c r="P565" i="43"/>
  <c r="I565" i="43"/>
  <c r="F565" i="43"/>
  <c r="E565" i="43"/>
  <c r="D565" i="43"/>
  <c r="C565" i="43"/>
  <c r="B565" i="43"/>
  <c r="V564" i="43"/>
  <c r="U564" i="43"/>
  <c r="P564" i="43"/>
  <c r="I564" i="43"/>
  <c r="F564" i="43"/>
  <c r="E564" i="43"/>
  <c r="D564" i="43"/>
  <c r="C564" i="43"/>
  <c r="B564" i="43"/>
  <c r="V563" i="43"/>
  <c r="U563" i="43"/>
  <c r="P563" i="43"/>
  <c r="I563" i="43"/>
  <c r="F563" i="43"/>
  <c r="E563" i="43"/>
  <c r="D563" i="43"/>
  <c r="C563" i="43"/>
  <c r="B563" i="43"/>
  <c r="V562" i="43"/>
  <c r="U562" i="43"/>
  <c r="P562" i="43"/>
  <c r="I562" i="43"/>
  <c r="F562" i="43"/>
  <c r="E562" i="43"/>
  <c r="D562" i="43"/>
  <c r="C562" i="43"/>
  <c r="B562" i="43"/>
  <c r="V561" i="43"/>
  <c r="U561" i="43"/>
  <c r="P561" i="43"/>
  <c r="I561" i="43"/>
  <c r="F561" i="43"/>
  <c r="E561" i="43"/>
  <c r="D561" i="43"/>
  <c r="C561" i="43"/>
  <c r="B561" i="43"/>
  <c r="V560" i="43"/>
  <c r="U560" i="43"/>
  <c r="P560" i="43"/>
  <c r="I560" i="43"/>
  <c r="F560" i="43"/>
  <c r="E560" i="43"/>
  <c r="D560" i="43"/>
  <c r="C560" i="43"/>
  <c r="B560" i="43"/>
  <c r="V559" i="43"/>
  <c r="U559" i="43"/>
  <c r="P559" i="43"/>
  <c r="I559" i="43"/>
  <c r="F559" i="43"/>
  <c r="E559" i="43"/>
  <c r="D559" i="43"/>
  <c r="C559" i="43"/>
  <c r="B559" i="43"/>
  <c r="V558" i="43"/>
  <c r="U558" i="43"/>
  <c r="P558" i="43"/>
  <c r="I558" i="43"/>
  <c r="F558" i="43"/>
  <c r="E558" i="43"/>
  <c r="D558" i="43"/>
  <c r="C558" i="43"/>
  <c r="B558" i="43"/>
  <c r="V557" i="43"/>
  <c r="U557" i="43"/>
  <c r="P557" i="43"/>
  <c r="I557" i="43"/>
  <c r="F557" i="43"/>
  <c r="E557" i="43"/>
  <c r="D557" i="43"/>
  <c r="C557" i="43"/>
  <c r="B557" i="43"/>
  <c r="V556" i="43"/>
  <c r="U556" i="43"/>
  <c r="P556" i="43"/>
  <c r="I556" i="43"/>
  <c r="F556" i="43"/>
  <c r="E556" i="43"/>
  <c r="D556" i="43"/>
  <c r="C556" i="43"/>
  <c r="B556" i="43"/>
  <c r="V555" i="43"/>
  <c r="U555" i="43"/>
  <c r="P555" i="43"/>
  <c r="I555" i="43"/>
  <c r="F555" i="43"/>
  <c r="E555" i="43"/>
  <c r="D555" i="43"/>
  <c r="C555" i="43"/>
  <c r="B555" i="43"/>
  <c r="V554" i="43"/>
  <c r="U554" i="43"/>
  <c r="P554" i="43"/>
  <c r="I554" i="43"/>
  <c r="F554" i="43"/>
  <c r="E554" i="43"/>
  <c r="D554" i="43"/>
  <c r="C554" i="43"/>
  <c r="B554" i="43"/>
  <c r="V553" i="43"/>
  <c r="U553" i="43"/>
  <c r="P553" i="43"/>
  <c r="I553" i="43"/>
  <c r="F553" i="43"/>
  <c r="E553" i="43"/>
  <c r="D553" i="43"/>
  <c r="C553" i="43"/>
  <c r="B553" i="43"/>
  <c r="V552" i="43"/>
  <c r="U552" i="43"/>
  <c r="P552" i="43"/>
  <c r="I552" i="43"/>
  <c r="F552" i="43"/>
  <c r="E552" i="43"/>
  <c r="D552" i="43"/>
  <c r="C552" i="43"/>
  <c r="B552" i="43"/>
  <c r="V551" i="43"/>
  <c r="U551" i="43"/>
  <c r="P551" i="43"/>
  <c r="I551" i="43"/>
  <c r="F551" i="43"/>
  <c r="E551" i="43"/>
  <c r="D551" i="43"/>
  <c r="C551" i="43"/>
  <c r="B551" i="43"/>
  <c r="V550" i="43"/>
  <c r="U550" i="43"/>
  <c r="P550" i="43"/>
  <c r="I550" i="43"/>
  <c r="F550" i="43"/>
  <c r="E550" i="43"/>
  <c r="D550" i="43"/>
  <c r="C550" i="43"/>
  <c r="B550" i="43"/>
  <c r="V549" i="43"/>
  <c r="U549" i="43"/>
  <c r="P549" i="43"/>
  <c r="I549" i="43"/>
  <c r="F549" i="43"/>
  <c r="E549" i="43"/>
  <c r="D549" i="43"/>
  <c r="C549" i="43"/>
  <c r="B549" i="43"/>
  <c r="V548" i="43"/>
  <c r="U548" i="43"/>
  <c r="P548" i="43"/>
  <c r="I548" i="43"/>
  <c r="F548" i="43"/>
  <c r="E548" i="43"/>
  <c r="D548" i="43"/>
  <c r="C548" i="43"/>
  <c r="B548" i="43"/>
  <c r="V547" i="43"/>
  <c r="U547" i="43"/>
  <c r="P547" i="43"/>
  <c r="I547" i="43"/>
  <c r="F547" i="43"/>
  <c r="E547" i="43"/>
  <c r="D547" i="43"/>
  <c r="C547" i="43"/>
  <c r="B547" i="43"/>
  <c r="V546" i="43"/>
  <c r="U546" i="43"/>
  <c r="P546" i="43"/>
  <c r="I546" i="43"/>
  <c r="F546" i="43"/>
  <c r="E546" i="43"/>
  <c r="D546" i="43"/>
  <c r="C546" i="43"/>
  <c r="B546" i="43"/>
  <c r="V545" i="43"/>
  <c r="U545" i="43"/>
  <c r="P545" i="43"/>
  <c r="I545" i="43"/>
  <c r="F545" i="43"/>
  <c r="E545" i="43"/>
  <c r="D545" i="43"/>
  <c r="C545" i="43"/>
  <c r="B545" i="43"/>
  <c r="V544" i="43"/>
  <c r="U544" i="43"/>
  <c r="P544" i="43"/>
  <c r="I544" i="43"/>
  <c r="F544" i="43"/>
  <c r="E544" i="43"/>
  <c r="D544" i="43"/>
  <c r="C544" i="43"/>
  <c r="B544" i="43"/>
  <c r="V543" i="43"/>
  <c r="U543" i="43"/>
  <c r="P543" i="43"/>
  <c r="I543" i="43"/>
  <c r="F543" i="43"/>
  <c r="E543" i="43"/>
  <c r="D543" i="43"/>
  <c r="C543" i="43"/>
  <c r="B543" i="43"/>
  <c r="V542" i="43"/>
  <c r="U542" i="43"/>
  <c r="P542" i="43"/>
  <c r="I542" i="43"/>
  <c r="F542" i="43"/>
  <c r="E542" i="43"/>
  <c r="D542" i="43"/>
  <c r="C542" i="43"/>
  <c r="B542" i="43"/>
  <c r="V541" i="43"/>
  <c r="U541" i="43"/>
  <c r="P541" i="43"/>
  <c r="I541" i="43"/>
  <c r="F541" i="43"/>
  <c r="E541" i="43"/>
  <c r="D541" i="43"/>
  <c r="C541" i="43"/>
  <c r="B541" i="43"/>
  <c r="V540" i="43"/>
  <c r="U540" i="43"/>
  <c r="P540" i="43"/>
  <c r="I540" i="43"/>
  <c r="F540" i="43"/>
  <c r="E540" i="43"/>
  <c r="D540" i="43"/>
  <c r="C540" i="43"/>
  <c r="B540" i="43"/>
  <c r="V539" i="43"/>
  <c r="U539" i="43"/>
  <c r="P539" i="43"/>
  <c r="I539" i="43"/>
  <c r="F539" i="43"/>
  <c r="E539" i="43"/>
  <c r="D539" i="43"/>
  <c r="C539" i="43"/>
  <c r="B539" i="43"/>
  <c r="V538" i="43"/>
  <c r="U538" i="43"/>
  <c r="P538" i="43"/>
  <c r="I538" i="43"/>
  <c r="F538" i="43"/>
  <c r="E538" i="43"/>
  <c r="D538" i="43"/>
  <c r="C538" i="43"/>
  <c r="B538" i="43"/>
  <c r="V537" i="43"/>
  <c r="U537" i="43"/>
  <c r="P537" i="43"/>
  <c r="I537" i="43"/>
  <c r="F537" i="43"/>
  <c r="E537" i="43"/>
  <c r="D537" i="43"/>
  <c r="C537" i="43"/>
  <c r="B537" i="43"/>
  <c r="V536" i="43"/>
  <c r="U536" i="43"/>
  <c r="P536" i="43"/>
  <c r="I536" i="43"/>
  <c r="F536" i="43"/>
  <c r="E536" i="43"/>
  <c r="D536" i="43"/>
  <c r="C536" i="43"/>
  <c r="B536" i="43"/>
  <c r="V535" i="43"/>
  <c r="U535" i="43"/>
  <c r="P535" i="43"/>
  <c r="I535" i="43"/>
  <c r="F535" i="43"/>
  <c r="E535" i="43"/>
  <c r="D535" i="43"/>
  <c r="C535" i="43"/>
  <c r="B535" i="43"/>
  <c r="V534" i="43"/>
  <c r="U534" i="43"/>
  <c r="P534" i="43"/>
  <c r="I534" i="43"/>
  <c r="F534" i="43"/>
  <c r="E534" i="43"/>
  <c r="D534" i="43"/>
  <c r="C534" i="43"/>
  <c r="B534" i="43"/>
  <c r="V533" i="43"/>
  <c r="U533" i="43"/>
  <c r="P533" i="43"/>
  <c r="I533" i="43"/>
  <c r="F533" i="43"/>
  <c r="E533" i="43"/>
  <c r="D533" i="43"/>
  <c r="C533" i="43"/>
  <c r="B533" i="43"/>
  <c r="V532" i="43"/>
  <c r="U532" i="43"/>
  <c r="P532" i="43"/>
  <c r="I532" i="43"/>
  <c r="F532" i="43"/>
  <c r="E532" i="43"/>
  <c r="D532" i="43"/>
  <c r="C532" i="43"/>
  <c r="B532" i="43"/>
  <c r="V531" i="43"/>
  <c r="U531" i="43"/>
  <c r="P531" i="43"/>
  <c r="I531" i="43"/>
  <c r="F531" i="43"/>
  <c r="E531" i="43"/>
  <c r="D531" i="43"/>
  <c r="C531" i="43"/>
  <c r="B531" i="43"/>
  <c r="V530" i="43"/>
  <c r="U530" i="43"/>
  <c r="P530" i="43"/>
  <c r="I530" i="43"/>
  <c r="F530" i="43"/>
  <c r="E530" i="43"/>
  <c r="D530" i="43"/>
  <c r="C530" i="43"/>
  <c r="B530" i="43"/>
  <c r="V529" i="43"/>
  <c r="U529" i="43"/>
  <c r="P529" i="43"/>
  <c r="I529" i="43"/>
  <c r="F529" i="43"/>
  <c r="E529" i="43"/>
  <c r="D529" i="43"/>
  <c r="C529" i="43"/>
  <c r="B529" i="43"/>
  <c r="V528" i="43"/>
  <c r="U528" i="43"/>
  <c r="P528" i="43"/>
  <c r="I528" i="43"/>
  <c r="F528" i="43"/>
  <c r="E528" i="43"/>
  <c r="D528" i="43"/>
  <c r="C528" i="43"/>
  <c r="B528" i="43"/>
  <c r="V527" i="43"/>
  <c r="U527" i="43"/>
  <c r="P527" i="43"/>
  <c r="I527" i="43"/>
  <c r="F527" i="43"/>
  <c r="E527" i="43"/>
  <c r="D527" i="43"/>
  <c r="C527" i="43"/>
  <c r="B527" i="43"/>
  <c r="V526" i="43"/>
  <c r="U526" i="43"/>
  <c r="P526" i="43"/>
  <c r="I526" i="43"/>
  <c r="F526" i="43"/>
  <c r="E526" i="43"/>
  <c r="D526" i="43"/>
  <c r="C526" i="43"/>
  <c r="B526" i="43"/>
  <c r="V525" i="43"/>
  <c r="U525" i="43"/>
  <c r="P525" i="43"/>
  <c r="I525" i="43"/>
  <c r="F525" i="43"/>
  <c r="E525" i="43"/>
  <c r="D525" i="43"/>
  <c r="C525" i="43"/>
  <c r="B525" i="43"/>
  <c r="V524" i="43"/>
  <c r="U524" i="43"/>
  <c r="P524" i="43"/>
  <c r="I524" i="43"/>
  <c r="F524" i="43"/>
  <c r="E524" i="43"/>
  <c r="D524" i="43"/>
  <c r="C524" i="43"/>
  <c r="B524" i="43"/>
  <c r="V523" i="43"/>
  <c r="U523" i="43"/>
  <c r="P523" i="43"/>
  <c r="I523" i="43"/>
  <c r="F523" i="43"/>
  <c r="E523" i="43"/>
  <c r="D523" i="43"/>
  <c r="C523" i="43"/>
  <c r="B523" i="43"/>
  <c r="V522" i="43"/>
  <c r="U522" i="43"/>
  <c r="P522" i="43"/>
  <c r="I522" i="43"/>
  <c r="F522" i="43"/>
  <c r="E522" i="43"/>
  <c r="D522" i="43"/>
  <c r="C522" i="43"/>
  <c r="B522" i="43"/>
  <c r="V521" i="43"/>
  <c r="U521" i="43"/>
  <c r="P521" i="43"/>
  <c r="I521" i="43"/>
  <c r="F521" i="43"/>
  <c r="E521" i="43"/>
  <c r="D521" i="43"/>
  <c r="C521" i="43"/>
  <c r="B521" i="43"/>
  <c r="V520" i="43"/>
  <c r="U520" i="43"/>
  <c r="P520" i="43"/>
  <c r="I520" i="43"/>
  <c r="F520" i="43"/>
  <c r="E520" i="43"/>
  <c r="D520" i="43"/>
  <c r="C520" i="43"/>
  <c r="B520" i="43"/>
  <c r="V519" i="43"/>
  <c r="U519" i="43"/>
  <c r="P519" i="43"/>
  <c r="I519" i="43"/>
  <c r="F519" i="43"/>
  <c r="E519" i="43"/>
  <c r="D519" i="43"/>
  <c r="C519" i="43"/>
  <c r="B519" i="43"/>
  <c r="V518" i="43"/>
  <c r="U518" i="43"/>
  <c r="P518" i="43"/>
  <c r="I518" i="43"/>
  <c r="F518" i="43"/>
  <c r="E518" i="43"/>
  <c r="D518" i="43"/>
  <c r="C518" i="43"/>
  <c r="B518" i="43"/>
  <c r="V517" i="43"/>
  <c r="U517" i="43"/>
  <c r="P517" i="43"/>
  <c r="I517" i="43"/>
  <c r="F517" i="43"/>
  <c r="E517" i="43"/>
  <c r="D517" i="43"/>
  <c r="C517" i="43"/>
  <c r="B517" i="43"/>
  <c r="V516" i="43"/>
  <c r="U516" i="43"/>
  <c r="P516" i="43"/>
  <c r="I516" i="43"/>
  <c r="F516" i="43"/>
  <c r="E516" i="43"/>
  <c r="D516" i="43"/>
  <c r="C516" i="43"/>
  <c r="B516" i="43"/>
  <c r="V515" i="43"/>
  <c r="U515" i="43"/>
  <c r="P515" i="43"/>
  <c r="I515" i="43"/>
  <c r="F515" i="43"/>
  <c r="E515" i="43"/>
  <c r="D515" i="43"/>
  <c r="C515" i="43"/>
  <c r="B515" i="43"/>
  <c r="V514" i="43"/>
  <c r="U514" i="43"/>
  <c r="P514" i="43"/>
  <c r="I514" i="43"/>
  <c r="F514" i="43"/>
  <c r="E514" i="43"/>
  <c r="D514" i="43"/>
  <c r="C514" i="43"/>
  <c r="B514" i="43"/>
  <c r="V513" i="43"/>
  <c r="U513" i="43"/>
  <c r="P513" i="43"/>
  <c r="I513" i="43"/>
  <c r="F513" i="43"/>
  <c r="E513" i="43"/>
  <c r="D513" i="43"/>
  <c r="C513" i="43"/>
  <c r="B513" i="43"/>
  <c r="V512" i="43"/>
  <c r="U512" i="43"/>
  <c r="P512" i="43"/>
  <c r="I512" i="43"/>
  <c r="F512" i="43"/>
  <c r="E512" i="43"/>
  <c r="D512" i="43"/>
  <c r="C512" i="43"/>
  <c r="B512" i="43"/>
  <c r="V511" i="43"/>
  <c r="U511" i="43"/>
  <c r="P511" i="43"/>
  <c r="I511" i="43"/>
  <c r="F511" i="43"/>
  <c r="E511" i="43"/>
  <c r="D511" i="43"/>
  <c r="C511" i="43"/>
  <c r="B511" i="43"/>
  <c r="V510" i="43"/>
  <c r="U510" i="43"/>
  <c r="P510" i="43"/>
  <c r="I510" i="43"/>
  <c r="F510" i="43"/>
  <c r="E510" i="43"/>
  <c r="D510" i="43"/>
  <c r="C510" i="43"/>
  <c r="B510" i="43"/>
  <c r="V509" i="43"/>
  <c r="U509" i="43"/>
  <c r="P509" i="43"/>
  <c r="I509" i="43"/>
  <c r="F509" i="43"/>
  <c r="E509" i="43"/>
  <c r="D509" i="43"/>
  <c r="C509" i="43"/>
  <c r="B509" i="43"/>
  <c r="V508" i="43"/>
  <c r="U508" i="43"/>
  <c r="P508" i="43"/>
  <c r="I508" i="43"/>
  <c r="F508" i="43"/>
  <c r="E508" i="43"/>
  <c r="D508" i="43"/>
  <c r="C508" i="43"/>
  <c r="B508" i="43"/>
  <c r="V507" i="43"/>
  <c r="U507" i="43"/>
  <c r="P507" i="43"/>
  <c r="I507" i="43"/>
  <c r="F507" i="43"/>
  <c r="E507" i="43"/>
  <c r="D507" i="43"/>
  <c r="C507" i="43"/>
  <c r="B507" i="43"/>
  <c r="V506" i="43"/>
  <c r="U506" i="43"/>
  <c r="P506" i="43"/>
  <c r="I506" i="43"/>
  <c r="F506" i="43"/>
  <c r="E506" i="43"/>
  <c r="D506" i="43"/>
  <c r="C506" i="43"/>
  <c r="B506" i="43"/>
  <c r="V505" i="43"/>
  <c r="U505" i="43"/>
  <c r="P505" i="43"/>
  <c r="I505" i="43"/>
  <c r="F505" i="43"/>
  <c r="E505" i="43"/>
  <c r="D505" i="43"/>
  <c r="C505" i="43"/>
  <c r="B505" i="43"/>
  <c r="V504" i="43"/>
  <c r="U504" i="43"/>
  <c r="P504" i="43"/>
  <c r="I504" i="43"/>
  <c r="F504" i="43"/>
  <c r="E504" i="43"/>
  <c r="D504" i="43"/>
  <c r="C504" i="43"/>
  <c r="B504" i="43"/>
  <c r="V503" i="43"/>
  <c r="U503" i="43"/>
  <c r="P503" i="43"/>
  <c r="I503" i="43"/>
  <c r="F503" i="43"/>
  <c r="E503" i="43"/>
  <c r="D503" i="43"/>
  <c r="C503" i="43"/>
  <c r="B503" i="43"/>
  <c r="V502" i="43"/>
  <c r="U502" i="43"/>
  <c r="P502" i="43"/>
  <c r="I502" i="43"/>
  <c r="F502" i="43"/>
  <c r="E502" i="43"/>
  <c r="D502" i="43"/>
  <c r="C502" i="43"/>
  <c r="B502" i="43"/>
  <c r="V501" i="43"/>
  <c r="U501" i="43"/>
  <c r="P501" i="43"/>
  <c r="I501" i="43"/>
  <c r="F501" i="43"/>
  <c r="E501" i="43"/>
  <c r="D501" i="43"/>
  <c r="C501" i="43"/>
  <c r="B501" i="43"/>
  <c r="V500" i="43"/>
  <c r="U500" i="43"/>
  <c r="P500" i="43"/>
  <c r="I500" i="43"/>
  <c r="F500" i="43"/>
  <c r="E500" i="43"/>
  <c r="D500" i="43"/>
  <c r="C500" i="43"/>
  <c r="B500" i="43"/>
  <c r="V499" i="43"/>
  <c r="U499" i="43"/>
  <c r="P499" i="43"/>
  <c r="I499" i="43"/>
  <c r="F499" i="43"/>
  <c r="E499" i="43"/>
  <c r="D499" i="43"/>
  <c r="C499" i="43"/>
  <c r="B499" i="43"/>
  <c r="V498" i="43"/>
  <c r="U498" i="43"/>
  <c r="P498" i="43"/>
  <c r="I498" i="43"/>
  <c r="F498" i="43"/>
  <c r="E498" i="43"/>
  <c r="D498" i="43"/>
  <c r="C498" i="43"/>
  <c r="B498" i="43"/>
  <c r="V497" i="43"/>
  <c r="U497" i="43"/>
  <c r="P497" i="43"/>
  <c r="I497" i="43"/>
  <c r="F497" i="43"/>
  <c r="E497" i="43"/>
  <c r="D497" i="43"/>
  <c r="C497" i="43"/>
  <c r="B497" i="43"/>
  <c r="V496" i="43"/>
  <c r="U496" i="43"/>
  <c r="P496" i="43"/>
  <c r="I496" i="43"/>
  <c r="F496" i="43"/>
  <c r="E496" i="43"/>
  <c r="D496" i="43"/>
  <c r="C496" i="43"/>
  <c r="B496" i="43"/>
  <c r="V495" i="43"/>
  <c r="U495" i="43"/>
  <c r="P495" i="43"/>
  <c r="I495" i="43"/>
  <c r="F495" i="43"/>
  <c r="E495" i="43"/>
  <c r="D495" i="43"/>
  <c r="C495" i="43"/>
  <c r="B495" i="43"/>
  <c r="V494" i="43"/>
  <c r="U494" i="43"/>
  <c r="P494" i="43"/>
  <c r="I494" i="43"/>
  <c r="F494" i="43"/>
  <c r="E494" i="43"/>
  <c r="D494" i="43"/>
  <c r="C494" i="43"/>
  <c r="B494" i="43"/>
  <c r="V493" i="43"/>
  <c r="U493" i="43"/>
  <c r="P493" i="43"/>
  <c r="I493" i="43"/>
  <c r="F493" i="43"/>
  <c r="E493" i="43"/>
  <c r="D493" i="43"/>
  <c r="C493" i="43"/>
  <c r="B493" i="43"/>
  <c r="V492" i="43"/>
  <c r="U492" i="43"/>
  <c r="P492" i="43"/>
  <c r="I492" i="43"/>
  <c r="F492" i="43"/>
  <c r="E492" i="43"/>
  <c r="D492" i="43"/>
  <c r="C492" i="43"/>
  <c r="B492" i="43"/>
  <c r="V491" i="43"/>
  <c r="U491" i="43"/>
  <c r="P491" i="43"/>
  <c r="I491" i="43"/>
  <c r="F491" i="43"/>
  <c r="E491" i="43"/>
  <c r="D491" i="43"/>
  <c r="C491" i="43"/>
  <c r="B491" i="43"/>
  <c r="V490" i="43"/>
  <c r="U490" i="43"/>
  <c r="P490" i="43"/>
  <c r="I490" i="43"/>
  <c r="F490" i="43"/>
  <c r="E490" i="43"/>
  <c r="D490" i="43"/>
  <c r="C490" i="43"/>
  <c r="B490" i="43"/>
  <c r="V489" i="43"/>
  <c r="U489" i="43"/>
  <c r="P489" i="43"/>
  <c r="I489" i="43"/>
  <c r="F489" i="43"/>
  <c r="E489" i="43"/>
  <c r="D489" i="43"/>
  <c r="C489" i="43"/>
  <c r="B489" i="43"/>
  <c r="V488" i="43"/>
  <c r="U488" i="43"/>
  <c r="P488" i="43"/>
  <c r="I488" i="43"/>
  <c r="F488" i="43"/>
  <c r="E488" i="43"/>
  <c r="D488" i="43"/>
  <c r="C488" i="43"/>
  <c r="B488" i="43"/>
  <c r="V487" i="43"/>
  <c r="U487" i="43"/>
  <c r="P487" i="43"/>
  <c r="I487" i="43"/>
  <c r="F487" i="43"/>
  <c r="E487" i="43"/>
  <c r="D487" i="43"/>
  <c r="C487" i="43"/>
  <c r="B487" i="43"/>
  <c r="V486" i="43"/>
  <c r="U486" i="43"/>
  <c r="P486" i="43"/>
  <c r="I486" i="43"/>
  <c r="F486" i="43"/>
  <c r="E486" i="43"/>
  <c r="D486" i="43"/>
  <c r="C486" i="43"/>
  <c r="B486" i="43"/>
  <c r="V485" i="43"/>
  <c r="U485" i="43"/>
  <c r="P485" i="43"/>
  <c r="I485" i="43"/>
  <c r="F485" i="43"/>
  <c r="E485" i="43"/>
  <c r="D485" i="43"/>
  <c r="C485" i="43"/>
  <c r="B485" i="43"/>
  <c r="V484" i="43"/>
  <c r="U484" i="43"/>
  <c r="P484" i="43"/>
  <c r="I484" i="43"/>
  <c r="F484" i="43"/>
  <c r="E484" i="43"/>
  <c r="D484" i="43"/>
  <c r="C484" i="43"/>
  <c r="B484" i="43"/>
  <c r="V483" i="43"/>
  <c r="U483" i="43"/>
  <c r="P483" i="43"/>
  <c r="I483" i="43"/>
  <c r="F483" i="43"/>
  <c r="E483" i="43"/>
  <c r="D483" i="43"/>
  <c r="C483" i="43"/>
  <c r="B483" i="43"/>
  <c r="V482" i="43"/>
  <c r="U482" i="43"/>
  <c r="P482" i="43"/>
  <c r="I482" i="43"/>
  <c r="F482" i="43"/>
  <c r="E482" i="43"/>
  <c r="D482" i="43"/>
  <c r="C482" i="43"/>
  <c r="B482" i="43"/>
  <c r="V481" i="43"/>
  <c r="U481" i="43"/>
  <c r="P481" i="43"/>
  <c r="I481" i="43"/>
  <c r="F481" i="43"/>
  <c r="E481" i="43"/>
  <c r="D481" i="43"/>
  <c r="C481" i="43"/>
  <c r="B481" i="43"/>
  <c r="V480" i="43"/>
  <c r="U480" i="43"/>
  <c r="P480" i="43"/>
  <c r="I480" i="43"/>
  <c r="F480" i="43"/>
  <c r="E480" i="43"/>
  <c r="D480" i="43"/>
  <c r="C480" i="43"/>
  <c r="B480" i="43"/>
  <c r="V479" i="43"/>
  <c r="U479" i="43"/>
  <c r="P479" i="43"/>
  <c r="I479" i="43"/>
  <c r="F479" i="43"/>
  <c r="E479" i="43"/>
  <c r="D479" i="43"/>
  <c r="C479" i="43"/>
  <c r="B479" i="43"/>
  <c r="V478" i="43"/>
  <c r="U478" i="43"/>
  <c r="P478" i="43"/>
  <c r="I478" i="43"/>
  <c r="F478" i="43"/>
  <c r="E478" i="43"/>
  <c r="D478" i="43"/>
  <c r="C478" i="43"/>
  <c r="B478" i="43"/>
  <c r="V477" i="43"/>
  <c r="U477" i="43"/>
  <c r="P477" i="43"/>
  <c r="I477" i="43"/>
  <c r="F477" i="43"/>
  <c r="E477" i="43"/>
  <c r="D477" i="43"/>
  <c r="C477" i="43"/>
  <c r="B477" i="43"/>
  <c r="V476" i="43"/>
  <c r="U476" i="43"/>
  <c r="P476" i="43"/>
  <c r="I476" i="43"/>
  <c r="F476" i="43"/>
  <c r="E476" i="43"/>
  <c r="D476" i="43"/>
  <c r="C476" i="43"/>
  <c r="B476" i="43"/>
  <c r="V475" i="43"/>
  <c r="U475" i="43"/>
  <c r="P475" i="43"/>
  <c r="I475" i="43"/>
  <c r="F475" i="43"/>
  <c r="E475" i="43"/>
  <c r="D475" i="43"/>
  <c r="C475" i="43"/>
  <c r="B475" i="43"/>
  <c r="V474" i="43"/>
  <c r="U474" i="43"/>
  <c r="P474" i="43"/>
  <c r="I474" i="43"/>
  <c r="F474" i="43"/>
  <c r="E474" i="43"/>
  <c r="D474" i="43"/>
  <c r="C474" i="43"/>
  <c r="B474" i="43"/>
  <c r="V473" i="43"/>
  <c r="U473" i="43"/>
  <c r="P473" i="43"/>
  <c r="I473" i="43"/>
  <c r="F473" i="43"/>
  <c r="E473" i="43"/>
  <c r="D473" i="43"/>
  <c r="C473" i="43"/>
  <c r="B473" i="43"/>
  <c r="V472" i="43"/>
  <c r="U472" i="43"/>
  <c r="P472" i="43"/>
  <c r="I472" i="43"/>
  <c r="F472" i="43"/>
  <c r="E472" i="43"/>
  <c r="D472" i="43"/>
  <c r="C472" i="43"/>
  <c r="B472" i="43"/>
  <c r="V471" i="43"/>
  <c r="U471" i="43"/>
  <c r="P471" i="43"/>
  <c r="I471" i="43"/>
  <c r="F471" i="43"/>
  <c r="E471" i="43"/>
  <c r="D471" i="43"/>
  <c r="C471" i="43"/>
  <c r="B471" i="43"/>
  <c r="V470" i="43"/>
  <c r="U470" i="43"/>
  <c r="P470" i="43"/>
  <c r="I470" i="43"/>
  <c r="F470" i="43"/>
  <c r="E470" i="43"/>
  <c r="D470" i="43"/>
  <c r="C470" i="43"/>
  <c r="B470" i="43"/>
  <c r="V469" i="43"/>
  <c r="U469" i="43"/>
  <c r="P469" i="43"/>
  <c r="I469" i="43"/>
  <c r="F469" i="43"/>
  <c r="E469" i="43"/>
  <c r="D469" i="43"/>
  <c r="C469" i="43"/>
  <c r="B469" i="43"/>
  <c r="V468" i="43"/>
  <c r="U468" i="43"/>
  <c r="P468" i="43"/>
  <c r="I468" i="43"/>
  <c r="F468" i="43"/>
  <c r="E468" i="43"/>
  <c r="D468" i="43"/>
  <c r="C468" i="43"/>
  <c r="B468" i="43"/>
  <c r="V467" i="43"/>
  <c r="U467" i="43"/>
  <c r="P467" i="43"/>
  <c r="I467" i="43"/>
  <c r="F467" i="43"/>
  <c r="E467" i="43"/>
  <c r="D467" i="43"/>
  <c r="C467" i="43"/>
  <c r="B467" i="43"/>
  <c r="V466" i="43"/>
  <c r="U466" i="43"/>
  <c r="P466" i="43"/>
  <c r="I466" i="43"/>
  <c r="F466" i="43"/>
  <c r="E466" i="43"/>
  <c r="D466" i="43"/>
  <c r="C466" i="43"/>
  <c r="B466" i="43"/>
  <c r="V465" i="43"/>
  <c r="U465" i="43"/>
  <c r="P465" i="43"/>
  <c r="I465" i="43"/>
  <c r="F465" i="43"/>
  <c r="E465" i="43"/>
  <c r="D465" i="43"/>
  <c r="C465" i="43"/>
  <c r="B465" i="43"/>
  <c r="V464" i="43"/>
  <c r="U464" i="43"/>
  <c r="P464" i="43"/>
  <c r="I464" i="43"/>
  <c r="F464" i="43"/>
  <c r="E464" i="43"/>
  <c r="D464" i="43"/>
  <c r="C464" i="43"/>
  <c r="B464" i="43"/>
  <c r="V463" i="43"/>
  <c r="U463" i="43"/>
  <c r="P463" i="43"/>
  <c r="I463" i="43"/>
  <c r="F463" i="43"/>
  <c r="E463" i="43"/>
  <c r="D463" i="43"/>
  <c r="C463" i="43"/>
  <c r="B463" i="43"/>
  <c r="V462" i="43"/>
  <c r="U462" i="43"/>
  <c r="P462" i="43"/>
  <c r="I462" i="43"/>
  <c r="F462" i="43"/>
  <c r="E462" i="43"/>
  <c r="D462" i="43"/>
  <c r="C462" i="43"/>
  <c r="B462" i="43"/>
  <c r="V461" i="43"/>
  <c r="U461" i="43"/>
  <c r="P461" i="43"/>
  <c r="I461" i="43"/>
  <c r="F461" i="43"/>
  <c r="E461" i="43"/>
  <c r="D461" i="43"/>
  <c r="C461" i="43"/>
  <c r="B461" i="43"/>
  <c r="V460" i="43"/>
  <c r="U460" i="43"/>
  <c r="P460" i="43"/>
  <c r="I460" i="43"/>
  <c r="F460" i="43"/>
  <c r="E460" i="43"/>
  <c r="D460" i="43"/>
  <c r="C460" i="43"/>
  <c r="B460" i="43"/>
  <c r="V459" i="43"/>
  <c r="U459" i="43"/>
  <c r="P459" i="43"/>
  <c r="I459" i="43"/>
  <c r="F459" i="43"/>
  <c r="E459" i="43"/>
  <c r="D459" i="43"/>
  <c r="C459" i="43"/>
  <c r="B459" i="43"/>
  <c r="V458" i="43"/>
  <c r="U458" i="43"/>
  <c r="P458" i="43"/>
  <c r="I458" i="43"/>
  <c r="F458" i="43"/>
  <c r="E458" i="43"/>
  <c r="D458" i="43"/>
  <c r="C458" i="43"/>
  <c r="B458" i="43"/>
  <c r="V457" i="43"/>
  <c r="U457" i="43"/>
  <c r="P457" i="43"/>
  <c r="I457" i="43"/>
  <c r="F457" i="43"/>
  <c r="E457" i="43"/>
  <c r="D457" i="43"/>
  <c r="C457" i="43"/>
  <c r="B457" i="43"/>
  <c r="V456" i="43"/>
  <c r="U456" i="43"/>
  <c r="P456" i="43"/>
  <c r="I456" i="43"/>
  <c r="F456" i="43"/>
  <c r="E456" i="43"/>
  <c r="D456" i="43"/>
  <c r="C456" i="43"/>
  <c r="B456" i="43"/>
  <c r="V455" i="43"/>
  <c r="U455" i="43"/>
  <c r="P455" i="43"/>
  <c r="I455" i="43"/>
  <c r="F455" i="43"/>
  <c r="E455" i="43"/>
  <c r="D455" i="43"/>
  <c r="C455" i="43"/>
  <c r="B455" i="43"/>
  <c r="V454" i="43"/>
  <c r="U454" i="43"/>
  <c r="P454" i="43"/>
  <c r="I454" i="43"/>
  <c r="F454" i="43"/>
  <c r="E454" i="43"/>
  <c r="D454" i="43"/>
  <c r="C454" i="43"/>
  <c r="B454" i="43"/>
  <c r="V453" i="43"/>
  <c r="U453" i="43"/>
  <c r="P453" i="43"/>
  <c r="I453" i="43"/>
  <c r="F453" i="43"/>
  <c r="E453" i="43"/>
  <c r="D453" i="43"/>
  <c r="C453" i="43"/>
  <c r="B453" i="43"/>
  <c r="V452" i="43"/>
  <c r="U452" i="43"/>
  <c r="P452" i="43"/>
  <c r="I452" i="43"/>
  <c r="F452" i="43"/>
  <c r="E452" i="43"/>
  <c r="D452" i="43"/>
  <c r="C452" i="43"/>
  <c r="B452" i="43"/>
  <c r="V451" i="43"/>
  <c r="U451" i="43"/>
  <c r="P451" i="43"/>
  <c r="I451" i="43"/>
  <c r="F451" i="43"/>
  <c r="E451" i="43"/>
  <c r="D451" i="43"/>
  <c r="C451" i="43"/>
  <c r="B451" i="43"/>
  <c r="V450" i="43"/>
  <c r="U450" i="43"/>
  <c r="P450" i="43"/>
  <c r="I450" i="43"/>
  <c r="F450" i="43"/>
  <c r="E450" i="43"/>
  <c r="D450" i="43"/>
  <c r="C450" i="43"/>
  <c r="B450" i="43"/>
  <c r="V449" i="43"/>
  <c r="U449" i="43"/>
  <c r="P449" i="43"/>
  <c r="I449" i="43"/>
  <c r="F449" i="43"/>
  <c r="E449" i="43"/>
  <c r="D449" i="43"/>
  <c r="C449" i="43"/>
  <c r="B449" i="43"/>
  <c r="V448" i="43"/>
  <c r="U448" i="43"/>
  <c r="P448" i="43"/>
  <c r="I448" i="43"/>
  <c r="F448" i="43"/>
  <c r="E448" i="43"/>
  <c r="D448" i="43"/>
  <c r="C448" i="43"/>
  <c r="B448" i="43"/>
  <c r="V447" i="43"/>
  <c r="U447" i="43"/>
  <c r="P447" i="43"/>
  <c r="I447" i="43"/>
  <c r="F447" i="43"/>
  <c r="E447" i="43"/>
  <c r="D447" i="43"/>
  <c r="C447" i="43"/>
  <c r="B447" i="43"/>
  <c r="V446" i="43"/>
  <c r="U446" i="43"/>
  <c r="P446" i="43"/>
  <c r="I446" i="43"/>
  <c r="F446" i="43"/>
  <c r="E446" i="43"/>
  <c r="D446" i="43"/>
  <c r="C446" i="43"/>
  <c r="B446" i="43"/>
  <c r="V445" i="43"/>
  <c r="U445" i="43"/>
  <c r="P445" i="43"/>
  <c r="I445" i="43"/>
  <c r="F445" i="43"/>
  <c r="E445" i="43"/>
  <c r="D445" i="43"/>
  <c r="C445" i="43"/>
  <c r="B445" i="43"/>
  <c r="V444" i="43"/>
  <c r="U444" i="43"/>
  <c r="P444" i="43"/>
  <c r="I444" i="43"/>
  <c r="F444" i="43"/>
  <c r="E444" i="43"/>
  <c r="D444" i="43"/>
  <c r="C444" i="43"/>
  <c r="B444" i="43"/>
  <c r="V443" i="43"/>
  <c r="U443" i="43"/>
  <c r="P443" i="43"/>
  <c r="I443" i="43"/>
  <c r="F443" i="43"/>
  <c r="E443" i="43"/>
  <c r="D443" i="43"/>
  <c r="C443" i="43"/>
  <c r="B443" i="43"/>
  <c r="V442" i="43"/>
  <c r="U442" i="43"/>
  <c r="P442" i="43"/>
  <c r="I442" i="43"/>
  <c r="F442" i="43"/>
  <c r="E442" i="43"/>
  <c r="D442" i="43"/>
  <c r="C442" i="43"/>
  <c r="B442" i="43"/>
  <c r="V441" i="43"/>
  <c r="U441" i="43"/>
  <c r="P441" i="43"/>
  <c r="I441" i="43"/>
  <c r="F441" i="43"/>
  <c r="E441" i="43"/>
  <c r="D441" i="43"/>
  <c r="C441" i="43"/>
  <c r="B441" i="43"/>
  <c r="V440" i="43"/>
  <c r="U440" i="43"/>
  <c r="P440" i="43"/>
  <c r="I440" i="43"/>
  <c r="F440" i="43"/>
  <c r="E440" i="43"/>
  <c r="D440" i="43"/>
  <c r="C440" i="43"/>
  <c r="B440" i="43"/>
  <c r="V439" i="43"/>
  <c r="U439" i="43"/>
  <c r="P439" i="43"/>
  <c r="I439" i="43"/>
  <c r="F439" i="43"/>
  <c r="E439" i="43"/>
  <c r="D439" i="43"/>
  <c r="C439" i="43"/>
  <c r="B439" i="43"/>
  <c r="V438" i="43"/>
  <c r="U438" i="43"/>
  <c r="P438" i="43"/>
  <c r="I438" i="43"/>
  <c r="F438" i="43"/>
  <c r="E438" i="43"/>
  <c r="D438" i="43"/>
  <c r="C438" i="43"/>
  <c r="B438" i="43"/>
  <c r="V437" i="43"/>
  <c r="U437" i="43"/>
  <c r="P437" i="43"/>
  <c r="I437" i="43"/>
  <c r="F437" i="43"/>
  <c r="E437" i="43"/>
  <c r="D437" i="43"/>
  <c r="C437" i="43"/>
  <c r="B437" i="43"/>
  <c r="V436" i="43"/>
  <c r="U436" i="43"/>
  <c r="P436" i="43"/>
  <c r="I436" i="43"/>
  <c r="F436" i="43"/>
  <c r="E436" i="43"/>
  <c r="D436" i="43"/>
  <c r="C436" i="43"/>
  <c r="B436" i="43"/>
  <c r="V435" i="43"/>
  <c r="U435" i="43"/>
  <c r="P435" i="43"/>
  <c r="I435" i="43"/>
  <c r="F435" i="43"/>
  <c r="E435" i="43"/>
  <c r="D435" i="43"/>
  <c r="C435" i="43"/>
  <c r="B435" i="43"/>
  <c r="V434" i="43"/>
  <c r="U434" i="43"/>
  <c r="P434" i="43"/>
  <c r="I434" i="43"/>
  <c r="F434" i="43"/>
  <c r="E434" i="43"/>
  <c r="D434" i="43"/>
  <c r="C434" i="43"/>
  <c r="B434" i="43"/>
  <c r="V433" i="43"/>
  <c r="U433" i="43"/>
  <c r="P433" i="43"/>
  <c r="I433" i="43"/>
  <c r="F433" i="43"/>
  <c r="E433" i="43"/>
  <c r="D433" i="43"/>
  <c r="C433" i="43"/>
  <c r="B433" i="43"/>
  <c r="V432" i="43"/>
  <c r="U432" i="43"/>
  <c r="P432" i="43"/>
  <c r="I432" i="43"/>
  <c r="F432" i="43"/>
  <c r="E432" i="43"/>
  <c r="D432" i="43"/>
  <c r="C432" i="43"/>
  <c r="B432" i="43"/>
  <c r="V431" i="43"/>
  <c r="U431" i="43"/>
  <c r="P431" i="43"/>
  <c r="I431" i="43"/>
  <c r="F431" i="43"/>
  <c r="E431" i="43"/>
  <c r="D431" i="43"/>
  <c r="C431" i="43"/>
  <c r="B431" i="43"/>
  <c r="V430" i="43"/>
  <c r="U430" i="43"/>
  <c r="P430" i="43"/>
  <c r="I430" i="43"/>
  <c r="F430" i="43"/>
  <c r="E430" i="43"/>
  <c r="D430" i="43"/>
  <c r="C430" i="43"/>
  <c r="B430" i="43"/>
  <c r="V429" i="43"/>
  <c r="U429" i="43"/>
  <c r="P429" i="43"/>
  <c r="I429" i="43"/>
  <c r="F429" i="43"/>
  <c r="E429" i="43"/>
  <c r="D429" i="43"/>
  <c r="C429" i="43"/>
  <c r="B429" i="43"/>
  <c r="V428" i="43"/>
  <c r="U428" i="43"/>
  <c r="P428" i="43"/>
  <c r="I428" i="43"/>
  <c r="F428" i="43"/>
  <c r="E428" i="43"/>
  <c r="D428" i="43"/>
  <c r="C428" i="43"/>
  <c r="B428" i="43"/>
  <c r="V427" i="43"/>
  <c r="U427" i="43"/>
  <c r="P427" i="43"/>
  <c r="I427" i="43"/>
  <c r="F427" i="43"/>
  <c r="E427" i="43"/>
  <c r="D427" i="43"/>
  <c r="C427" i="43"/>
  <c r="B427" i="43"/>
  <c r="V426" i="43"/>
  <c r="U426" i="43"/>
  <c r="P426" i="43"/>
  <c r="I426" i="43"/>
  <c r="F426" i="43"/>
  <c r="E426" i="43"/>
  <c r="D426" i="43"/>
  <c r="C426" i="43"/>
  <c r="B426" i="43"/>
  <c r="V425" i="43"/>
  <c r="U425" i="43"/>
  <c r="P425" i="43"/>
  <c r="I425" i="43"/>
  <c r="F425" i="43"/>
  <c r="E425" i="43"/>
  <c r="D425" i="43"/>
  <c r="C425" i="43"/>
  <c r="B425" i="43"/>
  <c r="V424" i="43"/>
  <c r="U424" i="43"/>
  <c r="P424" i="43"/>
  <c r="I424" i="43"/>
  <c r="F424" i="43"/>
  <c r="E424" i="43"/>
  <c r="D424" i="43"/>
  <c r="C424" i="43"/>
  <c r="B424" i="43"/>
  <c r="V423" i="43"/>
  <c r="U423" i="43"/>
  <c r="P423" i="43"/>
  <c r="I423" i="43"/>
  <c r="F423" i="43"/>
  <c r="E423" i="43"/>
  <c r="D423" i="43"/>
  <c r="C423" i="43"/>
  <c r="B423" i="43"/>
  <c r="V422" i="43"/>
  <c r="U422" i="43"/>
  <c r="P422" i="43"/>
  <c r="I422" i="43"/>
  <c r="F422" i="43"/>
  <c r="E422" i="43"/>
  <c r="D422" i="43"/>
  <c r="C422" i="43"/>
  <c r="B422" i="43"/>
  <c r="V421" i="43"/>
  <c r="U421" i="43"/>
  <c r="P421" i="43"/>
  <c r="I421" i="43"/>
  <c r="F421" i="43"/>
  <c r="E421" i="43"/>
  <c r="D421" i="43"/>
  <c r="C421" i="43"/>
  <c r="B421" i="43"/>
  <c r="V420" i="43"/>
  <c r="U420" i="43"/>
  <c r="P420" i="43"/>
  <c r="I420" i="43"/>
  <c r="F420" i="43"/>
  <c r="E420" i="43"/>
  <c r="D420" i="43"/>
  <c r="C420" i="43"/>
  <c r="B420" i="43"/>
  <c r="V419" i="43"/>
  <c r="U419" i="43"/>
  <c r="P419" i="43"/>
  <c r="I419" i="43"/>
  <c r="F419" i="43"/>
  <c r="E419" i="43"/>
  <c r="D419" i="43"/>
  <c r="C419" i="43"/>
  <c r="B419" i="43"/>
  <c r="V418" i="43"/>
  <c r="U418" i="43"/>
  <c r="P418" i="43"/>
  <c r="I418" i="43"/>
  <c r="F418" i="43"/>
  <c r="E418" i="43"/>
  <c r="D418" i="43"/>
  <c r="C418" i="43"/>
  <c r="B418" i="43"/>
  <c r="V417" i="43"/>
  <c r="U417" i="43"/>
  <c r="P417" i="43"/>
  <c r="I417" i="43"/>
  <c r="F417" i="43"/>
  <c r="E417" i="43"/>
  <c r="D417" i="43"/>
  <c r="C417" i="43"/>
  <c r="B417" i="43"/>
  <c r="V416" i="43"/>
  <c r="U416" i="43"/>
  <c r="P416" i="43"/>
  <c r="I416" i="43"/>
  <c r="F416" i="43"/>
  <c r="E416" i="43"/>
  <c r="D416" i="43"/>
  <c r="C416" i="43"/>
  <c r="B416" i="43"/>
  <c r="V415" i="43"/>
  <c r="U415" i="43"/>
  <c r="P415" i="43"/>
  <c r="I415" i="43"/>
  <c r="F415" i="43"/>
  <c r="E415" i="43"/>
  <c r="D415" i="43"/>
  <c r="C415" i="43"/>
  <c r="B415" i="43"/>
  <c r="V414" i="43"/>
  <c r="U414" i="43"/>
  <c r="P414" i="43"/>
  <c r="I414" i="43"/>
  <c r="F414" i="43"/>
  <c r="E414" i="43"/>
  <c r="D414" i="43"/>
  <c r="C414" i="43"/>
  <c r="B414" i="43"/>
  <c r="V413" i="43"/>
  <c r="U413" i="43"/>
  <c r="P413" i="43"/>
  <c r="I413" i="43"/>
  <c r="F413" i="43"/>
  <c r="E413" i="43"/>
  <c r="D413" i="43"/>
  <c r="C413" i="43"/>
  <c r="B413" i="43"/>
  <c r="V412" i="43"/>
  <c r="U412" i="43"/>
  <c r="P412" i="43"/>
  <c r="I412" i="43"/>
  <c r="F412" i="43"/>
  <c r="E412" i="43"/>
  <c r="D412" i="43"/>
  <c r="C412" i="43"/>
  <c r="B412" i="43"/>
  <c r="V411" i="43"/>
  <c r="U411" i="43"/>
  <c r="P411" i="43"/>
  <c r="I411" i="43"/>
  <c r="F411" i="43"/>
  <c r="E411" i="43"/>
  <c r="D411" i="43"/>
  <c r="C411" i="43"/>
  <c r="B411" i="43"/>
  <c r="V410" i="43"/>
  <c r="U410" i="43"/>
  <c r="P410" i="43"/>
  <c r="I410" i="43"/>
  <c r="F410" i="43"/>
  <c r="E410" i="43"/>
  <c r="D410" i="43"/>
  <c r="C410" i="43"/>
  <c r="B410" i="43"/>
  <c r="V409" i="43"/>
  <c r="U409" i="43"/>
  <c r="P409" i="43"/>
  <c r="I409" i="43"/>
  <c r="F409" i="43"/>
  <c r="E409" i="43"/>
  <c r="D409" i="43"/>
  <c r="C409" i="43"/>
  <c r="B409" i="43"/>
  <c r="V408" i="43"/>
  <c r="U408" i="43"/>
  <c r="P408" i="43"/>
  <c r="I408" i="43"/>
  <c r="F408" i="43"/>
  <c r="E408" i="43"/>
  <c r="D408" i="43"/>
  <c r="C408" i="43"/>
  <c r="B408" i="43"/>
  <c r="V407" i="43"/>
  <c r="U407" i="43"/>
  <c r="P407" i="43"/>
  <c r="I407" i="43"/>
  <c r="F407" i="43"/>
  <c r="E407" i="43"/>
  <c r="D407" i="43"/>
  <c r="C407" i="43"/>
  <c r="B407" i="43"/>
  <c r="V406" i="43"/>
  <c r="U406" i="43"/>
  <c r="P406" i="43"/>
  <c r="I406" i="43"/>
  <c r="F406" i="43"/>
  <c r="E406" i="43"/>
  <c r="D406" i="43"/>
  <c r="C406" i="43"/>
  <c r="B406" i="43"/>
  <c r="V405" i="43"/>
  <c r="U405" i="43"/>
  <c r="P405" i="43"/>
  <c r="I405" i="43"/>
  <c r="F405" i="43"/>
  <c r="E405" i="43"/>
  <c r="D405" i="43"/>
  <c r="C405" i="43"/>
  <c r="B405" i="43"/>
  <c r="V404" i="43"/>
  <c r="U404" i="43"/>
  <c r="P404" i="43"/>
  <c r="I404" i="43"/>
  <c r="F404" i="43"/>
  <c r="E404" i="43"/>
  <c r="D404" i="43"/>
  <c r="C404" i="43"/>
  <c r="B404" i="43"/>
  <c r="V403" i="43"/>
  <c r="U403" i="43"/>
  <c r="P403" i="43"/>
  <c r="I403" i="43"/>
  <c r="F403" i="43"/>
  <c r="E403" i="43"/>
  <c r="D403" i="43"/>
  <c r="C403" i="43"/>
  <c r="B403" i="43"/>
  <c r="V402" i="43"/>
  <c r="U402" i="43"/>
  <c r="P402" i="43"/>
  <c r="I402" i="43"/>
  <c r="F402" i="43"/>
  <c r="E402" i="43"/>
  <c r="D402" i="43"/>
  <c r="C402" i="43"/>
  <c r="B402" i="43"/>
  <c r="V401" i="43"/>
  <c r="U401" i="43"/>
  <c r="P401" i="43"/>
  <c r="I401" i="43"/>
  <c r="F401" i="43"/>
  <c r="E401" i="43"/>
  <c r="D401" i="43"/>
  <c r="C401" i="43"/>
  <c r="B401" i="43"/>
  <c r="V400" i="43"/>
  <c r="U400" i="43"/>
  <c r="P400" i="43"/>
  <c r="I400" i="43"/>
  <c r="F400" i="43"/>
  <c r="E400" i="43"/>
  <c r="D400" i="43"/>
  <c r="C400" i="43"/>
  <c r="B400" i="43"/>
  <c r="V399" i="43"/>
  <c r="U399" i="43"/>
  <c r="P399" i="43"/>
  <c r="I399" i="43"/>
  <c r="F399" i="43"/>
  <c r="E399" i="43"/>
  <c r="D399" i="43"/>
  <c r="C399" i="43"/>
  <c r="B399" i="43"/>
  <c r="V398" i="43"/>
  <c r="U398" i="43"/>
  <c r="P398" i="43"/>
  <c r="I398" i="43"/>
  <c r="F398" i="43"/>
  <c r="E398" i="43"/>
  <c r="D398" i="43"/>
  <c r="C398" i="43"/>
  <c r="B398" i="43"/>
  <c r="V397" i="43"/>
  <c r="U397" i="43"/>
  <c r="P397" i="43"/>
  <c r="I397" i="43"/>
  <c r="F397" i="43"/>
  <c r="E397" i="43"/>
  <c r="D397" i="43"/>
  <c r="C397" i="43"/>
  <c r="B397" i="43"/>
  <c r="V396" i="43"/>
  <c r="U396" i="43"/>
  <c r="P396" i="43"/>
  <c r="I396" i="43"/>
  <c r="F396" i="43"/>
  <c r="E396" i="43"/>
  <c r="D396" i="43"/>
  <c r="C396" i="43"/>
  <c r="B396" i="43"/>
  <c r="V395" i="43"/>
  <c r="U395" i="43"/>
  <c r="P395" i="43"/>
  <c r="I395" i="43"/>
  <c r="F395" i="43"/>
  <c r="E395" i="43"/>
  <c r="D395" i="43"/>
  <c r="C395" i="43"/>
  <c r="B395" i="43"/>
  <c r="V394" i="43"/>
  <c r="U394" i="43"/>
  <c r="P394" i="43"/>
  <c r="I394" i="43"/>
  <c r="F394" i="43"/>
  <c r="E394" i="43"/>
  <c r="D394" i="43"/>
  <c r="C394" i="43"/>
  <c r="B394" i="43"/>
  <c r="V393" i="43"/>
  <c r="U393" i="43"/>
  <c r="P393" i="43"/>
  <c r="I393" i="43"/>
  <c r="F393" i="43"/>
  <c r="E393" i="43"/>
  <c r="D393" i="43"/>
  <c r="C393" i="43"/>
  <c r="B393" i="43"/>
  <c r="V392" i="43"/>
  <c r="U392" i="43"/>
  <c r="P392" i="43"/>
  <c r="I392" i="43"/>
  <c r="F392" i="43"/>
  <c r="E392" i="43"/>
  <c r="D392" i="43"/>
  <c r="C392" i="43"/>
  <c r="B392" i="43"/>
  <c r="V391" i="43"/>
  <c r="U391" i="43"/>
  <c r="P391" i="43"/>
  <c r="I391" i="43"/>
  <c r="F391" i="43"/>
  <c r="E391" i="43"/>
  <c r="D391" i="43"/>
  <c r="C391" i="43"/>
  <c r="B391" i="43"/>
  <c r="V390" i="43"/>
  <c r="U390" i="43"/>
  <c r="P390" i="43"/>
  <c r="I390" i="43"/>
  <c r="F390" i="43"/>
  <c r="E390" i="43"/>
  <c r="D390" i="43"/>
  <c r="C390" i="43"/>
  <c r="B390" i="43"/>
  <c r="V389" i="43"/>
  <c r="U389" i="43"/>
  <c r="P389" i="43"/>
  <c r="I389" i="43"/>
  <c r="F389" i="43"/>
  <c r="E389" i="43"/>
  <c r="D389" i="43"/>
  <c r="C389" i="43"/>
  <c r="B389" i="43"/>
  <c r="V388" i="43"/>
  <c r="U388" i="43"/>
  <c r="P388" i="43"/>
  <c r="I388" i="43"/>
  <c r="F388" i="43"/>
  <c r="E388" i="43"/>
  <c r="D388" i="43"/>
  <c r="C388" i="43"/>
  <c r="B388" i="43"/>
  <c r="V387" i="43"/>
  <c r="U387" i="43"/>
  <c r="P387" i="43"/>
  <c r="I387" i="43"/>
  <c r="F387" i="43"/>
  <c r="E387" i="43"/>
  <c r="D387" i="43"/>
  <c r="C387" i="43"/>
  <c r="B387" i="43"/>
  <c r="V386" i="43"/>
  <c r="U386" i="43"/>
  <c r="P386" i="43"/>
  <c r="I386" i="43"/>
  <c r="F386" i="43"/>
  <c r="E386" i="43"/>
  <c r="D386" i="43"/>
  <c r="C386" i="43"/>
  <c r="B386" i="43"/>
  <c r="V385" i="43"/>
  <c r="U385" i="43"/>
  <c r="P385" i="43"/>
  <c r="I385" i="43"/>
  <c r="F385" i="43"/>
  <c r="E385" i="43"/>
  <c r="D385" i="43"/>
  <c r="C385" i="43"/>
  <c r="B385" i="43"/>
  <c r="V384" i="43"/>
  <c r="U384" i="43"/>
  <c r="P384" i="43"/>
  <c r="I384" i="43"/>
  <c r="F384" i="43"/>
  <c r="E384" i="43"/>
  <c r="D384" i="43"/>
  <c r="C384" i="43"/>
  <c r="B384" i="43"/>
  <c r="V383" i="43"/>
  <c r="U383" i="43"/>
  <c r="P383" i="43"/>
  <c r="I383" i="43"/>
  <c r="F383" i="43"/>
  <c r="E383" i="43"/>
  <c r="D383" i="43"/>
  <c r="C383" i="43"/>
  <c r="B383" i="43"/>
  <c r="V382" i="43"/>
  <c r="U382" i="43"/>
  <c r="P382" i="43"/>
  <c r="I382" i="43"/>
  <c r="F382" i="43"/>
  <c r="E382" i="43"/>
  <c r="D382" i="43"/>
  <c r="C382" i="43"/>
  <c r="B382" i="43"/>
  <c r="V381" i="43"/>
  <c r="U381" i="43"/>
  <c r="P381" i="43"/>
  <c r="I381" i="43"/>
  <c r="F381" i="43"/>
  <c r="E381" i="43"/>
  <c r="D381" i="43"/>
  <c r="C381" i="43"/>
  <c r="B381" i="43"/>
  <c r="V380" i="43"/>
  <c r="U380" i="43"/>
  <c r="P380" i="43"/>
  <c r="I380" i="43"/>
  <c r="F380" i="43"/>
  <c r="E380" i="43"/>
  <c r="D380" i="43"/>
  <c r="C380" i="43"/>
  <c r="B380" i="43"/>
  <c r="V379" i="43"/>
  <c r="U379" i="43"/>
  <c r="P379" i="43"/>
  <c r="I379" i="43"/>
  <c r="F379" i="43"/>
  <c r="E379" i="43"/>
  <c r="D379" i="43"/>
  <c r="C379" i="43"/>
  <c r="B379" i="43"/>
  <c r="V378" i="43"/>
  <c r="U378" i="43"/>
  <c r="P378" i="43"/>
  <c r="I378" i="43"/>
  <c r="F378" i="43"/>
  <c r="E378" i="43"/>
  <c r="D378" i="43"/>
  <c r="C378" i="43"/>
  <c r="B378" i="43"/>
  <c r="V377" i="43"/>
  <c r="U377" i="43"/>
  <c r="P377" i="43"/>
  <c r="I377" i="43"/>
  <c r="F377" i="43"/>
  <c r="E377" i="43"/>
  <c r="D377" i="43"/>
  <c r="C377" i="43"/>
  <c r="B377" i="43"/>
  <c r="V376" i="43"/>
  <c r="U376" i="43"/>
  <c r="P376" i="43"/>
  <c r="I376" i="43"/>
  <c r="F376" i="43"/>
  <c r="E376" i="43"/>
  <c r="D376" i="43"/>
  <c r="C376" i="43"/>
  <c r="B376" i="43"/>
  <c r="V375" i="43"/>
  <c r="U375" i="43"/>
  <c r="P375" i="43"/>
  <c r="I375" i="43"/>
  <c r="F375" i="43"/>
  <c r="E375" i="43"/>
  <c r="D375" i="43"/>
  <c r="C375" i="43"/>
  <c r="B375" i="43"/>
  <c r="V374" i="43"/>
  <c r="U374" i="43"/>
  <c r="P374" i="43"/>
  <c r="I374" i="43"/>
  <c r="F374" i="43"/>
  <c r="E374" i="43"/>
  <c r="D374" i="43"/>
  <c r="C374" i="43"/>
  <c r="B374" i="43"/>
  <c r="V373" i="43"/>
  <c r="U373" i="43"/>
  <c r="P373" i="43"/>
  <c r="I373" i="43"/>
  <c r="F373" i="43"/>
  <c r="E373" i="43"/>
  <c r="D373" i="43"/>
  <c r="C373" i="43"/>
  <c r="B373" i="43"/>
  <c r="V372" i="43"/>
  <c r="U372" i="43"/>
  <c r="P372" i="43"/>
  <c r="I372" i="43"/>
  <c r="F372" i="43"/>
  <c r="E372" i="43"/>
  <c r="D372" i="43"/>
  <c r="C372" i="43"/>
  <c r="B372" i="43"/>
  <c r="V371" i="43"/>
  <c r="U371" i="43"/>
  <c r="P371" i="43"/>
  <c r="I371" i="43"/>
  <c r="F371" i="43"/>
  <c r="E371" i="43"/>
  <c r="D371" i="43"/>
  <c r="C371" i="43"/>
  <c r="B371" i="43"/>
  <c r="V370" i="43"/>
  <c r="U370" i="43"/>
  <c r="P370" i="43"/>
  <c r="I370" i="43"/>
  <c r="F370" i="43"/>
  <c r="E370" i="43"/>
  <c r="D370" i="43"/>
  <c r="C370" i="43"/>
  <c r="B370" i="43"/>
  <c r="V369" i="43"/>
  <c r="U369" i="43"/>
  <c r="P369" i="43"/>
  <c r="I369" i="43"/>
  <c r="F369" i="43"/>
  <c r="E369" i="43"/>
  <c r="D369" i="43"/>
  <c r="C369" i="43"/>
  <c r="B369" i="43"/>
  <c r="V368" i="43"/>
  <c r="U368" i="43"/>
  <c r="P368" i="43"/>
  <c r="I368" i="43"/>
  <c r="F368" i="43"/>
  <c r="E368" i="43"/>
  <c r="D368" i="43"/>
  <c r="C368" i="43"/>
  <c r="B368" i="43"/>
  <c r="V367" i="43"/>
  <c r="U367" i="43"/>
  <c r="P367" i="43"/>
  <c r="I367" i="43"/>
  <c r="F367" i="43"/>
  <c r="E367" i="43"/>
  <c r="D367" i="43"/>
  <c r="C367" i="43"/>
  <c r="B367" i="43"/>
  <c r="V366" i="43"/>
  <c r="U366" i="43"/>
  <c r="P366" i="43"/>
  <c r="I366" i="43"/>
  <c r="F366" i="43"/>
  <c r="E366" i="43"/>
  <c r="D366" i="43"/>
  <c r="C366" i="43"/>
  <c r="B366" i="43"/>
  <c r="V365" i="43"/>
  <c r="U365" i="43"/>
  <c r="P365" i="43"/>
  <c r="I365" i="43"/>
  <c r="F365" i="43"/>
  <c r="E365" i="43"/>
  <c r="D365" i="43"/>
  <c r="C365" i="43"/>
  <c r="B365" i="43"/>
  <c r="V364" i="43"/>
  <c r="U364" i="43"/>
  <c r="P364" i="43"/>
  <c r="I364" i="43"/>
  <c r="F364" i="43"/>
  <c r="E364" i="43"/>
  <c r="D364" i="43"/>
  <c r="C364" i="43"/>
  <c r="B364" i="43"/>
  <c r="V363" i="43"/>
  <c r="U363" i="43"/>
  <c r="P363" i="43"/>
  <c r="I363" i="43"/>
  <c r="F363" i="43"/>
  <c r="E363" i="43"/>
  <c r="D363" i="43"/>
  <c r="C363" i="43"/>
  <c r="B363" i="43"/>
  <c r="V362" i="43"/>
  <c r="U362" i="43"/>
  <c r="P362" i="43"/>
  <c r="I362" i="43"/>
  <c r="F362" i="43"/>
  <c r="E362" i="43"/>
  <c r="D362" i="43"/>
  <c r="C362" i="43"/>
  <c r="B362" i="43"/>
  <c r="V361" i="43"/>
  <c r="U361" i="43"/>
  <c r="P361" i="43"/>
  <c r="I361" i="43"/>
  <c r="F361" i="43"/>
  <c r="E361" i="43"/>
  <c r="D361" i="43"/>
  <c r="C361" i="43"/>
  <c r="B361" i="43"/>
  <c r="V360" i="43"/>
  <c r="U360" i="43"/>
  <c r="P360" i="43"/>
  <c r="I360" i="43"/>
  <c r="F360" i="43"/>
  <c r="E360" i="43"/>
  <c r="D360" i="43"/>
  <c r="C360" i="43"/>
  <c r="B360" i="43"/>
  <c r="V359" i="43"/>
  <c r="U359" i="43"/>
  <c r="P359" i="43"/>
  <c r="I359" i="43"/>
  <c r="F359" i="43"/>
  <c r="E359" i="43"/>
  <c r="D359" i="43"/>
  <c r="C359" i="43"/>
  <c r="B359" i="43"/>
  <c r="V358" i="43"/>
  <c r="U358" i="43"/>
  <c r="P358" i="43"/>
  <c r="I358" i="43"/>
  <c r="F358" i="43"/>
  <c r="E358" i="43"/>
  <c r="D358" i="43"/>
  <c r="C358" i="43"/>
  <c r="B358" i="43"/>
  <c r="V357" i="43"/>
  <c r="U357" i="43"/>
  <c r="P357" i="43"/>
  <c r="I357" i="43"/>
  <c r="F357" i="43"/>
  <c r="E357" i="43"/>
  <c r="D357" i="43"/>
  <c r="C357" i="43"/>
  <c r="B357" i="43"/>
  <c r="V356" i="43"/>
  <c r="U356" i="43"/>
  <c r="P356" i="43"/>
  <c r="I356" i="43"/>
  <c r="F356" i="43"/>
  <c r="E356" i="43"/>
  <c r="D356" i="43"/>
  <c r="C356" i="43"/>
  <c r="B356" i="43"/>
  <c r="V355" i="43"/>
  <c r="U355" i="43"/>
  <c r="P355" i="43"/>
  <c r="I355" i="43"/>
  <c r="F355" i="43"/>
  <c r="E355" i="43"/>
  <c r="D355" i="43"/>
  <c r="C355" i="43"/>
  <c r="B355" i="43"/>
  <c r="V354" i="43"/>
  <c r="U354" i="43"/>
  <c r="P354" i="43"/>
  <c r="I354" i="43"/>
  <c r="F354" i="43"/>
  <c r="E354" i="43"/>
  <c r="D354" i="43"/>
  <c r="C354" i="43"/>
  <c r="B354" i="43"/>
  <c r="V353" i="43"/>
  <c r="U353" i="43"/>
  <c r="P353" i="43"/>
  <c r="I353" i="43"/>
  <c r="F353" i="43"/>
  <c r="E353" i="43"/>
  <c r="D353" i="43"/>
  <c r="C353" i="43"/>
  <c r="B353" i="43"/>
  <c r="V352" i="43"/>
  <c r="U352" i="43"/>
  <c r="P352" i="43"/>
  <c r="I352" i="43"/>
  <c r="F352" i="43"/>
  <c r="E352" i="43"/>
  <c r="D352" i="43"/>
  <c r="C352" i="43"/>
  <c r="B352" i="43"/>
  <c r="V351" i="43"/>
  <c r="U351" i="43"/>
  <c r="P351" i="43"/>
  <c r="I351" i="43"/>
  <c r="F351" i="43"/>
  <c r="E351" i="43"/>
  <c r="D351" i="43"/>
  <c r="C351" i="43"/>
  <c r="B351" i="43"/>
  <c r="V350" i="43"/>
  <c r="U350" i="43"/>
  <c r="P350" i="43"/>
  <c r="I350" i="43"/>
  <c r="F350" i="43"/>
  <c r="E350" i="43"/>
  <c r="D350" i="43"/>
  <c r="C350" i="43"/>
  <c r="B350" i="43"/>
  <c r="V349" i="43"/>
  <c r="U349" i="43"/>
  <c r="P349" i="43"/>
  <c r="I349" i="43"/>
  <c r="F349" i="43"/>
  <c r="E349" i="43"/>
  <c r="D349" i="43"/>
  <c r="C349" i="43"/>
  <c r="B349" i="43"/>
  <c r="V348" i="43"/>
  <c r="U348" i="43"/>
  <c r="P348" i="43"/>
  <c r="I348" i="43"/>
  <c r="F348" i="43"/>
  <c r="E348" i="43"/>
  <c r="D348" i="43"/>
  <c r="C348" i="43"/>
  <c r="B348" i="43"/>
  <c r="V347" i="43"/>
  <c r="U347" i="43"/>
  <c r="P347" i="43"/>
  <c r="I347" i="43"/>
  <c r="F347" i="43"/>
  <c r="E347" i="43"/>
  <c r="D347" i="43"/>
  <c r="C347" i="43"/>
  <c r="B347" i="43"/>
  <c r="V346" i="43"/>
  <c r="U346" i="43"/>
  <c r="P346" i="43"/>
  <c r="I346" i="43"/>
  <c r="F346" i="43"/>
  <c r="E346" i="43"/>
  <c r="D346" i="43"/>
  <c r="C346" i="43"/>
  <c r="B346" i="43"/>
  <c r="V345" i="43"/>
  <c r="U345" i="43"/>
  <c r="P345" i="43"/>
  <c r="I345" i="43"/>
  <c r="F345" i="43"/>
  <c r="E345" i="43"/>
  <c r="D345" i="43"/>
  <c r="C345" i="43"/>
  <c r="B345" i="43"/>
  <c r="V344" i="43"/>
  <c r="U344" i="43"/>
  <c r="P344" i="43"/>
  <c r="I344" i="43"/>
  <c r="F344" i="43"/>
  <c r="E344" i="43"/>
  <c r="D344" i="43"/>
  <c r="C344" i="43"/>
  <c r="B344" i="43"/>
  <c r="V343" i="43"/>
  <c r="U343" i="43"/>
  <c r="P343" i="43"/>
  <c r="I343" i="43"/>
  <c r="F343" i="43"/>
  <c r="E343" i="43"/>
  <c r="D343" i="43"/>
  <c r="C343" i="43"/>
  <c r="B343" i="43"/>
  <c r="V342" i="43"/>
  <c r="U342" i="43"/>
  <c r="P342" i="43"/>
  <c r="I342" i="43"/>
  <c r="F342" i="43"/>
  <c r="E342" i="43"/>
  <c r="D342" i="43"/>
  <c r="C342" i="43"/>
  <c r="B342" i="43"/>
  <c r="V341" i="43"/>
  <c r="U341" i="43"/>
  <c r="P341" i="43"/>
  <c r="I341" i="43"/>
  <c r="F341" i="43"/>
  <c r="E341" i="43"/>
  <c r="D341" i="43"/>
  <c r="C341" i="43"/>
  <c r="B341" i="43"/>
  <c r="V340" i="43"/>
  <c r="U340" i="43"/>
  <c r="P340" i="43"/>
  <c r="I340" i="43"/>
  <c r="F340" i="43"/>
  <c r="E340" i="43"/>
  <c r="D340" i="43"/>
  <c r="C340" i="43"/>
  <c r="B340" i="43"/>
  <c r="V339" i="43"/>
  <c r="U339" i="43"/>
  <c r="P339" i="43"/>
  <c r="I339" i="43"/>
  <c r="F339" i="43"/>
  <c r="E339" i="43"/>
  <c r="D339" i="43"/>
  <c r="C339" i="43"/>
  <c r="B339" i="43"/>
  <c r="V338" i="43"/>
  <c r="U338" i="43"/>
  <c r="P338" i="43"/>
  <c r="I338" i="43"/>
  <c r="F338" i="43"/>
  <c r="E338" i="43"/>
  <c r="D338" i="43"/>
  <c r="C338" i="43"/>
  <c r="B338" i="43"/>
  <c r="V337" i="43"/>
  <c r="U337" i="43"/>
  <c r="P337" i="43"/>
  <c r="I337" i="43"/>
  <c r="F337" i="43"/>
  <c r="E337" i="43"/>
  <c r="D337" i="43"/>
  <c r="C337" i="43"/>
  <c r="B337" i="43"/>
  <c r="V336" i="43"/>
  <c r="U336" i="43"/>
  <c r="P336" i="43"/>
  <c r="I336" i="43"/>
  <c r="F336" i="43"/>
  <c r="E336" i="43"/>
  <c r="D336" i="43"/>
  <c r="C336" i="43"/>
  <c r="B336" i="43"/>
  <c r="V335" i="43"/>
  <c r="U335" i="43"/>
  <c r="P335" i="43"/>
  <c r="I335" i="43"/>
  <c r="F335" i="43"/>
  <c r="E335" i="43"/>
  <c r="D335" i="43"/>
  <c r="C335" i="43"/>
  <c r="B335" i="43"/>
  <c r="V334" i="43"/>
  <c r="U334" i="43"/>
  <c r="P334" i="43"/>
  <c r="I334" i="43"/>
  <c r="F334" i="43"/>
  <c r="E334" i="43"/>
  <c r="D334" i="43"/>
  <c r="C334" i="43"/>
  <c r="B334" i="43"/>
  <c r="V333" i="43"/>
  <c r="U333" i="43"/>
  <c r="P333" i="43"/>
  <c r="I333" i="43"/>
  <c r="F333" i="43"/>
  <c r="E333" i="43"/>
  <c r="D333" i="43"/>
  <c r="C333" i="43"/>
  <c r="B333" i="43"/>
  <c r="V332" i="43"/>
  <c r="U332" i="43"/>
  <c r="P332" i="43"/>
  <c r="I332" i="43"/>
  <c r="F332" i="43"/>
  <c r="E332" i="43"/>
  <c r="D332" i="43"/>
  <c r="C332" i="43"/>
  <c r="B332" i="43"/>
  <c r="V331" i="43"/>
  <c r="U331" i="43"/>
  <c r="P331" i="43"/>
  <c r="I331" i="43"/>
  <c r="F331" i="43"/>
  <c r="E331" i="43"/>
  <c r="D331" i="43"/>
  <c r="C331" i="43"/>
  <c r="B331" i="43"/>
  <c r="V330" i="43"/>
  <c r="U330" i="43"/>
  <c r="P330" i="43"/>
  <c r="I330" i="43"/>
  <c r="F330" i="43"/>
  <c r="E330" i="43"/>
  <c r="D330" i="43"/>
  <c r="C330" i="43"/>
  <c r="B330" i="43"/>
  <c r="V329" i="43"/>
  <c r="U329" i="43"/>
  <c r="P329" i="43"/>
  <c r="I329" i="43"/>
  <c r="F329" i="43"/>
  <c r="E329" i="43"/>
  <c r="D329" i="43"/>
  <c r="C329" i="43"/>
  <c r="B329" i="43"/>
  <c r="V328" i="43"/>
  <c r="U328" i="43"/>
  <c r="P328" i="43"/>
  <c r="I328" i="43"/>
  <c r="F328" i="43"/>
  <c r="E328" i="43"/>
  <c r="D328" i="43"/>
  <c r="C328" i="43"/>
  <c r="B328" i="43"/>
  <c r="V327" i="43"/>
  <c r="U327" i="43"/>
  <c r="P327" i="43"/>
  <c r="I327" i="43"/>
  <c r="F327" i="43"/>
  <c r="E327" i="43"/>
  <c r="D327" i="43"/>
  <c r="C327" i="43"/>
  <c r="B327" i="43"/>
  <c r="V326" i="43"/>
  <c r="U326" i="43"/>
  <c r="P326" i="43"/>
  <c r="I326" i="43"/>
  <c r="F326" i="43"/>
  <c r="E326" i="43"/>
  <c r="D326" i="43"/>
  <c r="C326" i="43"/>
  <c r="B326" i="43"/>
  <c r="V325" i="43"/>
  <c r="U325" i="43"/>
  <c r="P325" i="43"/>
  <c r="I325" i="43"/>
  <c r="F325" i="43"/>
  <c r="E325" i="43"/>
  <c r="D325" i="43"/>
  <c r="C325" i="43"/>
  <c r="B325" i="43"/>
  <c r="V324" i="43"/>
  <c r="U324" i="43"/>
  <c r="P324" i="43"/>
  <c r="I324" i="43"/>
  <c r="F324" i="43"/>
  <c r="E324" i="43"/>
  <c r="D324" i="43"/>
  <c r="C324" i="43"/>
  <c r="B324" i="43"/>
  <c r="V323" i="43"/>
  <c r="U323" i="43"/>
  <c r="P323" i="43"/>
  <c r="I323" i="43"/>
  <c r="F323" i="43"/>
  <c r="E323" i="43"/>
  <c r="D323" i="43"/>
  <c r="C323" i="43"/>
  <c r="B323" i="43"/>
  <c r="V322" i="43"/>
  <c r="U322" i="43"/>
  <c r="P322" i="43"/>
  <c r="I322" i="43"/>
  <c r="F322" i="43"/>
  <c r="E322" i="43"/>
  <c r="D322" i="43"/>
  <c r="C322" i="43"/>
  <c r="B322" i="43"/>
  <c r="V321" i="43"/>
  <c r="U321" i="43"/>
  <c r="P321" i="43"/>
  <c r="I321" i="43"/>
  <c r="F321" i="43"/>
  <c r="E321" i="43"/>
  <c r="D321" i="43"/>
  <c r="C321" i="43"/>
  <c r="B321" i="43"/>
  <c r="V320" i="43"/>
  <c r="U320" i="43"/>
  <c r="P320" i="43"/>
  <c r="I320" i="43"/>
  <c r="F320" i="43"/>
  <c r="E320" i="43"/>
  <c r="D320" i="43"/>
  <c r="C320" i="43"/>
  <c r="B320" i="43"/>
  <c r="V319" i="43"/>
  <c r="U319" i="43"/>
  <c r="P319" i="43"/>
  <c r="I319" i="43"/>
  <c r="F319" i="43"/>
  <c r="E319" i="43"/>
  <c r="D319" i="43"/>
  <c r="C319" i="43"/>
  <c r="B319" i="43"/>
  <c r="V318" i="43"/>
  <c r="U318" i="43"/>
  <c r="P318" i="43"/>
  <c r="I318" i="43"/>
  <c r="F318" i="43"/>
  <c r="E318" i="43"/>
  <c r="D318" i="43"/>
  <c r="C318" i="43"/>
  <c r="B318" i="43"/>
  <c r="V317" i="43"/>
  <c r="U317" i="43"/>
  <c r="P317" i="43"/>
  <c r="I317" i="43"/>
  <c r="F317" i="43"/>
  <c r="E317" i="43"/>
  <c r="D317" i="43"/>
  <c r="C317" i="43"/>
  <c r="B317" i="43"/>
  <c r="V316" i="43"/>
  <c r="U316" i="43"/>
  <c r="P316" i="43"/>
  <c r="I316" i="43"/>
  <c r="F316" i="43"/>
  <c r="E316" i="43"/>
  <c r="D316" i="43"/>
  <c r="C316" i="43"/>
  <c r="B316" i="43"/>
  <c r="V315" i="43"/>
  <c r="U315" i="43"/>
  <c r="P315" i="43"/>
  <c r="I315" i="43"/>
  <c r="F315" i="43"/>
  <c r="E315" i="43"/>
  <c r="D315" i="43"/>
  <c r="C315" i="43"/>
  <c r="B315" i="43"/>
  <c r="V314" i="43"/>
  <c r="U314" i="43"/>
  <c r="P314" i="43"/>
  <c r="I314" i="43"/>
  <c r="F314" i="43"/>
  <c r="E314" i="43"/>
  <c r="D314" i="43"/>
  <c r="C314" i="43"/>
  <c r="B314" i="43"/>
  <c r="V313" i="43"/>
  <c r="U313" i="43"/>
  <c r="P313" i="43"/>
  <c r="I313" i="43"/>
  <c r="F313" i="43"/>
  <c r="E313" i="43"/>
  <c r="D313" i="43"/>
  <c r="C313" i="43"/>
  <c r="B313" i="43"/>
  <c r="V312" i="43"/>
  <c r="U312" i="43"/>
  <c r="P312" i="43"/>
  <c r="I312" i="43"/>
  <c r="F312" i="43"/>
  <c r="E312" i="43"/>
  <c r="D312" i="43"/>
  <c r="C312" i="43"/>
  <c r="B312" i="43"/>
  <c r="V311" i="43"/>
  <c r="U311" i="43"/>
  <c r="P311" i="43"/>
  <c r="I311" i="43"/>
  <c r="F311" i="43"/>
  <c r="E311" i="43"/>
  <c r="D311" i="43"/>
  <c r="C311" i="43"/>
  <c r="B311" i="43"/>
  <c r="V310" i="43"/>
  <c r="U310" i="43"/>
  <c r="P310" i="43"/>
  <c r="I310" i="43"/>
  <c r="F310" i="43"/>
  <c r="E310" i="43"/>
  <c r="D310" i="43"/>
  <c r="C310" i="43"/>
  <c r="B310" i="43"/>
  <c r="V309" i="43"/>
  <c r="U309" i="43"/>
  <c r="P309" i="43"/>
  <c r="I309" i="43"/>
  <c r="F309" i="43"/>
  <c r="E309" i="43"/>
  <c r="D309" i="43"/>
  <c r="C309" i="43"/>
  <c r="B309" i="43"/>
  <c r="V308" i="43"/>
  <c r="U308" i="43"/>
  <c r="P308" i="43"/>
  <c r="I308" i="43"/>
  <c r="F308" i="43"/>
  <c r="E308" i="43"/>
  <c r="D308" i="43"/>
  <c r="C308" i="43"/>
  <c r="B308" i="43"/>
  <c r="V307" i="43"/>
  <c r="U307" i="43"/>
  <c r="P307" i="43"/>
  <c r="I307" i="43"/>
  <c r="F307" i="43"/>
  <c r="E307" i="43"/>
  <c r="D307" i="43"/>
  <c r="C307" i="43"/>
  <c r="B307" i="43"/>
  <c r="V306" i="43"/>
  <c r="U306" i="43"/>
  <c r="P306" i="43"/>
  <c r="I306" i="43"/>
  <c r="F306" i="43"/>
  <c r="E306" i="43"/>
  <c r="D306" i="43"/>
  <c r="C306" i="43"/>
  <c r="B306" i="43"/>
  <c r="V305" i="43"/>
  <c r="U305" i="43"/>
  <c r="P305" i="43"/>
  <c r="I305" i="43"/>
  <c r="F305" i="43"/>
  <c r="E305" i="43"/>
  <c r="D305" i="43"/>
  <c r="C305" i="43"/>
  <c r="B305" i="43"/>
  <c r="V304" i="43"/>
  <c r="U304" i="43"/>
  <c r="P304" i="43"/>
  <c r="I304" i="43"/>
  <c r="F304" i="43"/>
  <c r="E304" i="43"/>
  <c r="D304" i="43"/>
  <c r="C304" i="43"/>
  <c r="B304" i="43"/>
  <c r="V303" i="43"/>
  <c r="U303" i="43"/>
  <c r="P303" i="43"/>
  <c r="I303" i="43"/>
  <c r="F303" i="43"/>
  <c r="E303" i="43"/>
  <c r="D303" i="43"/>
  <c r="C303" i="43"/>
  <c r="B303" i="43"/>
  <c r="V302" i="43"/>
  <c r="U302" i="43"/>
  <c r="P302" i="43"/>
  <c r="I302" i="43"/>
  <c r="F302" i="43"/>
  <c r="E302" i="43"/>
  <c r="D302" i="43"/>
  <c r="C302" i="43"/>
  <c r="B302" i="43"/>
  <c r="V301" i="43"/>
  <c r="U301" i="43"/>
  <c r="P301" i="43"/>
  <c r="I301" i="43"/>
  <c r="F301" i="43"/>
  <c r="E301" i="43"/>
  <c r="D301" i="43"/>
  <c r="C301" i="43"/>
  <c r="B301" i="43"/>
  <c r="V300" i="43"/>
  <c r="U300" i="43"/>
  <c r="P300" i="43"/>
  <c r="I300" i="43"/>
  <c r="F300" i="43"/>
  <c r="E300" i="43"/>
  <c r="D300" i="43"/>
  <c r="C300" i="43"/>
  <c r="B300" i="43"/>
  <c r="V299" i="43"/>
  <c r="U299" i="43"/>
  <c r="P299" i="43"/>
  <c r="I299" i="43"/>
  <c r="F299" i="43"/>
  <c r="E299" i="43"/>
  <c r="D299" i="43"/>
  <c r="C299" i="43"/>
  <c r="B299" i="43"/>
  <c r="V298" i="43"/>
  <c r="U298" i="43"/>
  <c r="P298" i="43"/>
  <c r="I298" i="43"/>
  <c r="F298" i="43"/>
  <c r="E298" i="43"/>
  <c r="D298" i="43"/>
  <c r="C298" i="43"/>
  <c r="B298" i="43"/>
  <c r="V297" i="43"/>
  <c r="U297" i="43"/>
  <c r="P297" i="43"/>
  <c r="I297" i="43"/>
  <c r="F297" i="43"/>
  <c r="E297" i="43"/>
  <c r="D297" i="43"/>
  <c r="C297" i="43"/>
  <c r="B297" i="43"/>
  <c r="V296" i="43"/>
  <c r="U296" i="43"/>
  <c r="P296" i="43"/>
  <c r="I296" i="43"/>
  <c r="F296" i="43"/>
  <c r="E296" i="43"/>
  <c r="D296" i="43"/>
  <c r="C296" i="43"/>
  <c r="B296" i="43"/>
  <c r="V295" i="43"/>
  <c r="U295" i="43"/>
  <c r="P295" i="43"/>
  <c r="I295" i="43"/>
  <c r="F295" i="43"/>
  <c r="E295" i="43"/>
  <c r="D295" i="43"/>
  <c r="C295" i="43"/>
  <c r="B295" i="43"/>
  <c r="V294" i="43"/>
  <c r="U294" i="43"/>
  <c r="P294" i="43"/>
  <c r="I294" i="43"/>
  <c r="F294" i="43"/>
  <c r="E294" i="43"/>
  <c r="D294" i="43"/>
  <c r="C294" i="43"/>
  <c r="B294" i="43"/>
  <c r="V293" i="43"/>
  <c r="U293" i="43"/>
  <c r="P293" i="43"/>
  <c r="I293" i="43"/>
  <c r="F293" i="43"/>
  <c r="E293" i="43"/>
  <c r="D293" i="43"/>
  <c r="C293" i="43"/>
  <c r="B293" i="43"/>
  <c r="V292" i="43"/>
  <c r="U292" i="43"/>
  <c r="P292" i="43"/>
  <c r="I292" i="43"/>
  <c r="F292" i="43"/>
  <c r="E292" i="43"/>
  <c r="D292" i="43"/>
  <c r="C292" i="43"/>
  <c r="B292" i="43"/>
  <c r="V291" i="43"/>
  <c r="U291" i="43"/>
  <c r="P291" i="43"/>
  <c r="I291" i="43"/>
  <c r="F291" i="43"/>
  <c r="E291" i="43"/>
  <c r="D291" i="43"/>
  <c r="C291" i="43"/>
  <c r="B291" i="43"/>
  <c r="V290" i="43"/>
  <c r="U290" i="43"/>
  <c r="P290" i="43"/>
  <c r="I290" i="43"/>
  <c r="F290" i="43"/>
  <c r="E290" i="43"/>
  <c r="D290" i="43"/>
  <c r="C290" i="43"/>
  <c r="B290" i="43"/>
  <c r="V289" i="43"/>
  <c r="U289" i="43"/>
  <c r="P289" i="43"/>
  <c r="I289" i="43"/>
  <c r="F289" i="43"/>
  <c r="E289" i="43"/>
  <c r="D289" i="43"/>
  <c r="C289" i="43"/>
  <c r="B289" i="43"/>
  <c r="V288" i="43"/>
  <c r="U288" i="43"/>
  <c r="P288" i="43"/>
  <c r="I288" i="43"/>
  <c r="F288" i="43"/>
  <c r="E288" i="43"/>
  <c r="D288" i="43"/>
  <c r="C288" i="43"/>
  <c r="B288" i="43"/>
  <c r="V287" i="43"/>
  <c r="U287" i="43"/>
  <c r="P287" i="43"/>
  <c r="I287" i="43"/>
  <c r="F287" i="43"/>
  <c r="E287" i="43"/>
  <c r="D287" i="43"/>
  <c r="C287" i="43"/>
  <c r="B287" i="43"/>
  <c r="V286" i="43"/>
  <c r="U286" i="43"/>
  <c r="P286" i="43"/>
  <c r="I286" i="43"/>
  <c r="F286" i="43"/>
  <c r="E286" i="43"/>
  <c r="D286" i="43"/>
  <c r="C286" i="43"/>
  <c r="B286" i="43"/>
  <c r="V285" i="43"/>
  <c r="U285" i="43"/>
  <c r="P285" i="43"/>
  <c r="I285" i="43"/>
  <c r="F285" i="43"/>
  <c r="E285" i="43"/>
  <c r="D285" i="43"/>
  <c r="C285" i="43"/>
  <c r="B285" i="43"/>
  <c r="V284" i="43"/>
  <c r="U284" i="43"/>
  <c r="P284" i="43"/>
  <c r="I284" i="43"/>
  <c r="F284" i="43"/>
  <c r="E284" i="43"/>
  <c r="D284" i="43"/>
  <c r="C284" i="43"/>
  <c r="B284" i="43"/>
  <c r="V283" i="43"/>
  <c r="U283" i="43"/>
  <c r="P283" i="43"/>
  <c r="I283" i="43"/>
  <c r="F283" i="43"/>
  <c r="E283" i="43"/>
  <c r="D283" i="43"/>
  <c r="C283" i="43"/>
  <c r="B283" i="43"/>
  <c r="V282" i="43"/>
  <c r="U282" i="43"/>
  <c r="P282" i="43"/>
  <c r="I282" i="43"/>
  <c r="F282" i="43"/>
  <c r="E282" i="43"/>
  <c r="D282" i="43"/>
  <c r="C282" i="43"/>
  <c r="B282" i="43"/>
  <c r="V281" i="43"/>
  <c r="U281" i="43"/>
  <c r="P281" i="43"/>
  <c r="I281" i="43"/>
  <c r="F281" i="43"/>
  <c r="E281" i="43"/>
  <c r="D281" i="43"/>
  <c r="C281" i="43"/>
  <c r="B281" i="43"/>
  <c r="V280" i="43"/>
  <c r="U280" i="43"/>
  <c r="P280" i="43"/>
  <c r="I280" i="43"/>
  <c r="F280" i="43"/>
  <c r="E280" i="43"/>
  <c r="D280" i="43"/>
  <c r="C280" i="43"/>
  <c r="B280" i="43"/>
  <c r="V279" i="43"/>
  <c r="U279" i="43"/>
  <c r="P279" i="43"/>
  <c r="I279" i="43"/>
  <c r="F279" i="43"/>
  <c r="E279" i="43"/>
  <c r="D279" i="43"/>
  <c r="C279" i="43"/>
  <c r="B279" i="43"/>
  <c r="V278" i="43"/>
  <c r="U278" i="43"/>
  <c r="P278" i="43"/>
  <c r="I278" i="43"/>
  <c r="F278" i="43"/>
  <c r="E278" i="43"/>
  <c r="D278" i="43"/>
  <c r="C278" i="43"/>
  <c r="B278" i="43"/>
  <c r="V277" i="43"/>
  <c r="U277" i="43"/>
  <c r="P277" i="43"/>
  <c r="I277" i="43"/>
  <c r="F277" i="43"/>
  <c r="E277" i="43"/>
  <c r="D277" i="43"/>
  <c r="C277" i="43"/>
  <c r="B277" i="43"/>
  <c r="V276" i="43"/>
  <c r="U276" i="43"/>
  <c r="P276" i="43"/>
  <c r="I276" i="43"/>
  <c r="F276" i="43"/>
  <c r="E276" i="43"/>
  <c r="D276" i="43"/>
  <c r="C276" i="43"/>
  <c r="B276" i="43"/>
  <c r="V275" i="43"/>
  <c r="U275" i="43"/>
  <c r="P275" i="43"/>
  <c r="I275" i="43"/>
  <c r="F275" i="43"/>
  <c r="E275" i="43"/>
  <c r="D275" i="43"/>
  <c r="C275" i="43"/>
  <c r="B275" i="43"/>
  <c r="V274" i="43"/>
  <c r="U274" i="43"/>
  <c r="P274" i="43"/>
  <c r="I274" i="43"/>
  <c r="F274" i="43"/>
  <c r="E274" i="43"/>
  <c r="D274" i="43"/>
  <c r="C274" i="43"/>
  <c r="B274" i="43"/>
  <c r="V273" i="43"/>
  <c r="U273" i="43"/>
  <c r="P273" i="43"/>
  <c r="I273" i="43"/>
  <c r="F273" i="43"/>
  <c r="E273" i="43"/>
  <c r="D273" i="43"/>
  <c r="C273" i="43"/>
  <c r="B273" i="43"/>
  <c r="V272" i="43"/>
  <c r="U272" i="43"/>
  <c r="P272" i="43"/>
  <c r="I272" i="43"/>
  <c r="F272" i="43"/>
  <c r="E272" i="43"/>
  <c r="D272" i="43"/>
  <c r="C272" i="43"/>
  <c r="B272" i="43"/>
  <c r="V271" i="43"/>
  <c r="U271" i="43"/>
  <c r="P271" i="43"/>
  <c r="I271" i="43"/>
  <c r="F271" i="43"/>
  <c r="E271" i="43"/>
  <c r="D271" i="43"/>
  <c r="C271" i="43"/>
  <c r="B271" i="43"/>
  <c r="V270" i="43"/>
  <c r="U270" i="43"/>
  <c r="P270" i="43"/>
  <c r="I270" i="43"/>
  <c r="F270" i="43"/>
  <c r="E270" i="43"/>
  <c r="D270" i="43"/>
  <c r="C270" i="43"/>
  <c r="B270" i="43"/>
  <c r="V269" i="43"/>
  <c r="U269" i="43"/>
  <c r="P269" i="43"/>
  <c r="I269" i="43"/>
  <c r="F269" i="43"/>
  <c r="E269" i="43"/>
  <c r="D269" i="43"/>
  <c r="C269" i="43"/>
  <c r="B269" i="43"/>
  <c r="V268" i="43"/>
  <c r="U268" i="43"/>
  <c r="P268" i="43"/>
  <c r="I268" i="43"/>
  <c r="F268" i="43"/>
  <c r="E268" i="43"/>
  <c r="D268" i="43"/>
  <c r="C268" i="43"/>
  <c r="B268" i="43"/>
  <c r="V267" i="43"/>
  <c r="U267" i="43"/>
  <c r="P267" i="43"/>
  <c r="I267" i="43"/>
  <c r="F267" i="43"/>
  <c r="E267" i="43"/>
  <c r="D267" i="43"/>
  <c r="C267" i="43"/>
  <c r="B267" i="43"/>
  <c r="V266" i="43"/>
  <c r="U266" i="43"/>
  <c r="P266" i="43"/>
  <c r="I266" i="43"/>
  <c r="F266" i="43"/>
  <c r="E266" i="43"/>
  <c r="D266" i="43"/>
  <c r="C266" i="43"/>
  <c r="B266" i="43"/>
  <c r="V265" i="43"/>
  <c r="U265" i="43"/>
  <c r="P265" i="43"/>
  <c r="I265" i="43"/>
  <c r="F265" i="43"/>
  <c r="E265" i="43"/>
  <c r="D265" i="43"/>
  <c r="C265" i="43"/>
  <c r="B265" i="43"/>
  <c r="V264" i="43"/>
  <c r="U264" i="43"/>
  <c r="P264" i="43"/>
  <c r="I264" i="43"/>
  <c r="F264" i="43"/>
  <c r="E264" i="43"/>
  <c r="D264" i="43"/>
  <c r="C264" i="43"/>
  <c r="B264" i="43"/>
  <c r="V263" i="43"/>
  <c r="U263" i="43"/>
  <c r="P263" i="43"/>
  <c r="I263" i="43"/>
  <c r="F263" i="43"/>
  <c r="E263" i="43"/>
  <c r="D263" i="43"/>
  <c r="C263" i="43"/>
  <c r="B263" i="43"/>
  <c r="V262" i="43"/>
  <c r="U262" i="43"/>
  <c r="P262" i="43"/>
  <c r="I262" i="43"/>
  <c r="F262" i="43"/>
  <c r="E262" i="43"/>
  <c r="D262" i="43"/>
  <c r="C262" i="43"/>
  <c r="B262" i="43"/>
  <c r="V261" i="43"/>
  <c r="U261" i="43"/>
  <c r="P261" i="43"/>
  <c r="I261" i="43"/>
  <c r="F261" i="43"/>
  <c r="E261" i="43"/>
  <c r="D261" i="43"/>
  <c r="C261" i="43"/>
  <c r="B261" i="43"/>
  <c r="V260" i="43"/>
  <c r="U260" i="43"/>
  <c r="P260" i="43"/>
  <c r="I260" i="43"/>
  <c r="F260" i="43"/>
  <c r="E260" i="43"/>
  <c r="D260" i="43"/>
  <c r="C260" i="43"/>
  <c r="B260" i="43"/>
  <c r="V259" i="43"/>
  <c r="U259" i="43"/>
  <c r="P259" i="43"/>
  <c r="I259" i="43"/>
  <c r="F259" i="43"/>
  <c r="E259" i="43"/>
  <c r="D259" i="43"/>
  <c r="C259" i="43"/>
  <c r="B259" i="43"/>
  <c r="V258" i="43"/>
  <c r="U258" i="43"/>
  <c r="P258" i="43"/>
  <c r="I258" i="43"/>
  <c r="F258" i="43"/>
  <c r="E258" i="43"/>
  <c r="D258" i="43"/>
  <c r="C258" i="43"/>
  <c r="B258" i="43"/>
  <c r="V257" i="43"/>
  <c r="U257" i="43"/>
  <c r="P257" i="43"/>
  <c r="I257" i="43"/>
  <c r="F257" i="43"/>
  <c r="E257" i="43"/>
  <c r="D257" i="43"/>
  <c r="C257" i="43"/>
  <c r="B257" i="43"/>
  <c r="V256" i="43"/>
  <c r="U256" i="43"/>
  <c r="P256" i="43"/>
  <c r="I256" i="43"/>
  <c r="F256" i="43"/>
  <c r="E256" i="43"/>
  <c r="D256" i="43"/>
  <c r="C256" i="43"/>
  <c r="B256" i="43"/>
  <c r="V255" i="43"/>
  <c r="U255" i="43"/>
  <c r="P255" i="43"/>
  <c r="I255" i="43"/>
  <c r="F255" i="43"/>
  <c r="E255" i="43"/>
  <c r="D255" i="43"/>
  <c r="C255" i="43"/>
  <c r="B255" i="43"/>
  <c r="V254" i="43"/>
  <c r="U254" i="43"/>
  <c r="P254" i="43"/>
  <c r="I254" i="43"/>
  <c r="F254" i="43"/>
  <c r="E254" i="43"/>
  <c r="D254" i="43"/>
  <c r="C254" i="43"/>
  <c r="B254" i="43"/>
  <c r="V253" i="43"/>
  <c r="U253" i="43"/>
  <c r="P253" i="43"/>
  <c r="I253" i="43"/>
  <c r="F253" i="43"/>
  <c r="E253" i="43"/>
  <c r="D253" i="43"/>
  <c r="C253" i="43"/>
  <c r="B253" i="43"/>
  <c r="V252" i="43"/>
  <c r="U252" i="43"/>
  <c r="P252" i="43"/>
  <c r="I252" i="43"/>
  <c r="F252" i="43"/>
  <c r="E252" i="43"/>
  <c r="D252" i="43"/>
  <c r="C252" i="43"/>
  <c r="B252" i="43"/>
  <c r="V251" i="43"/>
  <c r="U251" i="43"/>
  <c r="P251" i="43"/>
  <c r="I251" i="43"/>
  <c r="F251" i="43"/>
  <c r="E251" i="43"/>
  <c r="D251" i="43"/>
  <c r="C251" i="43"/>
  <c r="B251" i="43"/>
  <c r="V250" i="43"/>
  <c r="U250" i="43"/>
  <c r="P250" i="43"/>
  <c r="I250" i="43"/>
  <c r="F250" i="43"/>
  <c r="E250" i="43"/>
  <c r="D250" i="43"/>
  <c r="C250" i="43"/>
  <c r="B250" i="43"/>
  <c r="V249" i="43"/>
  <c r="U249" i="43"/>
  <c r="P249" i="43"/>
  <c r="I249" i="43"/>
  <c r="F249" i="43"/>
  <c r="E249" i="43"/>
  <c r="D249" i="43"/>
  <c r="C249" i="43"/>
  <c r="B249" i="43"/>
  <c r="V248" i="43"/>
  <c r="U248" i="43"/>
  <c r="P248" i="43"/>
  <c r="I248" i="43"/>
  <c r="F248" i="43"/>
  <c r="E248" i="43"/>
  <c r="D248" i="43"/>
  <c r="C248" i="43"/>
  <c r="B248" i="43"/>
  <c r="V247" i="43"/>
  <c r="U247" i="43"/>
  <c r="P247" i="43"/>
  <c r="I247" i="43"/>
  <c r="F247" i="43"/>
  <c r="E247" i="43"/>
  <c r="D247" i="43"/>
  <c r="C247" i="43"/>
  <c r="B247" i="43"/>
  <c r="V246" i="43"/>
  <c r="U246" i="43"/>
  <c r="P246" i="43"/>
  <c r="I246" i="43"/>
  <c r="F246" i="43"/>
  <c r="E246" i="43"/>
  <c r="D246" i="43"/>
  <c r="C246" i="43"/>
  <c r="B246" i="43"/>
  <c r="V245" i="43"/>
  <c r="U245" i="43"/>
  <c r="P245" i="43"/>
  <c r="I245" i="43"/>
  <c r="F245" i="43"/>
  <c r="E245" i="43"/>
  <c r="D245" i="43"/>
  <c r="C245" i="43"/>
  <c r="B245" i="43"/>
  <c r="V244" i="43"/>
  <c r="U244" i="43"/>
  <c r="P244" i="43"/>
  <c r="I244" i="43"/>
  <c r="F244" i="43"/>
  <c r="E244" i="43"/>
  <c r="D244" i="43"/>
  <c r="C244" i="43"/>
  <c r="B244" i="43"/>
  <c r="V243" i="43"/>
  <c r="U243" i="43"/>
  <c r="P243" i="43"/>
  <c r="I243" i="43"/>
  <c r="F243" i="43"/>
  <c r="E243" i="43"/>
  <c r="D243" i="43"/>
  <c r="C243" i="43"/>
  <c r="B243" i="43"/>
  <c r="V242" i="43"/>
  <c r="U242" i="43"/>
  <c r="P242" i="43"/>
  <c r="I242" i="43"/>
  <c r="F242" i="43"/>
  <c r="E242" i="43"/>
  <c r="D242" i="43"/>
  <c r="C242" i="43"/>
  <c r="B242" i="43"/>
  <c r="V241" i="43"/>
  <c r="U241" i="43"/>
  <c r="P241" i="43"/>
  <c r="I241" i="43"/>
  <c r="F241" i="43"/>
  <c r="E241" i="43"/>
  <c r="D241" i="43"/>
  <c r="C241" i="43"/>
  <c r="B241" i="43"/>
  <c r="V240" i="43"/>
  <c r="U240" i="43"/>
  <c r="P240" i="43"/>
  <c r="I240" i="43"/>
  <c r="F240" i="43"/>
  <c r="E240" i="43"/>
  <c r="D240" i="43"/>
  <c r="C240" i="43"/>
  <c r="B240" i="43"/>
  <c r="V239" i="43"/>
  <c r="U239" i="43"/>
  <c r="P239" i="43"/>
  <c r="I239" i="43"/>
  <c r="F239" i="43"/>
  <c r="E239" i="43"/>
  <c r="D239" i="43"/>
  <c r="C239" i="43"/>
  <c r="B239" i="43"/>
  <c r="V238" i="43"/>
  <c r="U238" i="43"/>
  <c r="P238" i="43"/>
  <c r="I238" i="43"/>
  <c r="F238" i="43"/>
  <c r="E238" i="43"/>
  <c r="D238" i="43"/>
  <c r="C238" i="43"/>
  <c r="B238" i="43"/>
  <c r="V237" i="43"/>
  <c r="U237" i="43"/>
  <c r="P237" i="43"/>
  <c r="I237" i="43"/>
  <c r="F237" i="43"/>
  <c r="E237" i="43"/>
  <c r="D237" i="43"/>
  <c r="C237" i="43"/>
  <c r="B237" i="43"/>
  <c r="V236" i="43"/>
  <c r="U236" i="43"/>
  <c r="P236" i="43"/>
  <c r="I236" i="43"/>
  <c r="F236" i="43"/>
  <c r="E236" i="43"/>
  <c r="D236" i="43"/>
  <c r="C236" i="43"/>
  <c r="B236" i="43"/>
  <c r="V235" i="43"/>
  <c r="U235" i="43"/>
  <c r="P235" i="43"/>
  <c r="I235" i="43"/>
  <c r="F235" i="43"/>
  <c r="E235" i="43"/>
  <c r="D235" i="43"/>
  <c r="C235" i="43"/>
  <c r="B235" i="43"/>
  <c r="V234" i="43"/>
  <c r="U234" i="43"/>
  <c r="P234" i="43"/>
  <c r="I234" i="43"/>
  <c r="F234" i="43"/>
  <c r="E234" i="43"/>
  <c r="D234" i="43"/>
  <c r="C234" i="43"/>
  <c r="B234" i="43"/>
  <c r="V233" i="43"/>
  <c r="U233" i="43"/>
  <c r="P233" i="43"/>
  <c r="I233" i="43"/>
  <c r="F233" i="43"/>
  <c r="E233" i="43"/>
  <c r="D233" i="43"/>
  <c r="C233" i="43"/>
  <c r="B233" i="43"/>
  <c r="V232" i="43"/>
  <c r="U232" i="43"/>
  <c r="P232" i="43"/>
  <c r="I232" i="43"/>
  <c r="F232" i="43"/>
  <c r="E232" i="43"/>
  <c r="D232" i="43"/>
  <c r="C232" i="43"/>
  <c r="B232" i="43"/>
  <c r="V231" i="43"/>
  <c r="U231" i="43"/>
  <c r="P231" i="43"/>
  <c r="I231" i="43"/>
  <c r="F231" i="43"/>
  <c r="E231" i="43"/>
  <c r="D231" i="43"/>
  <c r="C231" i="43"/>
  <c r="B231" i="43"/>
  <c r="V230" i="43"/>
  <c r="U230" i="43"/>
  <c r="P230" i="43"/>
  <c r="I230" i="43"/>
  <c r="F230" i="43"/>
  <c r="E230" i="43"/>
  <c r="D230" i="43"/>
  <c r="C230" i="43"/>
  <c r="B230" i="43"/>
  <c r="V229" i="43"/>
  <c r="U229" i="43"/>
  <c r="P229" i="43"/>
  <c r="I229" i="43"/>
  <c r="F229" i="43"/>
  <c r="E229" i="43"/>
  <c r="D229" i="43"/>
  <c r="C229" i="43"/>
  <c r="B229" i="43"/>
  <c r="V228" i="43"/>
  <c r="U228" i="43"/>
  <c r="P228" i="43"/>
  <c r="I228" i="43"/>
  <c r="F228" i="43"/>
  <c r="E228" i="43"/>
  <c r="D228" i="43"/>
  <c r="C228" i="43"/>
  <c r="B228" i="43"/>
  <c r="V227" i="43"/>
  <c r="U227" i="43"/>
  <c r="P227" i="43"/>
  <c r="I227" i="43"/>
  <c r="F227" i="43"/>
  <c r="E227" i="43"/>
  <c r="D227" i="43"/>
  <c r="C227" i="43"/>
  <c r="B227" i="43"/>
  <c r="V226" i="43"/>
  <c r="U226" i="43"/>
  <c r="P226" i="43"/>
  <c r="I226" i="43"/>
  <c r="F226" i="43"/>
  <c r="E226" i="43"/>
  <c r="D226" i="43"/>
  <c r="C226" i="43"/>
  <c r="B226" i="43"/>
  <c r="V225" i="43"/>
  <c r="U225" i="43"/>
  <c r="P225" i="43"/>
  <c r="I225" i="43"/>
  <c r="F225" i="43"/>
  <c r="E225" i="43"/>
  <c r="D225" i="43"/>
  <c r="C225" i="43"/>
  <c r="B225" i="43"/>
  <c r="V224" i="43"/>
  <c r="U224" i="43"/>
  <c r="P224" i="43"/>
  <c r="I224" i="43"/>
  <c r="F224" i="43"/>
  <c r="E224" i="43"/>
  <c r="D224" i="43"/>
  <c r="C224" i="43"/>
  <c r="B224" i="43"/>
  <c r="V223" i="43"/>
  <c r="U223" i="43"/>
  <c r="P223" i="43"/>
  <c r="I223" i="43"/>
  <c r="F223" i="43"/>
  <c r="E223" i="43"/>
  <c r="D223" i="43"/>
  <c r="C223" i="43"/>
  <c r="B223" i="43"/>
  <c r="V222" i="43"/>
  <c r="U222" i="43"/>
  <c r="P222" i="43"/>
  <c r="I222" i="43"/>
  <c r="F222" i="43"/>
  <c r="E222" i="43"/>
  <c r="D222" i="43"/>
  <c r="C222" i="43"/>
  <c r="B222" i="43"/>
  <c r="V221" i="43"/>
  <c r="U221" i="43"/>
  <c r="P221" i="43"/>
  <c r="I221" i="43"/>
  <c r="F221" i="43"/>
  <c r="E221" i="43"/>
  <c r="D221" i="43"/>
  <c r="C221" i="43"/>
  <c r="B221" i="43"/>
  <c r="V220" i="43"/>
  <c r="U220" i="43"/>
  <c r="P220" i="43"/>
  <c r="I220" i="43"/>
  <c r="F220" i="43"/>
  <c r="E220" i="43"/>
  <c r="D220" i="43"/>
  <c r="C220" i="43"/>
  <c r="B220" i="43"/>
  <c r="V219" i="43"/>
  <c r="U219" i="43"/>
  <c r="P219" i="43"/>
  <c r="I219" i="43"/>
  <c r="F219" i="43"/>
  <c r="E219" i="43"/>
  <c r="D219" i="43"/>
  <c r="C219" i="43"/>
  <c r="B219" i="43"/>
  <c r="V218" i="43"/>
  <c r="U218" i="43"/>
  <c r="P218" i="43"/>
  <c r="I218" i="43"/>
  <c r="F218" i="43"/>
  <c r="E218" i="43"/>
  <c r="D218" i="43"/>
  <c r="C218" i="43"/>
  <c r="B218" i="43"/>
  <c r="V217" i="43"/>
  <c r="U217" i="43"/>
  <c r="P217" i="43"/>
  <c r="I217" i="43"/>
  <c r="F217" i="43"/>
  <c r="E217" i="43"/>
  <c r="D217" i="43"/>
  <c r="C217" i="43"/>
  <c r="B217" i="43"/>
  <c r="V216" i="43"/>
  <c r="U216" i="43"/>
  <c r="P216" i="43"/>
  <c r="I216" i="43"/>
  <c r="F216" i="43"/>
  <c r="E216" i="43"/>
  <c r="D216" i="43"/>
  <c r="C216" i="43"/>
  <c r="B216" i="43"/>
  <c r="V215" i="43"/>
  <c r="U215" i="43"/>
  <c r="P215" i="43"/>
  <c r="I215" i="43"/>
  <c r="F215" i="43"/>
  <c r="E215" i="43"/>
  <c r="D215" i="43"/>
  <c r="C215" i="43"/>
  <c r="B215" i="43"/>
  <c r="V214" i="43"/>
  <c r="U214" i="43"/>
  <c r="P214" i="43"/>
  <c r="I214" i="43"/>
  <c r="F214" i="43"/>
  <c r="E214" i="43"/>
  <c r="D214" i="43"/>
  <c r="C214" i="43"/>
  <c r="B214" i="43"/>
  <c r="V213" i="43"/>
  <c r="U213" i="43"/>
  <c r="P213" i="43"/>
  <c r="I213" i="43"/>
  <c r="F213" i="43"/>
  <c r="E213" i="43"/>
  <c r="D213" i="43"/>
  <c r="C213" i="43"/>
  <c r="B213" i="43"/>
  <c r="V212" i="43"/>
  <c r="U212" i="43"/>
  <c r="P212" i="43"/>
  <c r="I212" i="43"/>
  <c r="F212" i="43"/>
  <c r="E212" i="43"/>
  <c r="D212" i="43"/>
  <c r="C212" i="43"/>
  <c r="B212" i="43"/>
  <c r="V211" i="43"/>
  <c r="U211" i="43"/>
  <c r="P211" i="43"/>
  <c r="I211" i="43"/>
  <c r="F211" i="43"/>
  <c r="E211" i="43"/>
  <c r="D211" i="43"/>
  <c r="C211" i="43"/>
  <c r="B211" i="43"/>
  <c r="V210" i="43"/>
  <c r="U210" i="43"/>
  <c r="P210" i="43"/>
  <c r="I210" i="43"/>
  <c r="F210" i="43"/>
  <c r="E210" i="43"/>
  <c r="D210" i="43"/>
  <c r="C210" i="43"/>
  <c r="B210" i="43"/>
  <c r="V209" i="43"/>
  <c r="U209" i="43"/>
  <c r="P209" i="43"/>
  <c r="I209" i="43"/>
  <c r="F209" i="43"/>
  <c r="E209" i="43"/>
  <c r="D209" i="43"/>
  <c r="C209" i="43"/>
  <c r="B209" i="43"/>
  <c r="V208" i="43"/>
  <c r="U208" i="43"/>
  <c r="P208" i="43"/>
  <c r="I208" i="43"/>
  <c r="F208" i="43"/>
  <c r="E208" i="43"/>
  <c r="D208" i="43"/>
  <c r="C208" i="43"/>
  <c r="B208" i="43"/>
  <c r="V207" i="43"/>
  <c r="U207" i="43"/>
  <c r="P207" i="43"/>
  <c r="I207" i="43"/>
  <c r="F207" i="43"/>
  <c r="E207" i="43"/>
  <c r="D207" i="43"/>
  <c r="C207" i="43"/>
  <c r="B207" i="43"/>
  <c r="V206" i="43"/>
  <c r="U206" i="43"/>
  <c r="P206" i="43"/>
  <c r="I206" i="43"/>
  <c r="F206" i="43"/>
  <c r="E206" i="43"/>
  <c r="D206" i="43"/>
  <c r="C206" i="43"/>
  <c r="B206" i="43"/>
  <c r="V205" i="43"/>
  <c r="U205" i="43"/>
  <c r="P205" i="43"/>
  <c r="I205" i="43"/>
  <c r="F205" i="43"/>
  <c r="E205" i="43"/>
  <c r="D205" i="43"/>
  <c r="C205" i="43"/>
  <c r="B205" i="43"/>
  <c r="V204" i="43"/>
  <c r="U204" i="43"/>
  <c r="P204" i="43"/>
  <c r="I204" i="43"/>
  <c r="F204" i="43"/>
  <c r="E204" i="43"/>
  <c r="D204" i="43"/>
  <c r="C204" i="43"/>
  <c r="B204" i="43"/>
  <c r="V203" i="43"/>
  <c r="U203" i="43"/>
  <c r="P203" i="43"/>
  <c r="I203" i="43"/>
  <c r="F203" i="43"/>
  <c r="E203" i="43"/>
  <c r="D203" i="43"/>
  <c r="C203" i="43"/>
  <c r="B203" i="43"/>
  <c r="V202" i="43"/>
  <c r="U202" i="43"/>
  <c r="P202" i="43"/>
  <c r="I202" i="43"/>
  <c r="F202" i="43"/>
  <c r="E202" i="43"/>
  <c r="D202" i="43"/>
  <c r="C202" i="43"/>
  <c r="B202" i="43"/>
  <c r="V201" i="43"/>
  <c r="U201" i="43"/>
  <c r="P201" i="43"/>
  <c r="I201" i="43"/>
  <c r="F201" i="43"/>
  <c r="E201" i="43"/>
  <c r="D201" i="43"/>
  <c r="C201" i="43"/>
  <c r="B201" i="43"/>
  <c r="V200" i="43"/>
  <c r="U200" i="43"/>
  <c r="P200" i="43"/>
  <c r="I200" i="43"/>
  <c r="F200" i="43"/>
  <c r="E200" i="43"/>
  <c r="D200" i="43"/>
  <c r="C200" i="43"/>
  <c r="B200" i="43"/>
  <c r="V199" i="43"/>
  <c r="U199" i="43"/>
  <c r="P199" i="43"/>
  <c r="I199" i="43"/>
  <c r="F199" i="43"/>
  <c r="E199" i="43"/>
  <c r="D199" i="43"/>
  <c r="C199" i="43"/>
  <c r="B199" i="43"/>
  <c r="V198" i="43"/>
  <c r="U198" i="43"/>
  <c r="P198" i="43"/>
  <c r="I198" i="43"/>
  <c r="F198" i="43"/>
  <c r="E198" i="43"/>
  <c r="D198" i="43"/>
  <c r="C198" i="43"/>
  <c r="B198" i="43"/>
  <c r="V197" i="43"/>
  <c r="U197" i="43"/>
  <c r="P197" i="43"/>
  <c r="I197" i="43"/>
  <c r="F197" i="43"/>
  <c r="E197" i="43"/>
  <c r="D197" i="43"/>
  <c r="C197" i="43"/>
  <c r="B197" i="43"/>
  <c r="V196" i="43"/>
  <c r="U196" i="43"/>
  <c r="P196" i="43"/>
  <c r="I196" i="43"/>
  <c r="F196" i="43"/>
  <c r="E196" i="43"/>
  <c r="D196" i="43"/>
  <c r="C196" i="43"/>
  <c r="B196" i="43"/>
  <c r="V195" i="43"/>
  <c r="U195" i="43"/>
  <c r="P195" i="43"/>
  <c r="I195" i="43"/>
  <c r="F195" i="43"/>
  <c r="E195" i="43"/>
  <c r="D195" i="43"/>
  <c r="C195" i="43"/>
  <c r="B195" i="43"/>
  <c r="V194" i="43"/>
  <c r="U194" i="43"/>
  <c r="P194" i="43"/>
  <c r="I194" i="43"/>
  <c r="F194" i="43"/>
  <c r="E194" i="43"/>
  <c r="D194" i="43"/>
  <c r="C194" i="43"/>
  <c r="B194" i="43"/>
  <c r="V193" i="43"/>
  <c r="U193" i="43"/>
  <c r="P193" i="43"/>
  <c r="I193" i="43"/>
  <c r="F193" i="43"/>
  <c r="E193" i="43"/>
  <c r="D193" i="43"/>
  <c r="C193" i="43"/>
  <c r="B193" i="43"/>
  <c r="V192" i="43"/>
  <c r="U192" i="43"/>
  <c r="P192" i="43"/>
  <c r="I192" i="43"/>
  <c r="F192" i="43"/>
  <c r="E192" i="43"/>
  <c r="D192" i="43"/>
  <c r="C192" i="43"/>
  <c r="B192" i="43"/>
  <c r="V191" i="43"/>
  <c r="U191" i="43"/>
  <c r="P191" i="43"/>
  <c r="I191" i="43"/>
  <c r="F191" i="43"/>
  <c r="E191" i="43"/>
  <c r="D191" i="43"/>
  <c r="C191" i="43"/>
  <c r="B191" i="43"/>
  <c r="V190" i="43"/>
  <c r="U190" i="43"/>
  <c r="P190" i="43"/>
  <c r="I190" i="43"/>
  <c r="F190" i="43"/>
  <c r="E190" i="43"/>
  <c r="D190" i="43"/>
  <c r="C190" i="43"/>
  <c r="B190" i="43"/>
  <c r="V189" i="43"/>
  <c r="U189" i="43"/>
  <c r="P189" i="43"/>
  <c r="I189" i="43"/>
  <c r="F189" i="43"/>
  <c r="E189" i="43"/>
  <c r="D189" i="43"/>
  <c r="C189" i="43"/>
  <c r="B189" i="43"/>
  <c r="V188" i="43"/>
  <c r="U188" i="43"/>
  <c r="P188" i="43"/>
  <c r="I188" i="43"/>
  <c r="F188" i="43"/>
  <c r="E188" i="43"/>
  <c r="D188" i="43"/>
  <c r="C188" i="43"/>
  <c r="B188" i="43"/>
  <c r="V187" i="43"/>
  <c r="U187" i="43"/>
  <c r="P187" i="43"/>
  <c r="I187" i="43"/>
  <c r="F187" i="43"/>
  <c r="E187" i="43"/>
  <c r="D187" i="43"/>
  <c r="C187" i="43"/>
  <c r="B187" i="43"/>
  <c r="V186" i="43"/>
  <c r="U186" i="43"/>
  <c r="P186" i="43"/>
  <c r="I186" i="43"/>
  <c r="F186" i="43"/>
  <c r="E186" i="43"/>
  <c r="D186" i="43"/>
  <c r="C186" i="43"/>
  <c r="B186" i="43"/>
  <c r="V185" i="43"/>
  <c r="U185" i="43"/>
  <c r="P185" i="43"/>
  <c r="I185" i="43"/>
  <c r="F185" i="43"/>
  <c r="E185" i="43"/>
  <c r="D185" i="43"/>
  <c r="C185" i="43"/>
  <c r="B185" i="43"/>
  <c r="V184" i="43"/>
  <c r="U184" i="43"/>
  <c r="P184" i="43"/>
  <c r="I184" i="43"/>
  <c r="F184" i="43"/>
  <c r="E184" i="43"/>
  <c r="D184" i="43"/>
  <c r="C184" i="43"/>
  <c r="B184" i="43"/>
  <c r="V183" i="43"/>
  <c r="U183" i="43"/>
  <c r="P183" i="43"/>
  <c r="I183" i="43"/>
  <c r="F183" i="43"/>
  <c r="E183" i="43"/>
  <c r="D183" i="43"/>
  <c r="C183" i="43"/>
  <c r="B183" i="43"/>
  <c r="V182" i="43"/>
  <c r="U182" i="43"/>
  <c r="P182" i="43"/>
  <c r="I182" i="43"/>
  <c r="F182" i="43"/>
  <c r="E182" i="43"/>
  <c r="D182" i="43"/>
  <c r="C182" i="43"/>
  <c r="B182" i="43"/>
  <c r="V181" i="43"/>
  <c r="U181" i="43"/>
  <c r="P181" i="43"/>
  <c r="I181" i="43"/>
  <c r="F181" i="43"/>
  <c r="E181" i="43"/>
  <c r="D181" i="43"/>
  <c r="C181" i="43"/>
  <c r="B181" i="43"/>
  <c r="V180" i="43"/>
  <c r="U180" i="43"/>
  <c r="P180" i="43"/>
  <c r="I180" i="43"/>
  <c r="F180" i="43"/>
  <c r="E180" i="43"/>
  <c r="D180" i="43"/>
  <c r="C180" i="43"/>
  <c r="B180" i="43"/>
  <c r="V179" i="43"/>
  <c r="U179" i="43"/>
  <c r="P179" i="43"/>
  <c r="I179" i="43"/>
  <c r="F179" i="43"/>
  <c r="E179" i="43"/>
  <c r="D179" i="43"/>
  <c r="C179" i="43"/>
  <c r="B179" i="43"/>
  <c r="V178" i="43"/>
  <c r="U178" i="43"/>
  <c r="P178" i="43"/>
  <c r="I178" i="43"/>
  <c r="F178" i="43"/>
  <c r="E178" i="43"/>
  <c r="D178" i="43"/>
  <c r="C178" i="43"/>
  <c r="V177" i="43"/>
  <c r="U177" i="43"/>
  <c r="P177" i="43"/>
  <c r="I177" i="43"/>
  <c r="F177" i="43"/>
  <c r="E177" i="43"/>
  <c r="D177" i="43"/>
  <c r="C177" i="43"/>
  <c r="V176" i="43"/>
  <c r="U176" i="43"/>
  <c r="P176" i="43"/>
  <c r="I176" i="43"/>
  <c r="F176" i="43"/>
  <c r="E176" i="43"/>
  <c r="D176" i="43"/>
  <c r="C176" i="43"/>
  <c r="V175" i="43"/>
  <c r="U175" i="43"/>
  <c r="P175" i="43"/>
  <c r="I175" i="43"/>
  <c r="F175" i="43"/>
  <c r="E175" i="43"/>
  <c r="D175" i="43"/>
  <c r="C175" i="43"/>
  <c r="V174" i="43"/>
  <c r="U174" i="43"/>
  <c r="P174" i="43"/>
  <c r="I174" i="43"/>
  <c r="F174" i="43"/>
  <c r="E174" i="43"/>
  <c r="D174" i="43"/>
  <c r="C174" i="43"/>
  <c r="V173" i="43"/>
  <c r="U173" i="43"/>
  <c r="P173" i="43"/>
  <c r="I173" i="43"/>
  <c r="F173" i="43"/>
  <c r="E173" i="43"/>
  <c r="D173" i="43"/>
  <c r="C173" i="43"/>
  <c r="V172" i="43"/>
  <c r="U172" i="43"/>
  <c r="P172" i="43"/>
  <c r="I172" i="43"/>
  <c r="F172" i="43"/>
  <c r="E172" i="43"/>
  <c r="D172" i="43"/>
  <c r="C172" i="43"/>
  <c r="V171" i="43"/>
  <c r="U171" i="43"/>
  <c r="P171" i="43"/>
  <c r="I171" i="43"/>
  <c r="F171" i="43"/>
  <c r="E171" i="43"/>
  <c r="D171" i="43"/>
  <c r="C171" i="43"/>
  <c r="V170" i="43"/>
  <c r="U170" i="43"/>
  <c r="P170" i="43"/>
  <c r="I170" i="43"/>
  <c r="F170" i="43"/>
  <c r="E170" i="43"/>
  <c r="D170" i="43"/>
  <c r="C170" i="43"/>
  <c r="V169" i="43"/>
  <c r="U169" i="43"/>
  <c r="P169" i="43"/>
  <c r="I169" i="43"/>
  <c r="F169" i="43"/>
  <c r="E169" i="43"/>
  <c r="D169" i="43"/>
  <c r="C169" i="43"/>
  <c r="V168" i="43"/>
  <c r="U168" i="43"/>
  <c r="P168" i="43"/>
  <c r="I168" i="43"/>
  <c r="F168" i="43"/>
  <c r="E168" i="43"/>
  <c r="D168" i="43"/>
  <c r="C168" i="43"/>
  <c r="V167" i="43"/>
  <c r="U167" i="43"/>
  <c r="P167" i="43"/>
  <c r="I167" i="43"/>
  <c r="F167" i="43"/>
  <c r="E167" i="43"/>
  <c r="D167" i="43"/>
  <c r="C167" i="43"/>
  <c r="V166" i="43"/>
  <c r="U166" i="43"/>
  <c r="P166" i="43"/>
  <c r="I166" i="43"/>
  <c r="F166" i="43"/>
  <c r="E166" i="43"/>
  <c r="D166" i="43"/>
  <c r="C166" i="43"/>
  <c r="B166" i="43"/>
  <c r="V165" i="43"/>
  <c r="U165" i="43"/>
  <c r="P165" i="43"/>
  <c r="I165" i="43"/>
  <c r="F165" i="43"/>
  <c r="E165" i="43"/>
  <c r="D165" i="43"/>
  <c r="C165" i="43"/>
  <c r="B165" i="43" s="1"/>
  <c r="V164" i="43"/>
  <c r="U164" i="43"/>
  <c r="P164" i="43"/>
  <c r="I164" i="43"/>
  <c r="F164" i="43"/>
  <c r="E164" i="43"/>
  <c r="D164" i="43"/>
  <c r="C164" i="43"/>
  <c r="B164" i="43" s="1"/>
  <c r="V163" i="43"/>
  <c r="U163" i="43"/>
  <c r="P163" i="43"/>
  <c r="I163" i="43"/>
  <c r="F163" i="43"/>
  <c r="E163" i="43"/>
  <c r="D163" i="43"/>
  <c r="C163" i="43"/>
  <c r="V162" i="43"/>
  <c r="U162" i="43"/>
  <c r="P162" i="43"/>
  <c r="I162" i="43"/>
  <c r="F162" i="43"/>
  <c r="E162" i="43"/>
  <c r="D162" i="43"/>
  <c r="C162" i="43"/>
  <c r="V161" i="43"/>
  <c r="U161" i="43"/>
  <c r="P161" i="43"/>
  <c r="I161" i="43"/>
  <c r="F161" i="43"/>
  <c r="E161" i="43"/>
  <c r="D161" i="43"/>
  <c r="B161" i="43" s="1"/>
  <c r="C161" i="43"/>
  <c r="V160" i="43"/>
  <c r="U160" i="43"/>
  <c r="P160" i="43"/>
  <c r="I160" i="43"/>
  <c r="F160" i="43"/>
  <c r="E160" i="43"/>
  <c r="D160" i="43"/>
  <c r="C160" i="43"/>
  <c r="V159" i="43"/>
  <c r="U159" i="43"/>
  <c r="P159" i="43"/>
  <c r="I159" i="43"/>
  <c r="F159" i="43"/>
  <c r="E159" i="43"/>
  <c r="D159" i="43"/>
  <c r="C159" i="43"/>
  <c r="V158" i="43"/>
  <c r="U158" i="43"/>
  <c r="P158" i="43"/>
  <c r="I158" i="43"/>
  <c r="F158" i="43"/>
  <c r="E158" i="43"/>
  <c r="D158" i="43"/>
  <c r="C158" i="43"/>
  <c r="B158" i="43" s="1"/>
  <c r="V157" i="43"/>
  <c r="U157" i="43"/>
  <c r="P157" i="43"/>
  <c r="I157" i="43"/>
  <c r="F157" i="43"/>
  <c r="E157" i="43"/>
  <c r="D157" i="43"/>
  <c r="C157" i="43"/>
  <c r="V156" i="43"/>
  <c r="U156" i="43"/>
  <c r="P156" i="43"/>
  <c r="I156" i="43"/>
  <c r="F156" i="43"/>
  <c r="E156" i="43"/>
  <c r="D156" i="43"/>
  <c r="C156" i="43"/>
  <c r="V155" i="43"/>
  <c r="U155" i="43"/>
  <c r="P155" i="43"/>
  <c r="I155" i="43"/>
  <c r="F155" i="43"/>
  <c r="E155" i="43"/>
  <c r="D155" i="43"/>
  <c r="C155" i="43"/>
  <c r="V154" i="43"/>
  <c r="U154" i="43"/>
  <c r="P154" i="43"/>
  <c r="I154" i="43"/>
  <c r="F154" i="43"/>
  <c r="E154" i="43"/>
  <c r="D154" i="43"/>
  <c r="C154" i="43"/>
  <c r="V153" i="43"/>
  <c r="U153" i="43"/>
  <c r="P153" i="43"/>
  <c r="I153" i="43"/>
  <c r="F153" i="43"/>
  <c r="E153" i="43"/>
  <c r="D153" i="43"/>
  <c r="C153" i="43"/>
  <c r="V152" i="43"/>
  <c r="U152" i="43"/>
  <c r="P152" i="43"/>
  <c r="I152" i="43"/>
  <c r="F152" i="43"/>
  <c r="E152" i="43"/>
  <c r="D152" i="43"/>
  <c r="C152" i="43"/>
  <c r="V151" i="43"/>
  <c r="U151" i="43"/>
  <c r="P151" i="43"/>
  <c r="I151" i="43"/>
  <c r="F151" i="43"/>
  <c r="E151" i="43"/>
  <c r="D151" i="43"/>
  <c r="C151" i="43"/>
  <c r="V150" i="43"/>
  <c r="U150" i="43"/>
  <c r="P150" i="43"/>
  <c r="I150" i="43"/>
  <c r="F150" i="43"/>
  <c r="E150" i="43"/>
  <c r="D150" i="43"/>
  <c r="C150" i="43"/>
  <c r="V149" i="43"/>
  <c r="U149" i="43"/>
  <c r="P149" i="43"/>
  <c r="I149" i="43"/>
  <c r="F149" i="43"/>
  <c r="E149" i="43"/>
  <c r="D149" i="43"/>
  <c r="C149" i="43"/>
  <c r="V148" i="43"/>
  <c r="U148" i="43"/>
  <c r="P148" i="43"/>
  <c r="I148" i="43"/>
  <c r="F148" i="43"/>
  <c r="E148" i="43"/>
  <c r="D148" i="43"/>
  <c r="C148" i="43"/>
  <c r="V147" i="43"/>
  <c r="U147" i="43"/>
  <c r="P147" i="43"/>
  <c r="I147" i="43"/>
  <c r="F147" i="43"/>
  <c r="E147" i="43"/>
  <c r="D147" i="43"/>
  <c r="C147" i="43"/>
  <c r="B147" i="43" s="1"/>
  <c r="V146" i="43"/>
  <c r="U146" i="43"/>
  <c r="P146" i="43"/>
  <c r="I146" i="43"/>
  <c r="F146" i="43"/>
  <c r="E146" i="43"/>
  <c r="D146" i="43"/>
  <c r="C146" i="43"/>
  <c r="V145" i="43"/>
  <c r="U145" i="43"/>
  <c r="P145" i="43"/>
  <c r="I145" i="43"/>
  <c r="F145" i="43"/>
  <c r="E145" i="43"/>
  <c r="D145" i="43"/>
  <c r="C145" i="43"/>
  <c r="V144" i="43"/>
  <c r="U144" i="43"/>
  <c r="P144" i="43"/>
  <c r="I144" i="43"/>
  <c r="F144" i="43"/>
  <c r="E144" i="43"/>
  <c r="D144" i="43"/>
  <c r="C144" i="43"/>
  <c r="V143" i="43"/>
  <c r="U143" i="43"/>
  <c r="P143" i="43"/>
  <c r="I143" i="43"/>
  <c r="F143" i="43"/>
  <c r="E143" i="43"/>
  <c r="D143" i="43"/>
  <c r="C143" i="43"/>
  <c r="V142" i="43"/>
  <c r="U142" i="43"/>
  <c r="P142" i="43"/>
  <c r="I142" i="43"/>
  <c r="F142" i="43"/>
  <c r="E142" i="43"/>
  <c r="D142" i="43"/>
  <c r="C142" i="43"/>
  <c r="V141" i="43"/>
  <c r="U141" i="43"/>
  <c r="P141" i="43"/>
  <c r="I141" i="43"/>
  <c r="F141" i="43"/>
  <c r="E141" i="43"/>
  <c r="D141" i="43"/>
  <c r="C141" i="43"/>
  <c r="V140" i="43"/>
  <c r="U140" i="43"/>
  <c r="P140" i="43"/>
  <c r="I140" i="43"/>
  <c r="F140" i="43"/>
  <c r="E140" i="43"/>
  <c r="D140" i="43"/>
  <c r="C140" i="43"/>
  <c r="V139" i="43"/>
  <c r="U139" i="43"/>
  <c r="P139" i="43"/>
  <c r="I139" i="43"/>
  <c r="F139" i="43"/>
  <c r="E139" i="43"/>
  <c r="D139" i="43"/>
  <c r="C139" i="43"/>
  <c r="V138" i="43"/>
  <c r="U138" i="43"/>
  <c r="P138" i="43"/>
  <c r="I138" i="43"/>
  <c r="F138" i="43"/>
  <c r="E138" i="43"/>
  <c r="D138" i="43"/>
  <c r="C138" i="43"/>
  <c r="V137" i="43"/>
  <c r="U137" i="43"/>
  <c r="P137" i="43"/>
  <c r="I137" i="43"/>
  <c r="F137" i="43"/>
  <c r="E137" i="43"/>
  <c r="D137" i="43"/>
  <c r="C137" i="43"/>
  <c r="V136" i="43"/>
  <c r="U136" i="43"/>
  <c r="P136" i="43"/>
  <c r="I136" i="43"/>
  <c r="F136" i="43"/>
  <c r="E136" i="43"/>
  <c r="D136" i="43"/>
  <c r="C136" i="43"/>
  <c r="V135" i="43"/>
  <c r="U135" i="43"/>
  <c r="P135" i="43"/>
  <c r="I135" i="43"/>
  <c r="F135" i="43"/>
  <c r="E135" i="43"/>
  <c r="D135" i="43"/>
  <c r="C135" i="43"/>
  <c r="V134" i="43"/>
  <c r="U134" i="43"/>
  <c r="P134" i="43"/>
  <c r="I134" i="43"/>
  <c r="F134" i="43"/>
  <c r="E134" i="43"/>
  <c r="D134" i="43"/>
  <c r="C134" i="43"/>
  <c r="V133" i="43"/>
  <c r="U133" i="43"/>
  <c r="P133" i="43"/>
  <c r="I133" i="43"/>
  <c r="F133" i="43"/>
  <c r="E133" i="43"/>
  <c r="D133" i="43"/>
  <c r="C133" i="43"/>
  <c r="V132" i="43"/>
  <c r="U132" i="43"/>
  <c r="P132" i="43"/>
  <c r="I132" i="43"/>
  <c r="F132" i="43"/>
  <c r="E132" i="43"/>
  <c r="D132" i="43"/>
  <c r="C132" i="43"/>
  <c r="V131" i="43"/>
  <c r="U131" i="43"/>
  <c r="P131" i="43"/>
  <c r="I131" i="43"/>
  <c r="F131" i="43"/>
  <c r="E131" i="43"/>
  <c r="D131" i="43"/>
  <c r="C131" i="43"/>
  <c r="V130" i="43"/>
  <c r="U130" i="43"/>
  <c r="P130" i="43"/>
  <c r="I130" i="43"/>
  <c r="F130" i="43"/>
  <c r="E130" i="43"/>
  <c r="D130" i="43"/>
  <c r="C130" i="43"/>
  <c r="V129" i="43"/>
  <c r="U129" i="43"/>
  <c r="P129" i="43"/>
  <c r="I129" i="43"/>
  <c r="F129" i="43"/>
  <c r="E129" i="43"/>
  <c r="D129" i="43"/>
  <c r="C129" i="43"/>
  <c r="V128" i="43"/>
  <c r="U128" i="43"/>
  <c r="P128" i="43"/>
  <c r="I128" i="43"/>
  <c r="F128" i="43"/>
  <c r="E128" i="43"/>
  <c r="D128" i="43"/>
  <c r="C128" i="43"/>
  <c r="V127" i="43"/>
  <c r="U127" i="43"/>
  <c r="P127" i="43"/>
  <c r="I127" i="43"/>
  <c r="F127" i="43"/>
  <c r="E127" i="43"/>
  <c r="D127" i="43"/>
  <c r="C127" i="43"/>
  <c r="V126" i="43"/>
  <c r="U126" i="43"/>
  <c r="P126" i="43"/>
  <c r="I126" i="43"/>
  <c r="F126" i="43"/>
  <c r="E126" i="43"/>
  <c r="D126" i="43"/>
  <c r="C126" i="43"/>
  <c r="V125" i="43"/>
  <c r="U125" i="43"/>
  <c r="P125" i="43"/>
  <c r="I125" i="43"/>
  <c r="F125" i="43"/>
  <c r="E125" i="43"/>
  <c r="D125" i="43"/>
  <c r="C125" i="43"/>
  <c r="V124" i="43"/>
  <c r="U124" i="43"/>
  <c r="P124" i="43"/>
  <c r="I124" i="43"/>
  <c r="F124" i="43"/>
  <c r="E124" i="43"/>
  <c r="D124" i="43"/>
  <c r="C124" i="43"/>
  <c r="V123" i="43"/>
  <c r="U123" i="43"/>
  <c r="P123" i="43"/>
  <c r="I123" i="43"/>
  <c r="F123" i="43"/>
  <c r="E123" i="43"/>
  <c r="D123" i="43"/>
  <c r="C123" i="43"/>
  <c r="V122" i="43"/>
  <c r="U122" i="43"/>
  <c r="P122" i="43"/>
  <c r="I122" i="43"/>
  <c r="F122" i="43"/>
  <c r="E122" i="43"/>
  <c r="D122" i="43"/>
  <c r="C122" i="43"/>
  <c r="V121" i="43"/>
  <c r="U121" i="43"/>
  <c r="P121" i="43"/>
  <c r="I121" i="43"/>
  <c r="F121" i="43"/>
  <c r="E121" i="43"/>
  <c r="D121" i="43"/>
  <c r="C121" i="43"/>
  <c r="V120" i="43"/>
  <c r="U120" i="43"/>
  <c r="P120" i="43"/>
  <c r="I120" i="43"/>
  <c r="F120" i="43"/>
  <c r="E120" i="43"/>
  <c r="D120" i="43"/>
  <c r="C120" i="43"/>
  <c r="V119" i="43"/>
  <c r="U119" i="43"/>
  <c r="P119" i="43"/>
  <c r="I119" i="43"/>
  <c r="F119" i="43"/>
  <c r="E119" i="43"/>
  <c r="D119" i="43"/>
  <c r="C119" i="43"/>
  <c r="V118" i="43"/>
  <c r="U118" i="43"/>
  <c r="P118" i="43"/>
  <c r="I118" i="43"/>
  <c r="F118" i="43"/>
  <c r="E118" i="43"/>
  <c r="D118" i="43"/>
  <c r="C118" i="43"/>
  <c r="V117" i="43"/>
  <c r="U117" i="43"/>
  <c r="P117" i="43"/>
  <c r="I117" i="43"/>
  <c r="F117" i="43"/>
  <c r="E117" i="43"/>
  <c r="D117" i="43"/>
  <c r="C117" i="43"/>
  <c r="V116" i="43"/>
  <c r="U116" i="43"/>
  <c r="P116" i="43"/>
  <c r="I116" i="43"/>
  <c r="F116" i="43"/>
  <c r="E116" i="43"/>
  <c r="D116" i="43"/>
  <c r="C116" i="43"/>
  <c r="V115" i="43"/>
  <c r="U115" i="43"/>
  <c r="P115" i="43"/>
  <c r="I115" i="43"/>
  <c r="F115" i="43"/>
  <c r="E115" i="43"/>
  <c r="D115" i="43"/>
  <c r="C115" i="43"/>
  <c r="V114" i="43"/>
  <c r="U114" i="43"/>
  <c r="P114" i="43"/>
  <c r="I114" i="43"/>
  <c r="F114" i="43"/>
  <c r="E114" i="43"/>
  <c r="D114" i="43"/>
  <c r="C114" i="43"/>
  <c r="V113" i="43"/>
  <c r="U113" i="43"/>
  <c r="P113" i="43"/>
  <c r="I113" i="43"/>
  <c r="F113" i="43"/>
  <c r="E113" i="43"/>
  <c r="D113" i="43"/>
  <c r="C113" i="43"/>
  <c r="V112" i="43"/>
  <c r="U112" i="43"/>
  <c r="P112" i="43"/>
  <c r="I112" i="43"/>
  <c r="F112" i="43"/>
  <c r="E112" i="43"/>
  <c r="D112" i="43"/>
  <c r="C112" i="43"/>
  <c r="V111" i="43"/>
  <c r="U111" i="43"/>
  <c r="P111" i="43"/>
  <c r="I111" i="43"/>
  <c r="F111" i="43"/>
  <c r="E111" i="43"/>
  <c r="D111" i="43"/>
  <c r="C111" i="43"/>
  <c r="V110" i="43"/>
  <c r="U110" i="43"/>
  <c r="P110" i="43"/>
  <c r="I110" i="43"/>
  <c r="F110" i="43"/>
  <c r="E110" i="43"/>
  <c r="D110" i="43"/>
  <c r="C110" i="43"/>
  <c r="V109" i="43"/>
  <c r="U109" i="43"/>
  <c r="P109" i="43"/>
  <c r="I109" i="43"/>
  <c r="F109" i="43"/>
  <c r="E109" i="43"/>
  <c r="D109" i="43"/>
  <c r="C109" i="43"/>
  <c r="V108" i="43"/>
  <c r="U108" i="43"/>
  <c r="P108" i="43"/>
  <c r="I108" i="43"/>
  <c r="F108" i="43"/>
  <c r="E108" i="43"/>
  <c r="D108" i="43"/>
  <c r="C108" i="43"/>
  <c r="V107" i="43"/>
  <c r="U107" i="43"/>
  <c r="P107" i="43"/>
  <c r="I107" i="43"/>
  <c r="F107" i="43"/>
  <c r="E107" i="43"/>
  <c r="D107" i="43"/>
  <c r="C107" i="43"/>
  <c r="V106" i="43"/>
  <c r="U106" i="43"/>
  <c r="P106" i="43"/>
  <c r="I106" i="43"/>
  <c r="F106" i="43"/>
  <c r="E106" i="43"/>
  <c r="D106" i="43"/>
  <c r="C106" i="43"/>
  <c r="V105" i="43"/>
  <c r="U105" i="43"/>
  <c r="P105" i="43"/>
  <c r="I105" i="43"/>
  <c r="F105" i="43"/>
  <c r="E105" i="43"/>
  <c r="D105" i="43"/>
  <c r="C105" i="43"/>
  <c r="V104" i="43"/>
  <c r="U104" i="43"/>
  <c r="P104" i="43"/>
  <c r="I104" i="43"/>
  <c r="F104" i="43"/>
  <c r="E104" i="43"/>
  <c r="D104" i="43"/>
  <c r="C104" i="43"/>
  <c r="B104" i="43"/>
  <c r="V103" i="43"/>
  <c r="U103" i="43"/>
  <c r="P103" i="43"/>
  <c r="I103" i="43"/>
  <c r="F103" i="43"/>
  <c r="E103" i="43"/>
  <c r="D103" i="43"/>
  <c r="C103" i="43"/>
  <c r="B103" i="43" s="1"/>
  <c r="V102" i="43"/>
  <c r="U102" i="43"/>
  <c r="P102" i="43"/>
  <c r="I102" i="43"/>
  <c r="F102" i="43"/>
  <c r="E102" i="43"/>
  <c r="D102" i="43"/>
  <c r="C102" i="43"/>
  <c r="B102" i="43" s="1"/>
  <c r="V101" i="43"/>
  <c r="U101" i="43"/>
  <c r="P101" i="43"/>
  <c r="I101" i="43"/>
  <c r="F101" i="43"/>
  <c r="E101" i="43"/>
  <c r="D101" i="43"/>
  <c r="C101" i="43"/>
  <c r="B101" i="43" s="1"/>
  <c r="V100" i="43"/>
  <c r="U100" i="43"/>
  <c r="P100" i="43"/>
  <c r="I100" i="43"/>
  <c r="F100" i="43"/>
  <c r="E100" i="43"/>
  <c r="D100" i="43"/>
  <c r="C100" i="43"/>
  <c r="V99" i="43"/>
  <c r="U99" i="43"/>
  <c r="P99" i="43"/>
  <c r="I99" i="43"/>
  <c r="F99" i="43"/>
  <c r="E99" i="43"/>
  <c r="D99" i="43"/>
  <c r="C99" i="43"/>
  <c r="V98" i="43"/>
  <c r="U98" i="43"/>
  <c r="P98" i="43"/>
  <c r="I98" i="43"/>
  <c r="F98" i="43"/>
  <c r="E98" i="43"/>
  <c r="D98" i="43"/>
  <c r="C98" i="43"/>
  <c r="V97" i="43"/>
  <c r="U97" i="43"/>
  <c r="P97" i="43"/>
  <c r="I97" i="43"/>
  <c r="F97" i="43"/>
  <c r="E97" i="43"/>
  <c r="D97" i="43"/>
  <c r="C97" i="43"/>
  <c r="V96" i="43"/>
  <c r="U96" i="43"/>
  <c r="P96" i="43"/>
  <c r="I96" i="43"/>
  <c r="F96" i="43"/>
  <c r="E96" i="43"/>
  <c r="D96" i="43"/>
  <c r="C96" i="43"/>
  <c r="V95" i="43"/>
  <c r="U95" i="43"/>
  <c r="P95" i="43"/>
  <c r="I95" i="43"/>
  <c r="F95" i="43"/>
  <c r="E95" i="43"/>
  <c r="D95" i="43"/>
  <c r="C95" i="43"/>
  <c r="B95" i="43"/>
  <c r="V94" i="43"/>
  <c r="U94" i="43"/>
  <c r="P94" i="43"/>
  <c r="I94" i="43"/>
  <c r="F94" i="43"/>
  <c r="E94" i="43"/>
  <c r="D94" i="43"/>
  <c r="C94" i="43"/>
  <c r="B94" i="43"/>
  <c r="V93" i="43"/>
  <c r="U93" i="43"/>
  <c r="P93" i="43"/>
  <c r="I93" i="43"/>
  <c r="F93" i="43"/>
  <c r="E93" i="43"/>
  <c r="D93" i="43"/>
  <c r="C93" i="43"/>
  <c r="B93" i="43"/>
  <c r="V92" i="43"/>
  <c r="U92" i="43"/>
  <c r="P92" i="43"/>
  <c r="I92" i="43"/>
  <c r="F92" i="43"/>
  <c r="E92" i="43"/>
  <c r="D92" i="43"/>
  <c r="C92" i="43"/>
  <c r="V91" i="43"/>
  <c r="U91" i="43"/>
  <c r="P91" i="43"/>
  <c r="I91" i="43"/>
  <c r="F91" i="43"/>
  <c r="E91" i="43"/>
  <c r="D91" i="43"/>
  <c r="C91" i="43"/>
  <c r="V90" i="43"/>
  <c r="U90" i="43"/>
  <c r="P90" i="43"/>
  <c r="I90" i="43"/>
  <c r="F90" i="43"/>
  <c r="E90" i="43"/>
  <c r="D90" i="43"/>
  <c r="C90" i="43"/>
  <c r="V89" i="43"/>
  <c r="U89" i="43"/>
  <c r="P89" i="43"/>
  <c r="I89" i="43"/>
  <c r="F89" i="43"/>
  <c r="E89" i="43"/>
  <c r="D89" i="43"/>
  <c r="C89" i="43"/>
  <c r="V88" i="43"/>
  <c r="U88" i="43"/>
  <c r="P88" i="43"/>
  <c r="I88" i="43"/>
  <c r="F88" i="43"/>
  <c r="E88" i="43"/>
  <c r="D88" i="43"/>
  <c r="C88" i="43"/>
  <c r="V87" i="43"/>
  <c r="U87" i="43"/>
  <c r="P87" i="43"/>
  <c r="I87" i="43"/>
  <c r="F87" i="43"/>
  <c r="E87" i="43"/>
  <c r="D87" i="43"/>
  <c r="C87" i="43"/>
  <c r="V86" i="43"/>
  <c r="U86" i="43"/>
  <c r="P86" i="43"/>
  <c r="I86" i="43"/>
  <c r="F86" i="43"/>
  <c r="E86" i="43"/>
  <c r="D86" i="43"/>
  <c r="C86" i="43"/>
  <c r="V85" i="43"/>
  <c r="U85" i="43"/>
  <c r="P85" i="43"/>
  <c r="I85" i="43"/>
  <c r="F85" i="43"/>
  <c r="E85" i="43"/>
  <c r="D85" i="43"/>
  <c r="C85" i="43"/>
  <c r="V84" i="43"/>
  <c r="U84" i="43"/>
  <c r="P84" i="43"/>
  <c r="I84" i="43"/>
  <c r="F84" i="43"/>
  <c r="E84" i="43"/>
  <c r="D84" i="43"/>
  <c r="C84" i="43"/>
  <c r="V83" i="43"/>
  <c r="U83" i="43"/>
  <c r="P83" i="43"/>
  <c r="I83" i="43"/>
  <c r="F83" i="43"/>
  <c r="E83" i="43"/>
  <c r="D83" i="43"/>
  <c r="C83" i="43"/>
  <c r="V82" i="43"/>
  <c r="U82" i="43"/>
  <c r="P82" i="43"/>
  <c r="I82" i="43"/>
  <c r="F82" i="43"/>
  <c r="E82" i="43"/>
  <c r="D82" i="43"/>
  <c r="C82" i="43"/>
  <c r="V81" i="43"/>
  <c r="U81" i="43"/>
  <c r="P81" i="43"/>
  <c r="I81" i="43"/>
  <c r="F81" i="43"/>
  <c r="E81" i="43"/>
  <c r="D81" i="43"/>
  <c r="C81" i="43"/>
  <c r="V80" i="43"/>
  <c r="U80" i="43"/>
  <c r="P80" i="43"/>
  <c r="I80" i="43"/>
  <c r="F80" i="43"/>
  <c r="E80" i="43"/>
  <c r="D80" i="43"/>
  <c r="C80" i="43"/>
  <c r="B80" i="43"/>
  <c r="V79" i="43"/>
  <c r="U79" i="43"/>
  <c r="P79" i="43"/>
  <c r="I79" i="43"/>
  <c r="F79" i="43"/>
  <c r="E79" i="43"/>
  <c r="D79" i="43"/>
  <c r="C79" i="43"/>
  <c r="B79" i="43"/>
  <c r="V78" i="43"/>
  <c r="U78" i="43"/>
  <c r="P78" i="43"/>
  <c r="I78" i="43"/>
  <c r="F78" i="43"/>
  <c r="E78" i="43"/>
  <c r="D78" i="43"/>
  <c r="C78" i="43"/>
  <c r="B78" i="43"/>
  <c r="V77" i="43"/>
  <c r="U77" i="43"/>
  <c r="P77" i="43"/>
  <c r="I77" i="43"/>
  <c r="F77" i="43"/>
  <c r="E77" i="43"/>
  <c r="B77" i="43" s="1"/>
  <c r="D77" i="43"/>
  <c r="C77" i="43"/>
  <c r="V76" i="43"/>
  <c r="U76" i="43"/>
  <c r="P76" i="43"/>
  <c r="I76" i="43"/>
  <c r="F76" i="43"/>
  <c r="E76" i="43"/>
  <c r="D76" i="43"/>
  <c r="C76" i="43"/>
  <c r="V75" i="43"/>
  <c r="U75" i="43"/>
  <c r="P75" i="43"/>
  <c r="I75" i="43"/>
  <c r="F75" i="43"/>
  <c r="E75" i="43"/>
  <c r="D75" i="43"/>
  <c r="C75" i="43"/>
  <c r="V74" i="43"/>
  <c r="U74" i="43"/>
  <c r="P74" i="43"/>
  <c r="I74" i="43"/>
  <c r="F74" i="43"/>
  <c r="E74" i="43"/>
  <c r="D74" i="43"/>
  <c r="C74" i="43"/>
  <c r="V73" i="43"/>
  <c r="U73" i="43"/>
  <c r="P73" i="43"/>
  <c r="I73" i="43"/>
  <c r="F73" i="43"/>
  <c r="E73" i="43"/>
  <c r="D73" i="43"/>
  <c r="C73" i="43"/>
  <c r="V72" i="43"/>
  <c r="U72" i="43"/>
  <c r="P72" i="43"/>
  <c r="I72" i="43"/>
  <c r="F72" i="43"/>
  <c r="E72" i="43"/>
  <c r="D72" i="43"/>
  <c r="C72" i="43"/>
  <c r="V71" i="43"/>
  <c r="U71" i="43"/>
  <c r="P71" i="43"/>
  <c r="I71" i="43"/>
  <c r="F71" i="43"/>
  <c r="E71" i="43"/>
  <c r="D71" i="43"/>
  <c r="C71" i="43"/>
  <c r="V70" i="43"/>
  <c r="U70" i="43"/>
  <c r="P70" i="43"/>
  <c r="I70" i="43"/>
  <c r="F70" i="43"/>
  <c r="E70" i="43"/>
  <c r="D70" i="43"/>
  <c r="C70" i="43"/>
  <c r="V69" i="43"/>
  <c r="U69" i="43"/>
  <c r="P69" i="43"/>
  <c r="I69" i="43"/>
  <c r="F69" i="43"/>
  <c r="E69" i="43"/>
  <c r="D69" i="43"/>
  <c r="C69" i="43"/>
  <c r="V68" i="43"/>
  <c r="U68" i="43"/>
  <c r="P68" i="43"/>
  <c r="I68" i="43"/>
  <c r="F68" i="43"/>
  <c r="E68" i="43"/>
  <c r="D68" i="43"/>
  <c r="C68" i="43"/>
  <c r="V67" i="43"/>
  <c r="U67" i="43"/>
  <c r="P67" i="43"/>
  <c r="I67" i="43"/>
  <c r="F67" i="43"/>
  <c r="E67" i="43"/>
  <c r="D67" i="43"/>
  <c r="C67" i="43"/>
  <c r="V66" i="43"/>
  <c r="U66" i="43"/>
  <c r="P66" i="43"/>
  <c r="I66" i="43"/>
  <c r="F66" i="43"/>
  <c r="E66" i="43"/>
  <c r="D66" i="43"/>
  <c r="C66" i="43"/>
  <c r="V65" i="43"/>
  <c r="U65" i="43"/>
  <c r="P65" i="43"/>
  <c r="I65" i="43"/>
  <c r="F65" i="43"/>
  <c r="E65" i="43"/>
  <c r="B65" i="43" s="1"/>
  <c r="D65" i="43"/>
  <c r="C65" i="43"/>
  <c r="V64" i="43"/>
  <c r="U64" i="43"/>
  <c r="P64" i="43"/>
  <c r="I64" i="43"/>
  <c r="F64" i="43"/>
  <c r="E64" i="43"/>
  <c r="D64" i="43"/>
  <c r="C64" i="43"/>
  <c r="V63" i="43"/>
  <c r="U63" i="43"/>
  <c r="P63" i="43"/>
  <c r="I63" i="43"/>
  <c r="F63" i="43"/>
  <c r="E63" i="43"/>
  <c r="D63" i="43"/>
  <c r="C63" i="43"/>
  <c r="V62" i="43"/>
  <c r="U62" i="43"/>
  <c r="P62" i="43"/>
  <c r="I62" i="43"/>
  <c r="F62" i="43"/>
  <c r="E62" i="43"/>
  <c r="D62" i="43"/>
  <c r="C62" i="43"/>
  <c r="V61" i="43"/>
  <c r="U61" i="43"/>
  <c r="P61" i="43"/>
  <c r="I61" i="43"/>
  <c r="F61" i="43"/>
  <c r="E61" i="43"/>
  <c r="D61" i="43"/>
  <c r="C61" i="43"/>
  <c r="V60" i="43"/>
  <c r="U60" i="43"/>
  <c r="P60" i="43"/>
  <c r="I60" i="43"/>
  <c r="F60" i="43"/>
  <c r="E60" i="43"/>
  <c r="D60" i="43"/>
  <c r="C60" i="43"/>
  <c r="V59" i="43"/>
  <c r="U59" i="43"/>
  <c r="P59" i="43"/>
  <c r="I59" i="43"/>
  <c r="F59" i="43"/>
  <c r="E59" i="43"/>
  <c r="D59" i="43"/>
  <c r="C59" i="43"/>
  <c r="V58" i="43"/>
  <c r="U58" i="43"/>
  <c r="P58" i="43"/>
  <c r="I58" i="43"/>
  <c r="F58" i="43"/>
  <c r="E58" i="43"/>
  <c r="D58" i="43"/>
  <c r="C58" i="43"/>
  <c r="V57" i="43"/>
  <c r="U57" i="43"/>
  <c r="P57" i="43"/>
  <c r="I57" i="43"/>
  <c r="F57" i="43"/>
  <c r="E57" i="43"/>
  <c r="B57" i="43" s="1"/>
  <c r="D57" i="43"/>
  <c r="C57" i="43"/>
  <c r="V56" i="43"/>
  <c r="U56" i="43"/>
  <c r="P56" i="43"/>
  <c r="I56" i="43"/>
  <c r="F56" i="43"/>
  <c r="E56" i="43"/>
  <c r="D56" i="43"/>
  <c r="C56" i="43"/>
  <c r="B56" i="43" s="1"/>
  <c r="V55" i="43"/>
  <c r="U55" i="43"/>
  <c r="P55" i="43"/>
  <c r="I55" i="43"/>
  <c r="F55" i="43"/>
  <c r="E55" i="43"/>
  <c r="D55" i="43"/>
  <c r="C55" i="43"/>
  <c r="V54" i="43"/>
  <c r="U54" i="43"/>
  <c r="P54" i="43"/>
  <c r="I54" i="43"/>
  <c r="F54" i="43"/>
  <c r="E54" i="43"/>
  <c r="D54" i="43"/>
  <c r="C54" i="43"/>
  <c r="V53" i="43"/>
  <c r="U53" i="43"/>
  <c r="P53" i="43"/>
  <c r="I53" i="43"/>
  <c r="F53" i="43"/>
  <c r="E53" i="43"/>
  <c r="D53" i="43"/>
  <c r="C53" i="43"/>
  <c r="B53" i="43"/>
  <c r="V52" i="43"/>
  <c r="U52" i="43"/>
  <c r="P52" i="43"/>
  <c r="I52" i="43"/>
  <c r="F52" i="43"/>
  <c r="E52" i="43"/>
  <c r="D52" i="43"/>
  <c r="C52" i="43"/>
  <c r="B52" i="43" s="1"/>
  <c r="V51" i="43"/>
  <c r="U51" i="43"/>
  <c r="P51" i="43"/>
  <c r="I51" i="43"/>
  <c r="F51" i="43"/>
  <c r="E51" i="43"/>
  <c r="D51" i="43"/>
  <c r="C51" i="43"/>
  <c r="B51" i="43" s="1"/>
  <c r="V50" i="43"/>
  <c r="U50" i="43"/>
  <c r="P50" i="43"/>
  <c r="I50" i="43"/>
  <c r="F50" i="43"/>
  <c r="E50" i="43"/>
  <c r="D50" i="43"/>
  <c r="C50" i="43"/>
  <c r="B50" i="43" s="1"/>
  <c r="V49" i="43"/>
  <c r="U49" i="43"/>
  <c r="P49" i="43"/>
  <c r="I49" i="43"/>
  <c r="F49" i="43"/>
  <c r="E49" i="43"/>
  <c r="D49" i="43"/>
  <c r="C49" i="43"/>
  <c r="V48" i="43"/>
  <c r="U48" i="43"/>
  <c r="P48" i="43"/>
  <c r="I48" i="43"/>
  <c r="F48" i="43"/>
  <c r="E48" i="43"/>
  <c r="D48" i="43"/>
  <c r="C48" i="43"/>
  <c r="B48" i="43" s="1"/>
  <c r="V47" i="43"/>
  <c r="U47" i="43"/>
  <c r="P47" i="43"/>
  <c r="I47" i="43"/>
  <c r="F47" i="43"/>
  <c r="E47" i="43"/>
  <c r="D47" i="43"/>
  <c r="C47" i="43"/>
  <c r="V46" i="43"/>
  <c r="U46" i="43"/>
  <c r="P46" i="43"/>
  <c r="I46" i="43"/>
  <c r="F46" i="43"/>
  <c r="E46" i="43"/>
  <c r="D46" i="43"/>
  <c r="C46" i="43"/>
  <c r="V45" i="43"/>
  <c r="U45" i="43"/>
  <c r="P45" i="43"/>
  <c r="I45" i="43"/>
  <c r="F45" i="43"/>
  <c r="E45" i="43"/>
  <c r="D45" i="43"/>
  <c r="C45" i="43"/>
  <c r="V44" i="43"/>
  <c r="U44" i="43"/>
  <c r="P44" i="43"/>
  <c r="I44" i="43"/>
  <c r="F44" i="43"/>
  <c r="E44" i="43"/>
  <c r="D44" i="43"/>
  <c r="C44" i="43"/>
  <c r="V43" i="43"/>
  <c r="U43" i="43"/>
  <c r="P43" i="43"/>
  <c r="I43" i="43"/>
  <c r="F43" i="43"/>
  <c r="E43" i="43"/>
  <c r="D43" i="43"/>
  <c r="C43" i="43"/>
  <c r="V42" i="43"/>
  <c r="U42" i="43"/>
  <c r="P42" i="43"/>
  <c r="I42" i="43"/>
  <c r="F42" i="43"/>
  <c r="E42" i="43"/>
  <c r="D42" i="43"/>
  <c r="C42" i="43"/>
  <c r="V41" i="43"/>
  <c r="U41" i="43"/>
  <c r="P41" i="43"/>
  <c r="I41" i="43"/>
  <c r="F41" i="43"/>
  <c r="E41" i="43"/>
  <c r="D41" i="43"/>
  <c r="C41" i="43"/>
  <c r="V40" i="43"/>
  <c r="U40" i="43"/>
  <c r="P40" i="43"/>
  <c r="I40" i="43"/>
  <c r="F40" i="43"/>
  <c r="E40" i="43"/>
  <c r="D40" i="43"/>
  <c r="C40" i="43"/>
  <c r="V39" i="43"/>
  <c r="U39" i="43"/>
  <c r="P39" i="43"/>
  <c r="I39" i="43"/>
  <c r="F39" i="43"/>
  <c r="E39" i="43"/>
  <c r="D39" i="43"/>
  <c r="C39" i="43"/>
  <c r="V38" i="43"/>
  <c r="U38" i="43"/>
  <c r="P38" i="43"/>
  <c r="I38" i="43"/>
  <c r="F38" i="43"/>
  <c r="E38" i="43"/>
  <c r="D38" i="43"/>
  <c r="C38" i="43"/>
  <c r="V37" i="43"/>
  <c r="U37" i="43"/>
  <c r="P37" i="43"/>
  <c r="I37" i="43"/>
  <c r="F37" i="43"/>
  <c r="E37" i="43"/>
  <c r="D37" i="43"/>
  <c r="C37" i="43"/>
  <c r="B37" i="43" s="1"/>
  <c r="V36" i="43"/>
  <c r="U36" i="43"/>
  <c r="P36" i="43"/>
  <c r="I36" i="43"/>
  <c r="F36" i="43"/>
  <c r="E36" i="43"/>
  <c r="D36" i="43"/>
  <c r="C36" i="43"/>
  <c r="V35" i="43"/>
  <c r="U35" i="43"/>
  <c r="P35" i="43"/>
  <c r="I35" i="43"/>
  <c r="F35" i="43"/>
  <c r="E35" i="43"/>
  <c r="D35" i="43"/>
  <c r="C35" i="43"/>
  <c r="V34" i="43"/>
  <c r="U34" i="43"/>
  <c r="P34" i="43"/>
  <c r="I34" i="43"/>
  <c r="F34" i="43"/>
  <c r="E34" i="43"/>
  <c r="D34" i="43"/>
  <c r="C34" i="43"/>
  <c r="V33" i="43"/>
  <c r="U33" i="43"/>
  <c r="P33" i="43"/>
  <c r="I33" i="43"/>
  <c r="F33" i="43"/>
  <c r="E33" i="43"/>
  <c r="D33" i="43"/>
  <c r="C33" i="43"/>
  <c r="V32" i="43"/>
  <c r="U32" i="43"/>
  <c r="P32" i="43"/>
  <c r="I32" i="43"/>
  <c r="F32" i="43"/>
  <c r="E32" i="43"/>
  <c r="D32" i="43"/>
  <c r="C32" i="43"/>
  <c r="V31" i="43"/>
  <c r="U31" i="43"/>
  <c r="P31" i="43"/>
  <c r="I31" i="43"/>
  <c r="F31" i="43"/>
  <c r="E31" i="43"/>
  <c r="D31" i="43"/>
  <c r="C31" i="43"/>
  <c r="V30" i="43"/>
  <c r="U30" i="43"/>
  <c r="P30" i="43"/>
  <c r="I30" i="43"/>
  <c r="F30" i="43"/>
  <c r="E30" i="43"/>
  <c r="D30" i="43"/>
  <c r="C30" i="43"/>
  <c r="V29" i="43"/>
  <c r="U29" i="43"/>
  <c r="P29" i="43"/>
  <c r="I29" i="43"/>
  <c r="F29" i="43"/>
  <c r="E29" i="43"/>
  <c r="D29" i="43"/>
  <c r="C29" i="43"/>
  <c r="V28" i="43"/>
  <c r="U28" i="43"/>
  <c r="P28" i="43"/>
  <c r="I28" i="43"/>
  <c r="F28" i="43"/>
  <c r="E28" i="43"/>
  <c r="D28" i="43"/>
  <c r="C28" i="43"/>
  <c r="V27" i="43"/>
  <c r="U27" i="43"/>
  <c r="P27" i="43"/>
  <c r="I27" i="43"/>
  <c r="F27" i="43"/>
  <c r="E27" i="43"/>
  <c r="D27" i="43"/>
  <c r="C27" i="43"/>
  <c r="V26" i="43"/>
  <c r="U26" i="43"/>
  <c r="P26" i="43"/>
  <c r="I26" i="43"/>
  <c r="F26" i="43"/>
  <c r="E26" i="43"/>
  <c r="D26" i="43"/>
  <c r="C26" i="43"/>
  <c r="V25" i="43"/>
  <c r="U25" i="43"/>
  <c r="P25" i="43"/>
  <c r="I25" i="43"/>
  <c r="F25" i="43"/>
  <c r="E25" i="43"/>
  <c r="D25" i="43"/>
  <c r="C25" i="43"/>
  <c r="V24" i="43"/>
  <c r="U24" i="43"/>
  <c r="P24" i="43"/>
  <c r="I24" i="43"/>
  <c r="F24" i="43"/>
  <c r="E24" i="43"/>
  <c r="D24" i="43"/>
  <c r="C24" i="43"/>
  <c r="V23" i="43"/>
  <c r="U23" i="43"/>
  <c r="P23" i="43"/>
  <c r="I23" i="43"/>
  <c r="F23" i="43"/>
  <c r="E23" i="43"/>
  <c r="D23" i="43"/>
  <c r="C23" i="43"/>
  <c r="V22" i="43"/>
  <c r="U22" i="43"/>
  <c r="P22" i="43"/>
  <c r="I22" i="43"/>
  <c r="F22" i="43"/>
  <c r="E22" i="43"/>
  <c r="D22" i="43"/>
  <c r="C22" i="43"/>
  <c r="V21" i="43"/>
  <c r="U21" i="43"/>
  <c r="P21" i="43"/>
  <c r="I21" i="43"/>
  <c r="F21" i="43"/>
  <c r="E21" i="43"/>
  <c r="D21" i="43"/>
  <c r="C21" i="43"/>
  <c r="V20" i="43"/>
  <c r="U20" i="43"/>
  <c r="P20" i="43"/>
  <c r="I20" i="43"/>
  <c r="F20" i="43"/>
  <c r="E20" i="43"/>
  <c r="D20" i="43"/>
  <c r="C20" i="43"/>
  <c r="V19" i="43"/>
  <c r="U19" i="43"/>
  <c r="P19" i="43"/>
  <c r="I19" i="43"/>
  <c r="F19" i="43"/>
  <c r="E19" i="43"/>
  <c r="D19" i="43"/>
  <c r="C19" i="43"/>
  <c r="V18" i="43"/>
  <c r="U18" i="43"/>
  <c r="P18" i="43"/>
  <c r="I18" i="43"/>
  <c r="F18" i="43"/>
  <c r="E18" i="43"/>
  <c r="D18" i="43"/>
  <c r="C18" i="43"/>
  <c r="V17" i="43"/>
  <c r="U17" i="43"/>
  <c r="P17" i="43"/>
  <c r="I17" i="43"/>
  <c r="F17" i="43"/>
  <c r="E17" i="43"/>
  <c r="D17" i="43"/>
  <c r="C17" i="43"/>
  <c r="V16" i="43"/>
  <c r="U16" i="43"/>
  <c r="P16" i="43"/>
  <c r="I16" i="43"/>
  <c r="F16" i="43"/>
  <c r="E16" i="43"/>
  <c r="D16" i="43"/>
  <c r="C16" i="43"/>
  <c r="V15" i="43"/>
  <c r="U15" i="43"/>
  <c r="P15" i="43"/>
  <c r="I15" i="43"/>
  <c r="F15" i="43"/>
  <c r="E15" i="43"/>
  <c r="D15" i="43"/>
  <c r="C15" i="43"/>
  <c r="V14" i="43"/>
  <c r="U14" i="43"/>
  <c r="P14" i="43"/>
  <c r="I14" i="43"/>
  <c r="F14" i="43"/>
  <c r="E14" i="43"/>
  <c r="D14" i="43"/>
  <c r="C14" i="43"/>
  <c r="V13" i="43"/>
  <c r="U13" i="43"/>
  <c r="P13" i="43"/>
  <c r="I13" i="43"/>
  <c r="F13" i="43"/>
  <c r="E13" i="43"/>
  <c r="D13" i="43"/>
  <c r="C13" i="43"/>
  <c r="V12" i="43"/>
  <c r="U12" i="43"/>
  <c r="P12" i="43"/>
  <c r="I12" i="43"/>
  <c r="F12" i="43"/>
  <c r="E12" i="43"/>
  <c r="D12" i="43"/>
  <c r="C12" i="43"/>
  <c r="V11" i="43"/>
  <c r="U11" i="43"/>
  <c r="P11" i="43"/>
  <c r="I11" i="43"/>
  <c r="F11" i="43"/>
  <c r="E11" i="43"/>
  <c r="D11" i="43"/>
  <c r="C11" i="43"/>
  <c r="V10" i="43"/>
  <c r="U10" i="43"/>
  <c r="P10" i="43"/>
  <c r="I10" i="43"/>
  <c r="F10" i="43"/>
  <c r="E10" i="43"/>
  <c r="D10" i="43"/>
  <c r="C10" i="43"/>
  <c r="V9" i="43"/>
  <c r="U9" i="43"/>
  <c r="P9" i="43"/>
  <c r="I9" i="43"/>
  <c r="F9" i="43"/>
  <c r="E9" i="43"/>
  <c r="D9" i="43"/>
  <c r="C9" i="43"/>
  <c r="H6" i="43"/>
  <c r="H4" i="43"/>
  <c r="H3" i="43"/>
  <c r="H2" i="43"/>
  <c r="O67" i="42"/>
  <c r="F67" i="42"/>
  <c r="E67" i="42"/>
  <c r="D67" i="42"/>
  <c r="C67" i="42"/>
  <c r="B67" i="42"/>
  <c r="O66" i="42"/>
  <c r="F66" i="42"/>
  <c r="E66" i="42"/>
  <c r="D66" i="42"/>
  <c r="C66" i="42"/>
  <c r="B66" i="42"/>
  <c r="O65" i="42"/>
  <c r="F65" i="42"/>
  <c r="E65" i="42"/>
  <c r="D65" i="42"/>
  <c r="C65" i="42"/>
  <c r="B65" i="42"/>
  <c r="O64" i="42"/>
  <c r="F64" i="42"/>
  <c r="E64" i="42"/>
  <c r="D64" i="42"/>
  <c r="C64" i="42"/>
  <c r="B64" i="42"/>
  <c r="O63" i="42"/>
  <c r="F63" i="42"/>
  <c r="E63" i="42"/>
  <c r="D63" i="42"/>
  <c r="C63" i="42"/>
  <c r="B63" i="42"/>
  <c r="O62" i="42"/>
  <c r="F62" i="42"/>
  <c r="E62" i="42"/>
  <c r="D62" i="42"/>
  <c r="C62" i="42"/>
  <c r="B62" i="42"/>
  <c r="O61" i="42"/>
  <c r="F61" i="42"/>
  <c r="E61" i="42"/>
  <c r="D61" i="42"/>
  <c r="C61" i="42"/>
  <c r="B61" i="42"/>
  <c r="O60" i="42"/>
  <c r="F60" i="42"/>
  <c r="E60" i="42"/>
  <c r="D60" i="42"/>
  <c r="C60" i="42"/>
  <c r="B60" i="42" s="1"/>
  <c r="O59" i="42"/>
  <c r="K59" i="42"/>
  <c r="F59" i="42"/>
  <c r="E59" i="42"/>
  <c r="D59" i="42"/>
  <c r="C59" i="42"/>
  <c r="O58" i="42"/>
  <c r="K58" i="42"/>
  <c r="F58" i="42"/>
  <c r="E58" i="42"/>
  <c r="D58" i="42"/>
  <c r="C58" i="42"/>
  <c r="O57" i="42"/>
  <c r="K57" i="42"/>
  <c r="F57" i="42"/>
  <c r="E57" i="42"/>
  <c r="D57" i="42"/>
  <c r="C57" i="42"/>
  <c r="O56" i="42"/>
  <c r="K56" i="42"/>
  <c r="F56" i="42"/>
  <c r="E56" i="42"/>
  <c r="D56" i="42"/>
  <c r="C56" i="42"/>
  <c r="B56" i="42" s="1"/>
  <c r="O55" i="42"/>
  <c r="K55" i="42"/>
  <c r="F55" i="42"/>
  <c r="E55" i="42"/>
  <c r="D55" i="42"/>
  <c r="C55" i="42"/>
  <c r="O54" i="42"/>
  <c r="K54" i="42"/>
  <c r="F54" i="42"/>
  <c r="E54" i="42"/>
  <c r="D54" i="42"/>
  <c r="C54" i="42"/>
  <c r="O53" i="42"/>
  <c r="K53" i="42"/>
  <c r="F53" i="42"/>
  <c r="E53" i="42"/>
  <c r="D53" i="42"/>
  <c r="C53" i="42"/>
  <c r="O52" i="42"/>
  <c r="K52" i="42"/>
  <c r="F52" i="42"/>
  <c r="E52" i="42"/>
  <c r="D52" i="42"/>
  <c r="C52" i="42"/>
  <c r="B52" i="42" s="1"/>
  <c r="O51" i="42"/>
  <c r="K51" i="42"/>
  <c r="F51" i="42"/>
  <c r="E51" i="42"/>
  <c r="D51" i="42"/>
  <c r="C51" i="42"/>
  <c r="O50" i="42"/>
  <c r="K50" i="42"/>
  <c r="F50" i="42"/>
  <c r="E50" i="42"/>
  <c r="D50" i="42"/>
  <c r="C50" i="42"/>
  <c r="O49" i="42"/>
  <c r="K49" i="42"/>
  <c r="F49" i="42"/>
  <c r="E49" i="42"/>
  <c r="D49" i="42"/>
  <c r="C49" i="42"/>
  <c r="B49" i="42" s="1"/>
  <c r="O48" i="42"/>
  <c r="K48" i="42"/>
  <c r="F48" i="42"/>
  <c r="E48" i="42"/>
  <c r="D48" i="42"/>
  <c r="C48" i="42"/>
  <c r="O47" i="42"/>
  <c r="K47" i="42"/>
  <c r="F47" i="42"/>
  <c r="E47" i="42"/>
  <c r="D47" i="42"/>
  <c r="C47" i="42"/>
  <c r="O46" i="42"/>
  <c r="K46" i="42"/>
  <c r="F46" i="42"/>
  <c r="E46" i="42"/>
  <c r="D46" i="42"/>
  <c r="C46" i="42"/>
  <c r="O45" i="42"/>
  <c r="K45" i="42"/>
  <c r="F45" i="42"/>
  <c r="E45" i="42"/>
  <c r="D45" i="42"/>
  <c r="C45" i="42"/>
  <c r="O44" i="42"/>
  <c r="K44" i="42"/>
  <c r="F44" i="42"/>
  <c r="E44" i="42"/>
  <c r="D44" i="42"/>
  <c r="C44" i="42"/>
  <c r="O43" i="42"/>
  <c r="K43" i="42"/>
  <c r="F43" i="42"/>
  <c r="E43" i="42"/>
  <c r="D43" i="42"/>
  <c r="C43" i="42"/>
  <c r="O42" i="42"/>
  <c r="K42" i="42"/>
  <c r="F42" i="42"/>
  <c r="E42" i="42"/>
  <c r="D42" i="42"/>
  <c r="C42" i="42"/>
  <c r="O41" i="42"/>
  <c r="K41" i="42"/>
  <c r="F41" i="42"/>
  <c r="E41" i="42"/>
  <c r="D41" i="42"/>
  <c r="C41" i="42"/>
  <c r="O40" i="42"/>
  <c r="K40" i="42"/>
  <c r="F40" i="42"/>
  <c r="E40" i="42"/>
  <c r="D40" i="42"/>
  <c r="C40" i="42"/>
  <c r="O39" i="42"/>
  <c r="K39" i="42"/>
  <c r="F39" i="42"/>
  <c r="E39" i="42"/>
  <c r="D39" i="42"/>
  <c r="C39" i="42"/>
  <c r="O38" i="42"/>
  <c r="K38" i="42"/>
  <c r="F38" i="42"/>
  <c r="E38" i="42"/>
  <c r="D38" i="42"/>
  <c r="C38" i="42"/>
  <c r="O37" i="42"/>
  <c r="K37" i="42"/>
  <c r="F37" i="42"/>
  <c r="E37" i="42"/>
  <c r="D37" i="42"/>
  <c r="C37" i="42"/>
  <c r="O36" i="42"/>
  <c r="K36" i="42"/>
  <c r="F36" i="42"/>
  <c r="E36" i="42"/>
  <c r="D36" i="42"/>
  <c r="C36" i="42"/>
  <c r="O35" i="42"/>
  <c r="K35" i="42"/>
  <c r="F35" i="42"/>
  <c r="E35" i="42"/>
  <c r="D35" i="42"/>
  <c r="C35" i="42"/>
  <c r="O34" i="42"/>
  <c r="K34" i="42"/>
  <c r="F34" i="42"/>
  <c r="E34" i="42"/>
  <c r="D34" i="42"/>
  <c r="C34" i="42"/>
  <c r="O33" i="42"/>
  <c r="K33" i="42"/>
  <c r="F33" i="42"/>
  <c r="E33" i="42"/>
  <c r="D33" i="42"/>
  <c r="C33" i="42"/>
  <c r="O32" i="42"/>
  <c r="K32" i="42"/>
  <c r="F32" i="42"/>
  <c r="E32" i="42"/>
  <c r="D32" i="42"/>
  <c r="C32" i="42"/>
  <c r="O31" i="42"/>
  <c r="K31" i="42"/>
  <c r="F31" i="42"/>
  <c r="E31" i="42"/>
  <c r="D31" i="42"/>
  <c r="C31" i="42"/>
  <c r="O30" i="42"/>
  <c r="K30" i="42"/>
  <c r="F30" i="42"/>
  <c r="E30" i="42"/>
  <c r="D30" i="42"/>
  <c r="C30" i="42"/>
  <c r="O29" i="42"/>
  <c r="K29" i="42"/>
  <c r="F29" i="42"/>
  <c r="E29" i="42"/>
  <c r="D29" i="42"/>
  <c r="C29" i="42"/>
  <c r="O28" i="42"/>
  <c r="K28" i="42"/>
  <c r="F28" i="42"/>
  <c r="E28" i="42"/>
  <c r="D28" i="42"/>
  <c r="C28" i="42"/>
  <c r="O27" i="42"/>
  <c r="K27" i="42"/>
  <c r="F27" i="42"/>
  <c r="E27" i="42"/>
  <c r="D27" i="42"/>
  <c r="C27" i="42"/>
  <c r="O26" i="42"/>
  <c r="K26" i="42"/>
  <c r="F26" i="42"/>
  <c r="E26" i="42"/>
  <c r="D26" i="42"/>
  <c r="C26" i="42"/>
  <c r="O25" i="42"/>
  <c r="K25" i="42"/>
  <c r="F25" i="42"/>
  <c r="E25" i="42"/>
  <c r="D25" i="42"/>
  <c r="C25" i="42"/>
  <c r="O24" i="42"/>
  <c r="K24" i="42"/>
  <c r="F24" i="42"/>
  <c r="E24" i="42"/>
  <c r="D24" i="42"/>
  <c r="C24" i="42"/>
  <c r="O23" i="42"/>
  <c r="K23" i="42"/>
  <c r="F23" i="42"/>
  <c r="E23" i="42"/>
  <c r="D23" i="42"/>
  <c r="C23" i="42"/>
  <c r="O22" i="42"/>
  <c r="K22" i="42"/>
  <c r="F22" i="42"/>
  <c r="E22" i="42"/>
  <c r="D22" i="42"/>
  <c r="B22" i="42" s="1"/>
  <c r="C22" i="42"/>
  <c r="O21" i="42"/>
  <c r="K21" i="42"/>
  <c r="F21" i="42"/>
  <c r="E21" i="42"/>
  <c r="D21" i="42"/>
  <c r="C21" i="42"/>
  <c r="O20" i="42"/>
  <c r="K20" i="42"/>
  <c r="F20" i="42"/>
  <c r="E20" i="42"/>
  <c r="D20" i="42"/>
  <c r="C20" i="42"/>
  <c r="O19" i="42"/>
  <c r="K19" i="42"/>
  <c r="F19" i="42"/>
  <c r="E19" i="42"/>
  <c r="D19" i="42"/>
  <c r="C19" i="42"/>
  <c r="O18" i="42"/>
  <c r="K18" i="42"/>
  <c r="F18" i="42"/>
  <c r="E18" i="42"/>
  <c r="D18" i="42"/>
  <c r="C18" i="42"/>
  <c r="O17" i="42"/>
  <c r="K17" i="42"/>
  <c r="F17" i="42"/>
  <c r="E17" i="42"/>
  <c r="D17" i="42"/>
  <c r="C17" i="42"/>
  <c r="O16" i="42"/>
  <c r="K16" i="42"/>
  <c r="F16" i="42"/>
  <c r="E16" i="42"/>
  <c r="D16" i="42"/>
  <c r="C16" i="42"/>
  <c r="O15" i="42"/>
  <c r="K15" i="42"/>
  <c r="F15" i="42"/>
  <c r="E15" i="42"/>
  <c r="D15" i="42"/>
  <c r="C15" i="42"/>
  <c r="O14" i="42"/>
  <c r="K14" i="42"/>
  <c r="F14" i="42"/>
  <c r="E14" i="42"/>
  <c r="D14" i="42"/>
  <c r="C14" i="42"/>
  <c r="O13" i="42"/>
  <c r="K13" i="42"/>
  <c r="F13" i="42"/>
  <c r="E13" i="42"/>
  <c r="D13" i="42"/>
  <c r="C13" i="42"/>
  <c r="O12" i="42"/>
  <c r="K12" i="42"/>
  <c r="F12" i="42"/>
  <c r="E12" i="42"/>
  <c r="D12" i="42"/>
  <c r="B12" i="42" s="1"/>
  <c r="C12" i="42"/>
  <c r="O11" i="42"/>
  <c r="K11" i="42"/>
  <c r="F11" i="42"/>
  <c r="E11" i="42"/>
  <c r="D11" i="42"/>
  <c r="C11" i="42"/>
  <c r="F10" i="42"/>
  <c r="E10" i="42"/>
  <c r="D10" i="42"/>
  <c r="C10" i="42"/>
  <c r="F9" i="42"/>
  <c r="E9" i="42"/>
  <c r="D9" i="42"/>
  <c r="C9" i="42"/>
  <c r="H6" i="42"/>
  <c r="H3" i="42"/>
  <c r="H2" i="42"/>
  <c r="P244" i="41"/>
  <c r="P243" i="41"/>
  <c r="P245" i="41"/>
  <c r="P246" i="41"/>
  <c r="P247" i="41"/>
  <c r="P248" i="41"/>
  <c r="P249" i="41"/>
  <c r="P250" i="41"/>
  <c r="P251" i="41"/>
  <c r="P240" i="41"/>
  <c r="P241" i="41"/>
  <c r="P242" i="41"/>
  <c r="P235" i="41"/>
  <c r="P236" i="41"/>
  <c r="P237" i="41"/>
  <c r="P233" i="41"/>
  <c r="P234" i="41"/>
  <c r="P227" i="41"/>
  <c r="P228" i="41"/>
  <c r="P229" i="41"/>
  <c r="P230" i="41"/>
  <c r="P231" i="41"/>
  <c r="P232" i="41"/>
  <c r="P226" i="41"/>
  <c r="P223" i="41"/>
  <c r="P224" i="41"/>
  <c r="P225" i="41"/>
  <c r="P221" i="41"/>
  <c r="P222" i="41"/>
  <c r="P218" i="41"/>
  <c r="P219" i="41"/>
  <c r="P220" i="41"/>
  <c r="P217" i="41"/>
  <c r="P214" i="41"/>
  <c r="P215" i="41"/>
  <c r="P216" i="41"/>
  <c r="P213" i="41"/>
  <c r="P207" i="41"/>
  <c r="P208" i="41"/>
  <c r="P209" i="41"/>
  <c r="P210" i="41"/>
  <c r="P211" i="41"/>
  <c r="P212" i="41"/>
  <c r="P205" i="41"/>
  <c r="P206" i="41"/>
  <c r="P202" i="41"/>
  <c r="P203" i="41"/>
  <c r="P204" i="41"/>
  <c r="P198" i="41"/>
  <c r="P199" i="41"/>
  <c r="P200" i="41"/>
  <c r="P201" i="41"/>
  <c r="P195" i="41"/>
  <c r="P196" i="41"/>
  <c r="P197" i="41"/>
  <c r="P194" i="41"/>
  <c r="P191" i="41"/>
  <c r="P192" i="41"/>
  <c r="P193" i="41"/>
  <c r="P186" i="41"/>
  <c r="P187" i="41"/>
  <c r="P188" i="41"/>
  <c r="P189" i="41"/>
  <c r="P190" i="41"/>
  <c r="P177" i="41"/>
  <c r="P178" i="41"/>
  <c r="P179" i="41"/>
  <c r="P180" i="41"/>
  <c r="P181" i="41"/>
  <c r="P182" i="41"/>
  <c r="P183" i="41"/>
  <c r="P184" i="41"/>
  <c r="P185" i="41"/>
  <c r="P175" i="41"/>
  <c r="P176" i="41"/>
  <c r="P169" i="41"/>
  <c r="P170" i="41"/>
  <c r="P171" i="41"/>
  <c r="P172" i="41"/>
  <c r="P173" i="41"/>
  <c r="P174" i="41"/>
  <c r="P168" i="41"/>
  <c r="P153" i="41"/>
  <c r="P154" i="41"/>
  <c r="P155" i="41"/>
  <c r="P156" i="41"/>
  <c r="P157" i="41"/>
  <c r="P158" i="41"/>
  <c r="P159" i="41"/>
  <c r="P160" i="41"/>
  <c r="P161" i="41"/>
  <c r="P162" i="41"/>
  <c r="P163" i="41"/>
  <c r="P164" i="41"/>
  <c r="P165" i="41"/>
  <c r="P166" i="41"/>
  <c r="P167" i="41"/>
  <c r="P152" i="41"/>
  <c r="P143" i="41"/>
  <c r="P144" i="41"/>
  <c r="P145" i="41"/>
  <c r="P146" i="41"/>
  <c r="P147" i="41"/>
  <c r="P148" i="41"/>
  <c r="P149" i="41"/>
  <c r="P150" i="41"/>
  <c r="P151" i="41"/>
  <c r="P141" i="41"/>
  <c r="P142" i="41"/>
  <c r="P135" i="41"/>
  <c r="P136" i="41"/>
  <c r="P137" i="41"/>
  <c r="P138" i="41"/>
  <c r="P139" i="41"/>
  <c r="P140" i="41"/>
  <c r="P134" i="41"/>
  <c r="P125" i="41"/>
  <c r="P126" i="41"/>
  <c r="P127" i="41"/>
  <c r="P128" i="41"/>
  <c r="P129" i="41"/>
  <c r="P130" i="41"/>
  <c r="P131" i="41"/>
  <c r="P132" i="41"/>
  <c r="P133" i="41"/>
  <c r="P117" i="41"/>
  <c r="P118" i="41"/>
  <c r="P119" i="41"/>
  <c r="P120" i="41"/>
  <c r="P121" i="41"/>
  <c r="P122" i="41"/>
  <c r="P123" i="41"/>
  <c r="P124" i="41"/>
  <c r="P114" i="41"/>
  <c r="P115" i="41"/>
  <c r="P116" i="41"/>
  <c r="P113" i="41"/>
  <c r="P112" i="41"/>
  <c r="P103" i="41"/>
  <c r="P104" i="41"/>
  <c r="P105" i="41"/>
  <c r="P106" i="41"/>
  <c r="P107" i="41"/>
  <c r="P108" i="41"/>
  <c r="P109" i="41"/>
  <c r="P110" i="41"/>
  <c r="P111" i="41"/>
  <c r="P102" i="41"/>
  <c r="P96" i="41"/>
  <c r="P97" i="41"/>
  <c r="P98" i="41"/>
  <c r="P99" i="41"/>
  <c r="P100" i="41"/>
  <c r="P101" i="41"/>
  <c r="P95" i="41"/>
  <c r="P92" i="41"/>
  <c r="P93" i="41"/>
  <c r="P94" i="41"/>
  <c r="P91" i="41"/>
  <c r="P85" i="41"/>
  <c r="P86" i="41"/>
  <c r="P87" i="41"/>
  <c r="P88" i="41"/>
  <c r="P89" i="41"/>
  <c r="P90" i="41"/>
  <c r="P82" i="41"/>
  <c r="P83" i="41"/>
  <c r="P84" i="41"/>
  <c r="P79" i="41"/>
  <c r="P80" i="41"/>
  <c r="P81" i="41"/>
  <c r="P28" i="41"/>
  <c r="P29" i="41"/>
  <c r="P30" i="41"/>
  <c r="P31" i="41"/>
  <c r="P32" i="41"/>
  <c r="P33" i="41"/>
  <c r="P34" i="41"/>
  <c r="P35" i="41"/>
  <c r="P36" i="41"/>
  <c r="P37" i="41"/>
  <c r="P38" i="41"/>
  <c r="P39" i="41"/>
  <c r="P40" i="41"/>
  <c r="P41" i="41"/>
  <c r="P42" i="41"/>
  <c r="P43" i="41"/>
  <c r="P15" i="41"/>
  <c r="P16" i="41"/>
  <c r="P17" i="41"/>
  <c r="P18" i="41"/>
  <c r="P19" i="41"/>
  <c r="P20" i="41"/>
  <c r="P21" i="41"/>
  <c r="P22" i="41"/>
  <c r="P23" i="41"/>
  <c r="P24" i="41"/>
  <c r="P25" i="41"/>
  <c r="P26" i="41"/>
  <c r="P27" i="41"/>
  <c r="P59" i="41"/>
  <c r="P57" i="41"/>
  <c r="P58" i="41"/>
  <c r="P66" i="41"/>
  <c r="P67" i="41"/>
  <c r="P68" i="41"/>
  <c r="P77" i="41"/>
  <c r="P78" i="41"/>
  <c r="P71" i="41"/>
  <c r="P72" i="41"/>
  <c r="P73" i="41"/>
  <c r="P74" i="41"/>
  <c r="P75" i="41"/>
  <c r="P76" i="41"/>
  <c r="P69" i="41"/>
  <c r="P70" i="41"/>
  <c r="P63" i="41"/>
  <c r="P64" i="41"/>
  <c r="P65" i="41"/>
  <c r="P60" i="41"/>
  <c r="P61" i="41"/>
  <c r="P62" i="41"/>
  <c r="P56" i="41"/>
  <c r="P55" i="41"/>
  <c r="P54" i="41"/>
  <c r="P52" i="41"/>
  <c r="P51" i="41"/>
  <c r="P50" i="41"/>
  <c r="P49" i="41"/>
  <c r="P47" i="41"/>
  <c r="P46" i="41"/>
  <c r="P45" i="41"/>
  <c r="P48" i="41"/>
  <c r="P44" i="41"/>
  <c r="P53" i="41"/>
  <c r="P14" i="41"/>
  <c r="P13" i="41"/>
  <c r="P12" i="41"/>
  <c r="P11" i="41"/>
  <c r="P10" i="41"/>
  <c r="P9" i="41"/>
  <c r="B33" i="42" l="1"/>
  <c r="B41" i="42"/>
  <c r="B43" i="42"/>
  <c r="B21" i="43"/>
  <c r="B41" i="43"/>
  <c r="B85" i="43"/>
  <c r="B139" i="43"/>
  <c r="B150" i="43"/>
  <c r="B156" i="43"/>
  <c r="B157" i="43"/>
  <c r="B171" i="43"/>
  <c r="B174" i="43"/>
  <c r="I78" i="45"/>
  <c r="G379" i="45"/>
  <c r="B18" i="42"/>
  <c r="B20" i="42"/>
  <c r="B31" i="42"/>
  <c r="B32" i="42"/>
  <c r="B42" i="42"/>
  <c r="B57" i="42"/>
  <c r="B20" i="43"/>
  <c r="B32" i="43"/>
  <c r="B34" i="43"/>
  <c r="B35" i="43"/>
  <c r="B36" i="43"/>
  <c r="B61" i="43"/>
  <c r="B69" i="43"/>
  <c r="B81" i="43"/>
  <c r="B89" i="43"/>
  <c r="B105" i="43"/>
  <c r="B109" i="43"/>
  <c r="B121" i="43"/>
  <c r="B125" i="43"/>
  <c r="B137" i="43"/>
  <c r="B148" i="43"/>
  <c r="B155" i="43"/>
  <c r="B163" i="43"/>
  <c r="J59" i="45"/>
  <c r="I73" i="45"/>
  <c r="I130" i="45"/>
  <c r="I125" i="45" s="1"/>
  <c r="H192" i="45"/>
  <c r="I253" i="45"/>
  <c r="J311" i="45"/>
  <c r="H313" i="45"/>
  <c r="I347" i="45"/>
  <c r="J388" i="45"/>
  <c r="G395" i="45"/>
  <c r="H462" i="45"/>
  <c r="I462" i="45"/>
  <c r="I313" i="46"/>
  <c r="G21" i="45"/>
  <c r="J43" i="45"/>
  <c r="J55" i="45"/>
  <c r="H78" i="45"/>
  <c r="J94" i="45"/>
  <c r="H99" i="45"/>
  <c r="H109" i="45"/>
  <c r="J182" i="45"/>
  <c r="J181" i="45" s="1"/>
  <c r="J202" i="45"/>
  <c r="J315" i="45"/>
  <c r="J314" i="45" s="1"/>
  <c r="I339" i="45"/>
  <c r="I343" i="45"/>
  <c r="J407" i="45"/>
  <c r="J475" i="45"/>
  <c r="H106" i="46"/>
  <c r="B9" i="42"/>
  <c r="B45" i="42"/>
  <c r="B13" i="43"/>
  <c r="B17" i="43"/>
  <c r="B24" i="43"/>
  <c r="B25" i="43"/>
  <c r="B45" i="43"/>
  <c r="B54" i="43"/>
  <c r="B55" i="43"/>
  <c r="B142" i="43"/>
  <c r="B144" i="43"/>
  <c r="B146" i="43"/>
  <c r="I50" i="45"/>
  <c r="J53" i="45"/>
  <c r="J54" i="45"/>
  <c r="J84" i="45"/>
  <c r="J83" i="45" s="1"/>
  <c r="H111" i="45"/>
  <c r="J124" i="45"/>
  <c r="J134" i="45"/>
  <c r="J152" i="45"/>
  <c r="J172" i="45"/>
  <c r="J193" i="45"/>
  <c r="J209" i="45"/>
  <c r="I212" i="45"/>
  <c r="H241" i="45"/>
  <c r="H267" i="45"/>
  <c r="J290" i="45"/>
  <c r="J312" i="45"/>
  <c r="J348" i="45"/>
  <c r="J372" i="45"/>
  <c r="H510" i="45"/>
  <c r="J514" i="45"/>
  <c r="H63" i="46"/>
  <c r="I70" i="46"/>
  <c r="H78" i="46"/>
  <c r="H116" i="46"/>
  <c r="G510" i="46"/>
  <c r="J447" i="46"/>
  <c r="J446" i="46" s="1"/>
  <c r="B24" i="42"/>
  <c r="B11" i="42"/>
  <c r="B36" i="42"/>
  <c r="B40" i="42"/>
  <c r="B53" i="42"/>
  <c r="B136" i="43"/>
  <c r="B138" i="43"/>
  <c r="B16" i="42"/>
  <c r="B28" i="42"/>
  <c r="B44" i="42"/>
  <c r="B48" i="42"/>
  <c r="B22" i="43"/>
  <c r="B23" i="43"/>
  <c r="B73" i="43"/>
  <c r="B112" i="43"/>
  <c r="B128" i="43"/>
  <c r="B140" i="43"/>
  <c r="B141" i="43"/>
  <c r="B175" i="43"/>
  <c r="B14" i="42"/>
  <c r="B26" i="42"/>
  <c r="B35" i="42"/>
  <c r="B29" i="43"/>
  <c r="B40" i="43"/>
  <c r="B42" i="43"/>
  <c r="B43" i="43"/>
  <c r="B44" i="43"/>
  <c r="B88" i="43"/>
  <c r="B39" i="42"/>
  <c r="B25" i="42"/>
  <c r="B38" i="42"/>
  <c r="B51" i="42"/>
  <c r="B17" i="42"/>
  <c r="B33" i="43"/>
  <c r="B29" i="42"/>
  <c r="B47" i="42"/>
  <c r="B37" i="42"/>
  <c r="B54" i="42"/>
  <c r="B55" i="42"/>
  <c r="B59" i="42"/>
  <c r="B64" i="43"/>
  <c r="B66" i="43"/>
  <c r="B67" i="43"/>
  <c r="B68" i="43"/>
  <c r="B96" i="43"/>
  <c r="B98" i="43"/>
  <c r="B99" i="43"/>
  <c r="B100" i="43"/>
  <c r="B172" i="43"/>
  <c r="B12" i="43"/>
  <c r="B72" i="43"/>
  <c r="B74" i="43"/>
  <c r="B75" i="43"/>
  <c r="B76" i="43"/>
  <c r="G231" i="45"/>
  <c r="B120" i="43"/>
  <c r="B122" i="43"/>
  <c r="B124" i="43"/>
  <c r="B127" i="43"/>
  <c r="B154" i="43"/>
  <c r="B173" i="43"/>
  <c r="I386" i="45"/>
  <c r="H88" i="46"/>
  <c r="B90" i="43"/>
  <c r="B91" i="43"/>
  <c r="B92" i="43"/>
  <c r="B123" i="43"/>
  <c r="B126" i="43"/>
  <c r="B143" i="43"/>
  <c r="B152" i="43"/>
  <c r="B13" i="42"/>
  <c r="B23" i="42"/>
  <c r="B27" i="42"/>
  <c r="B58" i="42"/>
  <c r="B10" i="43"/>
  <c r="B11" i="43"/>
  <c r="B38" i="43"/>
  <c r="B39" i="43"/>
  <c r="B70" i="43"/>
  <c r="B71" i="43"/>
  <c r="B113" i="43"/>
  <c r="B117" i="43"/>
  <c r="B130" i="43"/>
  <c r="B131" i="43"/>
  <c r="B132" i="43"/>
  <c r="B134" i="43"/>
  <c r="B135" i="43"/>
  <c r="B153" i="43"/>
  <c r="B167" i="43"/>
  <c r="B176" i="43"/>
  <c r="B177" i="43"/>
  <c r="B178" i="43"/>
  <c r="H21" i="45"/>
  <c r="J57" i="45"/>
  <c r="J75" i="45"/>
  <c r="H91" i="45"/>
  <c r="I106" i="45"/>
  <c r="J118" i="45"/>
  <c r="J117" i="45" s="1"/>
  <c r="J139" i="45"/>
  <c r="J138" i="45" s="1"/>
  <c r="J148" i="45"/>
  <c r="J206" i="45"/>
  <c r="J210" i="45"/>
  <c r="J214" i="45"/>
  <c r="J239" i="45"/>
  <c r="J250" i="45"/>
  <c r="J249" i="45" s="1"/>
  <c r="J262" i="45"/>
  <c r="J271" i="45"/>
  <c r="J277" i="45"/>
  <c r="I276" i="45"/>
  <c r="J283" i="45"/>
  <c r="I298" i="45"/>
  <c r="J308" i="45"/>
  <c r="H339" i="45"/>
  <c r="J378" i="45"/>
  <c r="J381" i="45"/>
  <c r="J380" i="45" s="1"/>
  <c r="H405" i="45"/>
  <c r="H404" i="45" s="1"/>
  <c r="J484" i="45"/>
  <c r="I99" i="45"/>
  <c r="G130" i="45"/>
  <c r="H184" i="45"/>
  <c r="J204" i="45"/>
  <c r="G240" i="45"/>
  <c r="J294" i="45"/>
  <c r="J302" i="45"/>
  <c r="J349" i="45"/>
  <c r="J347" i="45" s="1"/>
  <c r="J390" i="45"/>
  <c r="J416" i="45"/>
  <c r="J420" i="45"/>
  <c r="H424" i="45"/>
  <c r="J464" i="45"/>
  <c r="J496" i="45"/>
  <c r="J501" i="45"/>
  <c r="J500" i="45" s="1"/>
  <c r="I510" i="45"/>
  <c r="B10" i="42"/>
  <c r="B21" i="42"/>
  <c r="B30" i="42"/>
  <c r="B34" i="42"/>
  <c r="B9" i="43"/>
  <c r="B14" i="43"/>
  <c r="B15" i="43"/>
  <c r="B18" i="43"/>
  <c r="B19" i="43"/>
  <c r="B46" i="43"/>
  <c r="B47" i="43"/>
  <c r="B129" i="43"/>
  <c r="B133" i="43"/>
  <c r="B151" i="43"/>
  <c r="B160" i="43"/>
  <c r="B162" i="43"/>
  <c r="F13" i="44"/>
  <c r="F30" i="44" s="1"/>
  <c r="I67" i="45"/>
  <c r="J82" i="45"/>
  <c r="J81" i="45" s="1"/>
  <c r="J101" i="45"/>
  <c r="H123" i="45"/>
  <c r="J129" i="45"/>
  <c r="J150" i="45"/>
  <c r="J149" i="45" s="1"/>
  <c r="J154" i="45"/>
  <c r="J153" i="45" s="1"/>
  <c r="J158" i="45"/>
  <c r="J157" i="45" s="1"/>
  <c r="J162" i="45"/>
  <c r="H166" i="45"/>
  <c r="I196" i="45"/>
  <c r="J233" i="45"/>
  <c r="J244" i="45"/>
  <c r="J243" i="45" s="1"/>
  <c r="J252" i="45"/>
  <c r="J251" i="45" s="1"/>
  <c r="G263" i="45"/>
  <c r="I270" i="45"/>
  <c r="I287" i="45"/>
  <c r="H322" i="45"/>
  <c r="H321" i="45" s="1"/>
  <c r="I318" i="45"/>
  <c r="J340" i="45"/>
  <c r="J362" i="45"/>
  <c r="J397" i="45"/>
  <c r="J396" i="45" s="1"/>
  <c r="J451" i="45"/>
  <c r="J456" i="45"/>
  <c r="J461" i="45"/>
  <c r="J460" i="45" s="1"/>
  <c r="H70" i="46"/>
  <c r="G111" i="46"/>
  <c r="H240" i="46"/>
  <c r="I111" i="45"/>
  <c r="H486" i="46"/>
  <c r="J66" i="45"/>
  <c r="J72" i="45"/>
  <c r="J71" i="45" s="1"/>
  <c r="J80" i="45"/>
  <c r="J90" i="45"/>
  <c r="I116" i="45"/>
  <c r="J145" i="45"/>
  <c r="I166" i="45"/>
  <c r="I165" i="45" s="1"/>
  <c r="J194" i="45"/>
  <c r="J227" i="45"/>
  <c r="J237" i="45"/>
  <c r="J236" i="45" s="1"/>
  <c r="H300" i="45"/>
  <c r="J300" i="45" s="1"/>
  <c r="J330" i="45"/>
  <c r="J367" i="45"/>
  <c r="J369" i="45"/>
  <c r="G404" i="45"/>
  <c r="J447" i="45"/>
  <c r="I454" i="45"/>
  <c r="I478" i="45"/>
  <c r="H386" i="46"/>
  <c r="B26" i="43"/>
  <c r="B27" i="43"/>
  <c r="B28" i="43"/>
  <c r="B49" i="43"/>
  <c r="B58" i="43"/>
  <c r="B60" i="43"/>
  <c r="B82" i="43"/>
  <c r="B83" i="43"/>
  <c r="B84" i="43"/>
  <c r="B97" i="43"/>
  <c r="B107" i="43"/>
  <c r="B111" i="43"/>
  <c r="B145" i="43"/>
  <c r="H28" i="45"/>
  <c r="J69" i="45"/>
  <c r="G78" i="45"/>
  <c r="J105" i="45"/>
  <c r="J104" i="45" s="1"/>
  <c r="G166" i="45"/>
  <c r="G165" i="45" s="1"/>
  <c r="I201" i="45"/>
  <c r="I208" i="45"/>
  <c r="J275" i="45"/>
  <c r="J288" i="45"/>
  <c r="J310" i="45"/>
  <c r="H320" i="45"/>
  <c r="H319" i="45" s="1"/>
  <c r="J324" i="45"/>
  <c r="J363" i="45"/>
  <c r="J392" i="45"/>
  <c r="J468" i="45"/>
  <c r="J490" i="45"/>
  <c r="I78" i="46"/>
  <c r="H125" i="46"/>
  <c r="I219" i="46"/>
  <c r="J399" i="46"/>
  <c r="J398" i="46" s="1"/>
  <c r="B16" i="43"/>
  <c r="B59" i="43"/>
  <c r="B106" i="43"/>
  <c r="B108" i="43"/>
  <c r="B110" i="43"/>
  <c r="B159" i="43"/>
  <c r="B168" i="43"/>
  <c r="B170" i="43"/>
  <c r="B15" i="42"/>
  <c r="B19" i="42"/>
  <c r="B46" i="42"/>
  <c r="B50" i="42"/>
  <c r="B30" i="43"/>
  <c r="B31" i="43"/>
  <c r="B62" i="43"/>
  <c r="B63" i="43"/>
  <c r="B86" i="43"/>
  <c r="B87" i="43"/>
  <c r="B114" i="43"/>
  <c r="B115" i="43"/>
  <c r="B116" i="43"/>
  <c r="B118" i="43"/>
  <c r="B119" i="43"/>
  <c r="B149" i="43"/>
  <c r="B169" i="43"/>
  <c r="I20" i="45"/>
  <c r="J41" i="45"/>
  <c r="I64" i="45"/>
  <c r="H73" i="45"/>
  <c r="H70" i="45" s="1"/>
  <c r="J122" i="45"/>
  <c r="I146" i="45"/>
  <c r="J164" i="45"/>
  <c r="J173" i="45"/>
  <c r="J191" i="45"/>
  <c r="J190" i="45" s="1"/>
  <c r="J235" i="45"/>
  <c r="J246" i="45"/>
  <c r="I306" i="45"/>
  <c r="J360" i="45"/>
  <c r="H361" i="45"/>
  <c r="J399" i="45"/>
  <c r="J398" i="45" s="1"/>
  <c r="J458" i="45"/>
  <c r="J503" i="45"/>
  <c r="J502" i="45" s="1"/>
  <c r="I354" i="46"/>
  <c r="H510" i="46"/>
  <c r="H478" i="46"/>
  <c r="H459" i="46"/>
  <c r="H454" i="46"/>
  <c r="H439" i="46"/>
  <c r="H432" i="46"/>
  <c r="G432" i="46"/>
  <c r="H395" i="46"/>
  <c r="H354" i="46"/>
  <c r="H338" i="46"/>
  <c r="J313" i="46"/>
  <c r="H297" i="46"/>
  <c r="H258" i="46"/>
  <c r="H253" i="46"/>
  <c r="I125" i="46"/>
  <c r="H111" i="46"/>
  <c r="I88" i="46"/>
  <c r="G78" i="46"/>
  <c r="G63" i="46"/>
  <c r="H47" i="46"/>
  <c r="H20" i="46"/>
  <c r="H19" i="46" s="1"/>
  <c r="H251" i="45"/>
  <c r="J285" i="45"/>
  <c r="J291" i="45"/>
  <c r="J332" i="45"/>
  <c r="J443" i="45"/>
  <c r="J77" i="45"/>
  <c r="J224" i="45"/>
  <c r="J230" i="45"/>
  <c r="J266" i="45"/>
  <c r="H414" i="45"/>
  <c r="J422" i="45"/>
  <c r="J429" i="45"/>
  <c r="J473" i="45"/>
  <c r="J46" i="46"/>
  <c r="J45" i="46" s="1"/>
  <c r="J72" i="46"/>
  <c r="G306" i="46"/>
  <c r="J311" i="46"/>
  <c r="G357" i="46"/>
  <c r="J374" i="46"/>
  <c r="G412" i="46"/>
  <c r="G421" i="46"/>
  <c r="J480" i="46"/>
  <c r="J479" i="46" s="1"/>
  <c r="G487" i="46"/>
  <c r="J103" i="45"/>
  <c r="J135" i="45"/>
  <c r="J198" i="45"/>
  <c r="J228" i="45"/>
  <c r="J356" i="45"/>
  <c r="J355" i="45" s="1"/>
  <c r="H371" i="45"/>
  <c r="H370" i="45" s="1"/>
  <c r="J383" i="45"/>
  <c r="J382" i="45" s="1"/>
  <c r="H398" i="45"/>
  <c r="J431" i="45"/>
  <c r="J441" i="45"/>
  <c r="J474" i="45"/>
  <c r="J60" i="46"/>
  <c r="G73" i="46"/>
  <c r="G70" i="46" s="1"/>
  <c r="G270" i="46"/>
  <c r="G371" i="46"/>
  <c r="G375" i="46"/>
  <c r="J378" i="46"/>
  <c r="J377" i="46" s="1"/>
  <c r="J397" i="46"/>
  <c r="J458" i="46"/>
  <c r="J457" i="46" s="1"/>
  <c r="J24" i="45"/>
  <c r="J46" i="45"/>
  <c r="J45" i="45" s="1"/>
  <c r="H50" i="45"/>
  <c r="H47" i="45" s="1"/>
  <c r="H107" i="45"/>
  <c r="H106" i="45" s="1"/>
  <c r="H130" i="45"/>
  <c r="H208" i="45"/>
  <c r="H225" i="45"/>
  <c r="H219" i="45" s="1"/>
  <c r="J272" i="45"/>
  <c r="J368" i="45"/>
  <c r="J376" i="45"/>
  <c r="H423" i="45"/>
  <c r="J482" i="45"/>
  <c r="J492" i="45"/>
  <c r="G47" i="46"/>
  <c r="J257" i="46"/>
  <c r="J256" i="46" s="1"/>
  <c r="J266" i="46"/>
  <c r="J265" i="46" s="1"/>
  <c r="G333" i="46"/>
  <c r="G366" i="46"/>
  <c r="G365" i="46" s="1"/>
  <c r="J56" i="45"/>
  <c r="J96" i="45"/>
  <c r="J95" i="45" s="1"/>
  <c r="H116" i="45"/>
  <c r="H201" i="45"/>
  <c r="H261" i="45"/>
  <c r="H276" i="45"/>
  <c r="J305" i="45"/>
  <c r="J341" i="45"/>
  <c r="H357" i="45"/>
  <c r="J418" i="45"/>
  <c r="J472" i="45"/>
  <c r="G212" i="46"/>
  <c r="G442" i="46"/>
  <c r="G439" i="46" s="1"/>
  <c r="G454" i="46"/>
  <c r="H386" i="45"/>
  <c r="H151" i="45"/>
  <c r="J49" i="45"/>
  <c r="J62" i="45"/>
  <c r="J74" i="45"/>
  <c r="H88" i="45"/>
  <c r="J131" i="45"/>
  <c r="J141" i="45"/>
  <c r="J140" i="45" s="1"/>
  <c r="H161" i="45"/>
  <c r="J171" i="45"/>
  <c r="J203" i="45"/>
  <c r="J201" i="45" s="1"/>
  <c r="J273" i="45"/>
  <c r="J293" i="45"/>
  <c r="J296" i="45"/>
  <c r="J317" i="45"/>
  <c r="J351" i="45"/>
  <c r="J350" i="45" s="1"/>
  <c r="J359" i="45"/>
  <c r="J394" i="45"/>
  <c r="H432" i="45"/>
  <c r="J463" i="45"/>
  <c r="J466" i="45"/>
  <c r="H471" i="45"/>
  <c r="J480" i="45"/>
  <c r="J488" i="45"/>
  <c r="J509" i="45"/>
  <c r="J508" i="45" s="1"/>
  <c r="J37" i="46"/>
  <c r="J36" i="46" s="1"/>
  <c r="J58" i="46"/>
  <c r="J92" i="46"/>
  <c r="J91" i="46" s="1"/>
  <c r="J171" i="46"/>
  <c r="J214" i="46"/>
  <c r="J212" i="46" s="1"/>
  <c r="G314" i="46"/>
  <c r="G313" i="46" s="1"/>
  <c r="I47" i="46"/>
  <c r="J64" i="46"/>
  <c r="I116" i="46"/>
  <c r="I111" i="46"/>
  <c r="I106" i="46"/>
  <c r="J38" i="46"/>
  <c r="J71" i="46"/>
  <c r="J28" i="46"/>
  <c r="J40" i="46"/>
  <c r="I21" i="46"/>
  <c r="J90" i="46"/>
  <c r="J113" i="46"/>
  <c r="J115" i="46"/>
  <c r="J122" i="46"/>
  <c r="J133" i="46"/>
  <c r="J169" i="46"/>
  <c r="I166" i="46"/>
  <c r="I174" i="46"/>
  <c r="G181" i="46"/>
  <c r="J182" i="46"/>
  <c r="G201" i="46"/>
  <c r="G40" i="46"/>
  <c r="G20" i="46" s="1"/>
  <c r="J131" i="46"/>
  <c r="J140" i="46"/>
  <c r="J157" i="46"/>
  <c r="I196" i="46"/>
  <c r="J197" i="46"/>
  <c r="J263" i="46"/>
  <c r="I64" i="46"/>
  <c r="I63" i="46" s="1"/>
  <c r="J82" i="46"/>
  <c r="J98" i="46"/>
  <c r="J100" i="46"/>
  <c r="J120" i="46"/>
  <c r="J163" i="46"/>
  <c r="G174" i="46"/>
  <c r="J179" i="46"/>
  <c r="J174" i="46" s="1"/>
  <c r="J185" i="46"/>
  <c r="G188" i="46"/>
  <c r="J189" i="46"/>
  <c r="I192" i="46"/>
  <c r="J193" i="46"/>
  <c r="J209" i="46"/>
  <c r="G208" i="46"/>
  <c r="J221" i="46"/>
  <c r="G225" i="46"/>
  <c r="J232" i="46"/>
  <c r="J236" i="46"/>
  <c r="J267" i="46"/>
  <c r="G276" i="46"/>
  <c r="J277" i="46"/>
  <c r="I306" i="46"/>
  <c r="J307" i="46"/>
  <c r="J24" i="46"/>
  <c r="I28" i="46"/>
  <c r="I38" i="46"/>
  <c r="J49" i="46"/>
  <c r="J68" i="46"/>
  <c r="J80" i="46"/>
  <c r="G89" i="46"/>
  <c r="G88" i="46" s="1"/>
  <c r="J96" i="46"/>
  <c r="J108" i="46"/>
  <c r="J118" i="46"/>
  <c r="G121" i="46"/>
  <c r="G116" i="46" s="1"/>
  <c r="J129" i="46"/>
  <c r="J194" i="46"/>
  <c r="I241" i="46"/>
  <c r="J242" i="46"/>
  <c r="J282" i="46"/>
  <c r="G280" i="46"/>
  <c r="J51" i="46"/>
  <c r="J76" i="46"/>
  <c r="J103" i="46"/>
  <c r="G109" i="46"/>
  <c r="G106" i="46" s="1"/>
  <c r="G130" i="46"/>
  <c r="J139" i="46"/>
  <c r="G147" i="46"/>
  <c r="G196" i="46"/>
  <c r="J199" i="46"/>
  <c r="G253" i="46"/>
  <c r="J262" i="46"/>
  <c r="J123" i="46"/>
  <c r="H146" i="46"/>
  <c r="G192" i="46"/>
  <c r="J195" i="46"/>
  <c r="J235" i="46"/>
  <c r="I234" i="46"/>
  <c r="I231" i="46" s="1"/>
  <c r="I298" i="46"/>
  <c r="J299" i="46"/>
  <c r="I391" i="46"/>
  <c r="I386" i="46" s="1"/>
  <c r="J392" i="46"/>
  <c r="G140" i="46"/>
  <c r="J144" i="46"/>
  <c r="J154" i="46"/>
  <c r="J162" i="46"/>
  <c r="H183" i="46"/>
  <c r="J200" i="46"/>
  <c r="I258" i="46"/>
  <c r="I269" i="46"/>
  <c r="J137" i="46"/>
  <c r="G155" i="46"/>
  <c r="J160" i="46"/>
  <c r="I159" i="46"/>
  <c r="I146" i="46" s="1"/>
  <c r="G166" i="46"/>
  <c r="J186" i="46"/>
  <c r="I190" i="46"/>
  <c r="I183" i="46" s="1"/>
  <c r="J191" i="46"/>
  <c r="J207" i="46"/>
  <c r="J201" i="46" s="1"/>
  <c r="I201" i="46"/>
  <c r="J243" i="46"/>
  <c r="J254" i="46"/>
  <c r="G259" i="46"/>
  <c r="G258" i="46" s="1"/>
  <c r="J260" i="46"/>
  <c r="G297" i="46"/>
  <c r="G163" i="46"/>
  <c r="J211" i="46"/>
  <c r="J229" i="46"/>
  <c r="I249" i="46"/>
  <c r="J271" i="46"/>
  <c r="J274" i="46"/>
  <c r="J292" i="46"/>
  <c r="J301" i="46"/>
  <c r="G251" i="46"/>
  <c r="G240" i="46" s="1"/>
  <c r="J252" i="46"/>
  <c r="J355" i="46"/>
  <c r="J371" i="46"/>
  <c r="J226" i="46"/>
  <c r="G238" i="46"/>
  <c r="G231" i="46" s="1"/>
  <c r="J239" i="46"/>
  <c r="J333" i="46"/>
  <c r="G384" i="46"/>
  <c r="J385" i="46"/>
  <c r="I423" i="46"/>
  <c r="H269" i="46"/>
  <c r="G287" i="46"/>
  <c r="J288" i="46"/>
  <c r="J323" i="46"/>
  <c r="G343" i="46"/>
  <c r="G338" i="46" s="1"/>
  <c r="J375" i="46"/>
  <c r="G380" i="46"/>
  <c r="J381" i="46"/>
  <c r="G219" i="46"/>
  <c r="J224" i="46"/>
  <c r="J246" i="46"/>
  <c r="J248" i="46"/>
  <c r="G331" i="46"/>
  <c r="G318" i="46" s="1"/>
  <c r="I338" i="46"/>
  <c r="H485" i="46"/>
  <c r="J343" i="46"/>
  <c r="J357" i="46"/>
  <c r="J281" i="46"/>
  <c r="J331" i="46"/>
  <c r="J335" i="46"/>
  <c r="J373" i="46"/>
  <c r="G382" i="46"/>
  <c r="J383" i="46"/>
  <c r="J450" i="46"/>
  <c r="H318" i="46"/>
  <c r="I321" i="46"/>
  <c r="I318" i="46" s="1"/>
  <c r="J348" i="46"/>
  <c r="J367" i="46"/>
  <c r="G476" i="46"/>
  <c r="J477" i="46"/>
  <c r="G486" i="46"/>
  <c r="J353" i="46"/>
  <c r="J396" i="46"/>
  <c r="I406" i="46"/>
  <c r="J426" i="46"/>
  <c r="I432" i="46"/>
  <c r="I439" i="46"/>
  <c r="I454" i="46"/>
  <c r="I486" i="46"/>
  <c r="H403" i="46"/>
  <c r="J406" i="46"/>
  <c r="G417" i="46"/>
  <c r="G414" i="46" s="1"/>
  <c r="J418" i="46"/>
  <c r="G465" i="46"/>
  <c r="J466" i="46"/>
  <c r="I497" i="46"/>
  <c r="G506" i="46"/>
  <c r="J507" i="46"/>
  <c r="J351" i="46"/>
  <c r="J390" i="46"/>
  <c r="G393" i="46"/>
  <c r="G386" i="46" s="1"/>
  <c r="J394" i="46"/>
  <c r="I395" i="46"/>
  <c r="I404" i="46"/>
  <c r="H414" i="46"/>
  <c r="H423" i="46"/>
  <c r="J475" i="46"/>
  <c r="J493" i="46"/>
  <c r="I510" i="46"/>
  <c r="G361" i="46"/>
  <c r="G354" i="46" s="1"/>
  <c r="J362" i="46"/>
  <c r="G370" i="46"/>
  <c r="G400" i="46"/>
  <c r="G395" i="46" s="1"/>
  <c r="J401" i="46"/>
  <c r="I414" i="46"/>
  <c r="G428" i="46"/>
  <c r="G423" i="46" s="1"/>
  <c r="J429" i="46"/>
  <c r="G483" i="46"/>
  <c r="G478" i="46" s="1"/>
  <c r="J484" i="46"/>
  <c r="J340" i="46"/>
  <c r="H370" i="46"/>
  <c r="G408" i="46"/>
  <c r="G403" i="46" s="1"/>
  <c r="J409" i="46"/>
  <c r="J424" i="46"/>
  <c r="I459" i="46"/>
  <c r="J464" i="46"/>
  <c r="J462" i="46" s="1"/>
  <c r="G462" i="46"/>
  <c r="I478" i="46"/>
  <c r="J502" i="46"/>
  <c r="J460" i="46"/>
  <c r="J469" i="46"/>
  <c r="J473" i="46"/>
  <c r="J508" i="46"/>
  <c r="J416" i="46"/>
  <c r="J436" i="46"/>
  <c r="G508" i="46"/>
  <c r="J411" i="46"/>
  <c r="J438" i="46"/>
  <c r="J445" i="46"/>
  <c r="J456" i="46"/>
  <c r="J420" i="46"/>
  <c r="G471" i="46"/>
  <c r="J482" i="46"/>
  <c r="J496" i="46"/>
  <c r="J505" i="46"/>
  <c r="J512" i="46"/>
  <c r="J514" i="46"/>
  <c r="J128" i="45"/>
  <c r="J48" i="45"/>
  <c r="G50" i="45"/>
  <c r="J52" i="45"/>
  <c r="J99" i="45"/>
  <c r="J147" i="45"/>
  <c r="J91" i="45"/>
  <c r="J102" i="45"/>
  <c r="J123" i="45"/>
  <c r="H36" i="45"/>
  <c r="H20" i="45" s="1"/>
  <c r="J37" i="45"/>
  <c r="J61" i="45"/>
  <c r="I70" i="45"/>
  <c r="J121" i="45"/>
  <c r="J42" i="45"/>
  <c r="J40" i="45" s="1"/>
  <c r="J76" i="45"/>
  <c r="J73" i="45" s="1"/>
  <c r="J70" i="45" s="1"/>
  <c r="H125" i="45"/>
  <c r="J163" i="45"/>
  <c r="H64" i="45"/>
  <c r="H63" i="45" s="1"/>
  <c r="J65" i="45"/>
  <c r="G38" i="45"/>
  <c r="J39" i="45"/>
  <c r="J79" i="45"/>
  <c r="J89" i="45"/>
  <c r="J144" i="45"/>
  <c r="J161" i="45"/>
  <c r="I47" i="45"/>
  <c r="J68" i="45"/>
  <c r="J136" i="45"/>
  <c r="J151" i="45"/>
  <c r="J29" i="45"/>
  <c r="G73" i="45"/>
  <c r="G70" i="45" s="1"/>
  <c r="J86" i="45"/>
  <c r="J98" i="45"/>
  <c r="J112" i="45"/>
  <c r="J114" i="45"/>
  <c r="H163" i="45"/>
  <c r="H186" i="45"/>
  <c r="J199" i="45"/>
  <c r="J238" i="45"/>
  <c r="J260" i="45"/>
  <c r="J261" i="45"/>
  <c r="H280" i="45"/>
  <c r="H287" i="45"/>
  <c r="G298" i="45"/>
  <c r="H299" i="45"/>
  <c r="J299" i="45" s="1"/>
  <c r="J361" i="45"/>
  <c r="J223" i="45"/>
  <c r="G67" i="45"/>
  <c r="G63" i="45" s="1"/>
  <c r="J93" i="45"/>
  <c r="I95" i="45"/>
  <c r="G99" i="45"/>
  <c r="I102" i="45"/>
  <c r="J120" i="45"/>
  <c r="J168" i="45"/>
  <c r="H174" i="45"/>
  <c r="H165" i="45" s="1"/>
  <c r="J189" i="45"/>
  <c r="J226" i="45"/>
  <c r="H247" i="45"/>
  <c r="H240" i="45" s="1"/>
  <c r="J248" i="45"/>
  <c r="I258" i="45"/>
  <c r="J265" i="45"/>
  <c r="I313" i="45"/>
  <c r="J107" i="45"/>
  <c r="J109" i="45"/>
  <c r="J127" i="45"/>
  <c r="J143" i="45"/>
  <c r="J169" i="45"/>
  <c r="J174" i="45"/>
  <c r="J213" i="45"/>
  <c r="G212" i="45"/>
  <c r="H254" i="45"/>
  <c r="H253" i="45" s="1"/>
  <c r="J255" i="45"/>
  <c r="I269" i="45"/>
  <c r="H309" i="45"/>
  <c r="J309" i="45" s="1"/>
  <c r="H448" i="45"/>
  <c r="H439" i="45" s="1"/>
  <c r="J449" i="45"/>
  <c r="J22" i="45"/>
  <c r="G89" i="45"/>
  <c r="G121" i="45"/>
  <c r="G116" i="45" s="1"/>
  <c r="J132" i="45"/>
  <c r="J130" i="45" s="1"/>
  <c r="G147" i="45"/>
  <c r="J160" i="45"/>
  <c r="G196" i="45"/>
  <c r="G183" i="45" s="1"/>
  <c r="J197" i="45"/>
  <c r="H212" i="45"/>
  <c r="J257" i="45"/>
  <c r="G256" i="45"/>
  <c r="G253" i="45" s="1"/>
  <c r="H263" i="45"/>
  <c r="H258" i="45" s="1"/>
  <c r="J264" i="45"/>
  <c r="J295" i="45"/>
  <c r="J307" i="45"/>
  <c r="J323" i="45"/>
  <c r="J329" i="45"/>
  <c r="J479" i="45"/>
  <c r="G40" i="45"/>
  <c r="G48" i="45"/>
  <c r="G61" i="45"/>
  <c r="G128" i="45"/>
  <c r="G136" i="45"/>
  <c r="G144" i="45"/>
  <c r="H196" i="45"/>
  <c r="H183" i="45" s="1"/>
  <c r="H231" i="45"/>
  <c r="J234" i="45"/>
  <c r="J281" i="45"/>
  <c r="J289" i="45"/>
  <c r="H306" i="45"/>
  <c r="J170" i="45"/>
  <c r="J192" i="45"/>
  <c r="J216" i="45"/>
  <c r="J278" i="45"/>
  <c r="J286" i="45"/>
  <c r="I433" i="45"/>
  <c r="I432" i="45" s="1"/>
  <c r="J434" i="45"/>
  <c r="J156" i="45"/>
  <c r="G155" i="45"/>
  <c r="J232" i="45"/>
  <c r="J245" i="45"/>
  <c r="J267" i="45"/>
  <c r="H304" i="45"/>
  <c r="J304" i="45" s="1"/>
  <c r="J316" i="45"/>
  <c r="J313" i="45" s="1"/>
  <c r="J430" i="45"/>
  <c r="G201" i="45"/>
  <c r="J211" i="45"/>
  <c r="J221" i="45"/>
  <c r="J229" i="45"/>
  <c r="I236" i="45"/>
  <c r="I231" i="45" s="1"/>
  <c r="G280" i="45"/>
  <c r="G306" i="45"/>
  <c r="G323" i="45"/>
  <c r="H329" i="45"/>
  <c r="I354" i="45"/>
  <c r="J413" i="45"/>
  <c r="G412" i="45"/>
  <c r="J426" i="45"/>
  <c r="J436" i="45"/>
  <c r="G435" i="45"/>
  <c r="G432" i="45" s="1"/>
  <c r="J442" i="45"/>
  <c r="H469" i="45"/>
  <c r="H459" i="45" s="1"/>
  <c r="J470" i="45"/>
  <c r="J499" i="45"/>
  <c r="G498" i="45"/>
  <c r="J511" i="45"/>
  <c r="G225" i="45"/>
  <c r="G219" i="45" s="1"/>
  <c r="J241" i="45"/>
  <c r="I243" i="45"/>
  <c r="I240" i="45" s="1"/>
  <c r="G259" i="45"/>
  <c r="G258" i="45" s="1"/>
  <c r="J342" i="45"/>
  <c r="J339" i="45" s="1"/>
  <c r="J375" i="45"/>
  <c r="J391" i="45"/>
  <c r="J417" i="45"/>
  <c r="I423" i="45"/>
  <c r="J457" i="45"/>
  <c r="J487" i="45"/>
  <c r="H493" i="45"/>
  <c r="H486" i="45" s="1"/>
  <c r="J494" i="45"/>
  <c r="H497" i="45"/>
  <c r="J331" i="45"/>
  <c r="I370" i="45"/>
  <c r="I504" i="45"/>
  <c r="I497" i="45" s="1"/>
  <c r="J505" i="45"/>
  <c r="I225" i="45"/>
  <c r="I219" i="45" s="1"/>
  <c r="G287" i="45"/>
  <c r="G295" i="45"/>
  <c r="J301" i="45"/>
  <c r="I338" i="45"/>
  <c r="J345" i="45"/>
  <c r="J353" i="45"/>
  <c r="J358" i="45"/>
  <c r="I366" i="45"/>
  <c r="I365" i="45" s="1"/>
  <c r="J371" i="45"/>
  <c r="H379" i="45"/>
  <c r="J387" i="45"/>
  <c r="I400" i="45"/>
  <c r="I395" i="45" s="1"/>
  <c r="J401" i="45"/>
  <c r="J440" i="45"/>
  <c r="J450" i="45"/>
  <c r="J462" i="45"/>
  <c r="J471" i="45"/>
  <c r="I486" i="45"/>
  <c r="G276" i="45"/>
  <c r="J326" i="45"/>
  <c r="G325" i="45"/>
  <c r="J366" i="45"/>
  <c r="J365" i="45" s="1"/>
  <c r="J374" i="45"/>
  <c r="J389" i="45"/>
  <c r="J406" i="45"/>
  <c r="J415" i="45"/>
  <c r="J446" i="45"/>
  <c r="J465" i="45"/>
  <c r="J481" i="45"/>
  <c r="J495" i="45"/>
  <c r="J507" i="45"/>
  <c r="G506" i="45"/>
  <c r="J513" i="45"/>
  <c r="H333" i="45"/>
  <c r="J334" i="45"/>
  <c r="J344" i="45"/>
  <c r="G343" i="45"/>
  <c r="I384" i="45"/>
  <c r="I379" i="45" s="1"/>
  <c r="J385" i="45"/>
  <c r="J455" i="45"/>
  <c r="J467" i="45"/>
  <c r="I471" i="45"/>
  <c r="I459" i="45" s="1"/>
  <c r="J483" i="45"/>
  <c r="J489" i="45"/>
  <c r="G270" i="45"/>
  <c r="G314" i="45"/>
  <c r="G313" i="45" s="1"/>
  <c r="J377" i="45"/>
  <c r="J393" i="45"/>
  <c r="H395" i="45"/>
  <c r="I410" i="45"/>
  <c r="I403" i="45" s="1"/>
  <c r="J411" i="45"/>
  <c r="I414" i="45"/>
  <c r="J419" i="45"/>
  <c r="J421" i="45"/>
  <c r="J428" i="45"/>
  <c r="J491" i="45"/>
  <c r="G357" i="45"/>
  <c r="G354" i="45" s="1"/>
  <c r="G373" i="45"/>
  <c r="G389" i="45"/>
  <c r="G415" i="45"/>
  <c r="J424" i="45"/>
  <c r="G430" i="45"/>
  <c r="G423" i="45" s="1"/>
  <c r="I444" i="45"/>
  <c r="I439" i="45" s="1"/>
  <c r="H328" i="45"/>
  <c r="H327" i="45" s="1"/>
  <c r="J336" i="45"/>
  <c r="G375" i="45"/>
  <c r="G391" i="45"/>
  <c r="G417" i="45"/>
  <c r="G440" i="45"/>
  <c r="G450" i="45"/>
  <c r="G455" i="45"/>
  <c r="G471" i="45"/>
  <c r="G479" i="45"/>
  <c r="G487" i="45"/>
  <c r="G495" i="45"/>
  <c r="G511" i="45"/>
  <c r="H343" i="45"/>
  <c r="H338" i="45" s="1"/>
  <c r="J438" i="45"/>
  <c r="J453" i="45"/>
  <c r="G460" i="45"/>
  <c r="J477" i="45"/>
  <c r="G500" i="45"/>
  <c r="G327" i="45"/>
  <c r="G361" i="45"/>
  <c r="G377" i="45"/>
  <c r="G393" i="45"/>
  <c r="G406" i="45"/>
  <c r="G403" i="45" s="1"/>
  <c r="H409" i="45"/>
  <c r="H408" i="45" s="1"/>
  <c r="H403" i="45" s="1"/>
  <c r="G419" i="45"/>
  <c r="G442" i="45"/>
  <c r="G457" i="45"/>
  <c r="G465" i="45"/>
  <c r="G481" i="45"/>
  <c r="G489" i="45"/>
  <c r="G513" i="45"/>
  <c r="G350" i="45"/>
  <c r="G366" i="45"/>
  <c r="G365" i="45" s="1"/>
  <c r="G462" i="45"/>
  <c r="G502" i="45"/>
  <c r="G338" i="45" l="1"/>
  <c r="G497" i="46"/>
  <c r="I183" i="45"/>
  <c r="G370" i="45"/>
  <c r="H318" i="45"/>
  <c r="J231" i="45"/>
  <c r="G15" i="44"/>
  <c r="G27" i="44"/>
  <c r="G12" i="44"/>
  <c r="G21" i="44"/>
  <c r="G17" i="44"/>
  <c r="G26" i="44"/>
  <c r="G11" i="44"/>
  <c r="G10" i="44" s="1"/>
  <c r="G9" i="44" s="1"/>
  <c r="G24" i="44"/>
  <c r="G16" i="44"/>
  <c r="G20" i="44"/>
  <c r="G29" i="44"/>
  <c r="G25" i="44"/>
  <c r="G28" i="44"/>
  <c r="G18" i="44"/>
  <c r="G20" i="45"/>
  <c r="I402" i="45"/>
  <c r="H269" i="45"/>
  <c r="J322" i="45"/>
  <c r="J321" i="45" s="1"/>
  <c r="G478" i="45"/>
  <c r="H354" i="45"/>
  <c r="H337" i="45" s="1"/>
  <c r="G454" i="45"/>
  <c r="G318" i="45"/>
  <c r="J320" i="45"/>
  <c r="J319" i="45" s="1"/>
  <c r="G165" i="46"/>
  <c r="I63" i="45"/>
  <c r="I19" i="45" s="1"/>
  <c r="I297" i="45"/>
  <c r="G386" i="45"/>
  <c r="I88" i="45"/>
  <c r="I87" i="45" s="1"/>
  <c r="J270" i="45"/>
  <c r="J405" i="45"/>
  <c r="J404" i="45" s="1"/>
  <c r="G379" i="46"/>
  <c r="H337" i="46"/>
  <c r="H218" i="46"/>
  <c r="J253" i="46"/>
  <c r="H87" i="46"/>
  <c r="G19" i="46"/>
  <c r="G183" i="46"/>
  <c r="G269" i="46"/>
  <c r="G218" i="46" s="1"/>
  <c r="H19" i="45"/>
  <c r="G125" i="46"/>
  <c r="J106" i="45"/>
  <c r="H146" i="45"/>
  <c r="H87" i="45" s="1"/>
  <c r="H402" i="45"/>
  <c r="G337" i="46"/>
  <c r="J513" i="46"/>
  <c r="J437" i="46"/>
  <c r="J417" i="46"/>
  <c r="J241" i="46"/>
  <c r="J481" i="46"/>
  <c r="J339" i="46"/>
  <c r="I403" i="46"/>
  <c r="I402" i="46" s="1"/>
  <c r="G485" i="46"/>
  <c r="J318" i="46"/>
  <c r="J234" i="46"/>
  <c r="I240" i="46"/>
  <c r="J67" i="46"/>
  <c r="J63" i="46" s="1"/>
  <c r="J192" i="46"/>
  <c r="J415" i="46"/>
  <c r="J400" i="46"/>
  <c r="J395" i="46" s="1"/>
  <c r="J476" i="46"/>
  <c r="I337" i="46"/>
  <c r="J370" i="46"/>
  <c r="J159" i="46"/>
  <c r="J153" i="46"/>
  <c r="J298" i="46"/>
  <c r="J48" i="46"/>
  <c r="J220" i="46"/>
  <c r="J119" i="46"/>
  <c r="J130" i="46"/>
  <c r="J114" i="46"/>
  <c r="J361" i="46"/>
  <c r="J354" i="46" s="1"/>
  <c r="J504" i="46"/>
  <c r="J428" i="46"/>
  <c r="J423" i="46" s="1"/>
  <c r="J506" i="46"/>
  <c r="J495" i="46"/>
  <c r="J486" i="46" s="1"/>
  <c r="J347" i="46"/>
  <c r="J280" i="46"/>
  <c r="J225" i="46"/>
  <c r="J79" i="46"/>
  <c r="J435" i="46"/>
  <c r="J432" i="46" s="1"/>
  <c r="J384" i="46"/>
  <c r="J161" i="46"/>
  <c r="J50" i="46"/>
  <c r="J117" i="46"/>
  <c r="J276" i="46"/>
  <c r="J121" i="46"/>
  <c r="J419" i="46"/>
  <c r="J483" i="46"/>
  <c r="J393" i="46"/>
  <c r="J465" i="46"/>
  <c r="H402" i="46"/>
  <c r="J380" i="46"/>
  <c r="J270" i="46"/>
  <c r="J259" i="46"/>
  <c r="I297" i="46"/>
  <c r="J261" i="46"/>
  <c r="G146" i="46"/>
  <c r="J107" i="46"/>
  <c r="J106" i="46" s="1"/>
  <c r="J188" i="46"/>
  <c r="J99" i="46"/>
  <c r="J181" i="46"/>
  <c r="J112" i="46"/>
  <c r="J111" i="46" s="1"/>
  <c r="J89" i="46"/>
  <c r="J455" i="46"/>
  <c r="J454" i="46" s="1"/>
  <c r="J444" i="46"/>
  <c r="J439" i="46" s="1"/>
  <c r="J389" i="46"/>
  <c r="J247" i="46"/>
  <c r="J287" i="46"/>
  <c r="J136" i="46"/>
  <c r="J208" i="46"/>
  <c r="J184" i="46"/>
  <c r="J21" i="46"/>
  <c r="J20" i="46" s="1"/>
  <c r="J511" i="46"/>
  <c r="J510" i="46" s="1"/>
  <c r="J350" i="46"/>
  <c r="J382" i="46"/>
  <c r="J245" i="46"/>
  <c r="J238" i="46"/>
  <c r="J231" i="46" s="1"/>
  <c r="J391" i="46"/>
  <c r="J306" i="46"/>
  <c r="I165" i="46"/>
  <c r="I87" i="46" s="1"/>
  <c r="J251" i="46"/>
  <c r="J471" i="46"/>
  <c r="I485" i="46"/>
  <c r="J366" i="46"/>
  <c r="J365" i="46" s="1"/>
  <c r="J223" i="46"/>
  <c r="J102" i="46"/>
  <c r="J128" i="46"/>
  <c r="J81" i="46"/>
  <c r="J166" i="46"/>
  <c r="J165" i="46" s="1"/>
  <c r="I20" i="46"/>
  <c r="I19" i="46" s="1"/>
  <c r="J97" i="46"/>
  <c r="J73" i="46"/>
  <c r="J70" i="46" s="1"/>
  <c r="J196" i="46"/>
  <c r="J190" i="46"/>
  <c r="J138" i="46"/>
  <c r="J95" i="46"/>
  <c r="J408" i="46"/>
  <c r="J410" i="46"/>
  <c r="J352" i="46"/>
  <c r="G459" i="46"/>
  <c r="G402" i="46" s="1"/>
  <c r="I218" i="45"/>
  <c r="J196" i="45"/>
  <c r="G459" i="45"/>
  <c r="J400" i="45"/>
  <c r="J395" i="45" s="1"/>
  <c r="J240" i="45"/>
  <c r="J155" i="45"/>
  <c r="J306" i="45"/>
  <c r="J21" i="45"/>
  <c r="J452" i="45"/>
  <c r="G269" i="45"/>
  <c r="J357" i="45"/>
  <c r="J354" i="45" s="1"/>
  <c r="J412" i="45"/>
  <c r="J280" i="45"/>
  <c r="J256" i="45"/>
  <c r="J448" i="45"/>
  <c r="J439" i="45" s="1"/>
  <c r="J28" i="45"/>
  <c r="J38" i="45"/>
  <c r="J384" i="45"/>
  <c r="J379" i="45" s="1"/>
  <c r="J188" i="45"/>
  <c r="J437" i="45"/>
  <c r="J328" i="45"/>
  <c r="J352" i="45"/>
  <c r="J504" i="45"/>
  <c r="J493" i="45"/>
  <c r="J486" i="45" s="1"/>
  <c r="J433" i="45"/>
  <c r="J478" i="45"/>
  <c r="J159" i="45"/>
  <c r="J142" i="45"/>
  <c r="J247" i="45"/>
  <c r="J67" i="45"/>
  <c r="J36" i="45"/>
  <c r="J335" i="45"/>
  <c r="J414" i="45"/>
  <c r="J298" i="45"/>
  <c r="G439" i="45"/>
  <c r="J423" i="45"/>
  <c r="J410" i="45"/>
  <c r="H485" i="45"/>
  <c r="J510" i="45"/>
  <c r="G146" i="45"/>
  <c r="J126" i="45"/>
  <c r="J111" i="45"/>
  <c r="J469" i="45"/>
  <c r="G510" i="45"/>
  <c r="G414" i="45"/>
  <c r="G402" i="45" s="1"/>
  <c r="J506" i="45"/>
  <c r="J325" i="45"/>
  <c r="J386" i="45"/>
  <c r="I337" i="45"/>
  <c r="J409" i="45"/>
  <c r="G497" i="45"/>
  <c r="J220" i="45"/>
  <c r="G125" i="45"/>
  <c r="J212" i="45"/>
  <c r="J97" i="45"/>
  <c r="J88" i="45" s="1"/>
  <c r="G337" i="45"/>
  <c r="J454" i="45"/>
  <c r="J498" i="45"/>
  <c r="J435" i="45"/>
  <c r="J208" i="45"/>
  <c r="J287" i="45"/>
  <c r="J119" i="45"/>
  <c r="J116" i="45" s="1"/>
  <c r="H298" i="45"/>
  <c r="H297" i="45" s="1"/>
  <c r="H218" i="45" s="1"/>
  <c r="J85" i="45"/>
  <c r="J78" i="45" s="1"/>
  <c r="J166" i="45"/>
  <c r="J165" i="45" s="1"/>
  <c r="J64" i="45"/>
  <c r="J476" i="45"/>
  <c r="J343" i="45"/>
  <c r="G486" i="45"/>
  <c r="J333" i="45"/>
  <c r="J373" i="45"/>
  <c r="J370" i="45" s="1"/>
  <c r="I485" i="45"/>
  <c r="G47" i="45"/>
  <c r="J263" i="45"/>
  <c r="G88" i="45"/>
  <c r="J254" i="45"/>
  <c r="J225" i="45"/>
  <c r="G297" i="45"/>
  <c r="J259" i="45"/>
  <c r="J50" i="45"/>
  <c r="J47" i="45" s="1"/>
  <c r="J276" i="45"/>
  <c r="G23" i="44"/>
  <c r="G22" i="44" s="1"/>
  <c r="G19" i="44" l="1"/>
  <c r="J478" i="46"/>
  <c r="J459" i="45"/>
  <c r="G19" i="45"/>
  <c r="G14" i="44"/>
  <c r="G13" i="44" s="1"/>
  <c r="I18" i="45"/>
  <c r="G218" i="45"/>
  <c r="G485" i="45"/>
  <c r="H18" i="46"/>
  <c r="J253" i="45"/>
  <c r="J338" i="45"/>
  <c r="J337" i="45" s="1"/>
  <c r="J459" i="46"/>
  <c r="G30" i="44"/>
  <c r="J497" i="46"/>
  <c r="J485" i="46" s="1"/>
  <c r="I218" i="46"/>
  <c r="I18" i="46" s="1"/>
  <c r="G87" i="46"/>
  <c r="G18" i="46" s="1"/>
  <c r="J146" i="45"/>
  <c r="J219" i="45"/>
  <c r="J63" i="45"/>
  <c r="J497" i="45"/>
  <c r="J297" i="45"/>
  <c r="J125" i="45"/>
  <c r="H18" i="45"/>
  <c r="J485" i="45"/>
  <c r="J269" i="46"/>
  <c r="J379" i="46"/>
  <c r="J47" i="46"/>
  <c r="J403" i="46"/>
  <c r="J88" i="46"/>
  <c r="J78" i="46"/>
  <c r="J297" i="46"/>
  <c r="J240" i="46"/>
  <c r="J386" i="46"/>
  <c r="J183" i="46"/>
  <c r="J258" i="46"/>
  <c r="J146" i="46"/>
  <c r="J338" i="46"/>
  <c r="J125" i="46"/>
  <c r="J116" i="46"/>
  <c r="J219" i="46"/>
  <c r="J414" i="46"/>
  <c r="J20" i="45"/>
  <c r="J183" i="45"/>
  <c r="J408" i="45"/>
  <c r="J403" i="45" s="1"/>
  <c r="J258" i="45"/>
  <c r="J327" i="45"/>
  <c r="J318" i="45" s="1"/>
  <c r="J432" i="45"/>
  <c r="J269" i="45"/>
  <c r="G87" i="45"/>
  <c r="J19" i="45" l="1"/>
  <c r="J87" i="45"/>
  <c r="G18" i="45"/>
  <c r="J218" i="45"/>
  <c r="J402" i="46"/>
  <c r="J337" i="46"/>
  <c r="J19" i="46"/>
  <c r="J218" i="46"/>
  <c r="J87" i="46"/>
  <c r="J402" i="45"/>
  <c r="J18" i="45" s="1"/>
  <c r="J18" i="46" l="1"/>
  <c r="K501" i="46" s="1"/>
  <c r="K500" i="46" s="1"/>
  <c r="K348" i="45"/>
  <c r="K340" i="45"/>
  <c r="K215" i="45"/>
  <c r="K356" i="45"/>
  <c r="K355" i="45" s="1"/>
  <c r="K383" i="45"/>
  <c r="K382" i="45" s="1"/>
  <c r="K200" i="45"/>
  <c r="K182" i="45"/>
  <c r="K181" i="45" s="1"/>
  <c r="K176" i="45"/>
  <c r="K150" i="45"/>
  <c r="K149" i="45" s="1"/>
  <c r="K134" i="45"/>
  <c r="K82" i="45"/>
  <c r="K81" i="45" s="1"/>
  <c r="K72" i="45"/>
  <c r="K71" i="45" s="1"/>
  <c r="K59" i="45"/>
  <c r="K54" i="45"/>
  <c r="K46" i="45"/>
  <c r="K45" i="45" s="1"/>
  <c r="K31" i="45"/>
  <c r="K367" i="45"/>
  <c r="K185" i="45"/>
  <c r="K184" i="45" s="1"/>
  <c r="K322" i="45"/>
  <c r="K321" i="45" s="1"/>
  <c r="K207" i="45"/>
  <c r="K279" i="45"/>
  <c r="K237" i="45"/>
  <c r="K236" i="45" s="1"/>
  <c r="K158" i="45"/>
  <c r="K157" i="45" s="1"/>
  <c r="K445" i="45"/>
  <c r="K444" i="45" s="1"/>
  <c r="K399" i="45"/>
  <c r="K398" i="45" s="1"/>
  <c r="K305" i="45"/>
  <c r="K244" i="45"/>
  <c r="K243" i="45" s="1"/>
  <c r="K187" i="45"/>
  <c r="K186" i="45" s="1"/>
  <c r="K191" i="45"/>
  <c r="K190" i="45" s="1"/>
  <c r="K66" i="45"/>
  <c r="K25" i="45"/>
  <c r="K56" i="45"/>
  <c r="K27" i="45"/>
  <c r="K23" i="45"/>
  <c r="K148" i="45"/>
  <c r="K147" i="45" s="1"/>
  <c r="K69" i="45"/>
  <c r="K74" i="45"/>
  <c r="K30" i="45"/>
  <c r="K152" i="45"/>
  <c r="K151" i="45" s="1"/>
  <c r="K84" i="45"/>
  <c r="K83" i="45" s="1"/>
  <c r="K118" i="45"/>
  <c r="K117" i="45" s="1"/>
  <c r="K284" i="45"/>
  <c r="K195" i="45"/>
  <c r="K205" i="45"/>
  <c r="K204" i="45"/>
  <c r="K294" i="45"/>
  <c r="K194" i="45"/>
  <c r="K473" i="45"/>
  <c r="K392" i="45"/>
  <c r="K391" i="45" s="1"/>
  <c r="K474" i="45"/>
  <c r="K360" i="45"/>
  <c r="K372" i="45"/>
  <c r="K371" i="45" s="1"/>
  <c r="K416" i="45"/>
  <c r="K415" i="45" s="1"/>
  <c r="K484" i="45"/>
  <c r="K483" i="45" s="1"/>
  <c r="K349" i="45"/>
  <c r="K422" i="45"/>
  <c r="K421" i="45" s="1"/>
  <c r="K266" i="45"/>
  <c r="K265" i="45" s="1"/>
  <c r="K427" i="45"/>
  <c r="K426" i="45" s="1"/>
  <c r="K24" i="45"/>
  <c r="K172" i="45"/>
  <c r="K103" i="45"/>
  <c r="K102" i="45" s="1"/>
  <c r="K35" i="45"/>
  <c r="K224" i="45"/>
  <c r="K223" i="45" s="1"/>
  <c r="K230" i="45"/>
  <c r="K229" i="45" s="1"/>
  <c r="K203" i="45"/>
  <c r="K311" i="45"/>
  <c r="K271" i="45"/>
  <c r="K324" i="45"/>
  <c r="K323" i="45" s="1"/>
  <c r="K233" i="45"/>
  <c r="K232" i="45" s="1"/>
  <c r="K303" i="45"/>
  <c r="K363" i="45"/>
  <c r="K496" i="45"/>
  <c r="K495" i="45" s="1"/>
  <c r="K490" i="45"/>
  <c r="K489" i="45" s="1"/>
  <c r="K351" i="45"/>
  <c r="K350" i="45" s="1"/>
  <c r="K167" i="45"/>
  <c r="K198" i="45"/>
  <c r="K275" i="45"/>
  <c r="K129" i="45"/>
  <c r="K128" i="45" s="1"/>
  <c r="K180" i="45"/>
  <c r="K113" i="45"/>
  <c r="K112" i="45" s="1"/>
  <c r="K32" i="45"/>
  <c r="K94" i="45"/>
  <c r="K93" i="45" s="1"/>
  <c r="K90" i="45"/>
  <c r="K89" i="45" s="1"/>
  <c r="K115" i="45"/>
  <c r="K114" i="45" s="1"/>
  <c r="K101" i="45"/>
  <c r="K227" i="45"/>
  <c r="K262" i="45"/>
  <c r="K261" i="45" s="1"/>
  <c r="K302" i="45"/>
  <c r="K141" i="45"/>
  <c r="K140" i="45" s="1"/>
  <c r="K288" i="45"/>
  <c r="K277" i="45"/>
  <c r="K315" i="45"/>
  <c r="K314" i="45" s="1"/>
  <c r="K209" i="45"/>
  <c r="K283" i="45"/>
  <c r="K235" i="45"/>
  <c r="K234" i="45" s="1"/>
  <c r="K364" i="45"/>
  <c r="K312" i="45"/>
  <c r="K368" i="45"/>
  <c r="K488" i="45"/>
  <c r="K487" i="45" s="1"/>
  <c r="K441" i="45"/>
  <c r="K440" i="45" s="1"/>
  <c r="K447" i="45"/>
  <c r="K446" i="45" s="1"/>
  <c r="K456" i="45"/>
  <c r="K455" i="45" s="1"/>
  <c r="K429" i="45"/>
  <c r="K428" i="45" s="1"/>
  <c r="K62" i="45"/>
  <c r="K61" i="45" s="1"/>
  <c r="K177" i="45"/>
  <c r="K300" i="45"/>
  <c r="K341" i="45"/>
  <c r="K75" i="45"/>
  <c r="K58" i="45"/>
  <c r="K135" i="45"/>
  <c r="K110" i="45"/>
  <c r="K109" i="45" s="1"/>
  <c r="K96" i="45"/>
  <c r="K95" i="45" s="1"/>
  <c r="K26" i="45"/>
  <c r="K162" i="45"/>
  <c r="K161" i="45" s="1"/>
  <c r="K108" i="45"/>
  <c r="K107" i="45" s="1"/>
  <c r="K53" i="45"/>
  <c r="K310" i="45"/>
  <c r="K202" i="45"/>
  <c r="K154" i="45"/>
  <c r="K153" i="45" s="1"/>
  <c r="K292" i="45"/>
  <c r="K282" i="45"/>
  <c r="K291" i="45"/>
  <c r="K330" i="45"/>
  <c r="K329" i="45" s="1"/>
  <c r="K242" i="45"/>
  <c r="K241" i="45" s="1"/>
  <c r="K317" i="45"/>
  <c r="K316" i="45" s="1"/>
  <c r="K397" i="45"/>
  <c r="K396" i="45" s="1"/>
  <c r="K443" i="45"/>
  <c r="K442" i="45" s="1"/>
  <c r="K388" i="45"/>
  <c r="K387" i="45" s="1"/>
  <c r="K390" i="45"/>
  <c r="K389" i="45" s="1"/>
  <c r="K466" i="45"/>
  <c r="K465" i="45" s="1"/>
  <c r="K346" i="45"/>
  <c r="K501" i="45"/>
  <c r="K500" i="45" s="1"/>
  <c r="K378" i="45"/>
  <c r="K377" i="45" s="1"/>
  <c r="K461" i="45"/>
  <c r="K460" i="45" s="1"/>
  <c r="K463" i="45"/>
  <c r="K320" i="45"/>
  <c r="K319" i="45" s="1"/>
  <c r="K77" i="45"/>
  <c r="K133" i="45"/>
  <c r="K210" i="45"/>
  <c r="K273" i="45"/>
  <c r="K308" i="45"/>
  <c r="K217" i="45"/>
  <c r="K285" i="45"/>
  <c r="K222" i="45"/>
  <c r="K272" i="45"/>
  <c r="K179" i="45"/>
  <c r="K252" i="45"/>
  <c r="K251" i="45" s="1"/>
  <c r="K246" i="45"/>
  <c r="K245" i="45" s="1"/>
  <c r="K405" i="45"/>
  <c r="K404" i="45" s="1"/>
  <c r="K512" i="45"/>
  <c r="K511" i="45" s="1"/>
  <c r="K418" i="45"/>
  <c r="K417" i="45" s="1"/>
  <c r="K451" i="45"/>
  <c r="K450" i="45" s="1"/>
  <c r="K509" i="45"/>
  <c r="K508" i="45" s="1"/>
  <c r="K369" i="45"/>
  <c r="K503" i="45"/>
  <c r="K502" i="45" s="1"/>
  <c r="K206" i="45"/>
  <c r="K332" i="45"/>
  <c r="K331" i="45" s="1"/>
  <c r="K472" i="45"/>
  <c r="K41" i="45"/>
  <c r="K43" i="45"/>
  <c r="K44" i="45"/>
  <c r="K122" i="45"/>
  <c r="K121" i="45" s="1"/>
  <c r="K145" i="45"/>
  <c r="K144" i="45" s="1"/>
  <c r="K34" i="45"/>
  <c r="K131" i="45"/>
  <c r="K137" i="45"/>
  <c r="K136" i="45" s="1"/>
  <c r="K139" i="45"/>
  <c r="K138" i="45" s="1"/>
  <c r="K362" i="45"/>
  <c r="K228" i="45"/>
  <c r="K290" i="45"/>
  <c r="K175" i="45"/>
  <c r="K296" i="45"/>
  <c r="K295" i="45" s="1"/>
  <c r="K480" i="45"/>
  <c r="K479" i="45" s="1"/>
  <c r="K274" i="45"/>
  <c r="K359" i="45"/>
  <c r="K376" i="45"/>
  <c r="K375" i="45" s="1"/>
  <c r="K407" i="45"/>
  <c r="K406" i="45" s="1"/>
  <c r="K475" i="45"/>
  <c r="K514" i="45"/>
  <c r="K513" i="45" s="1"/>
  <c r="K468" i="45"/>
  <c r="K467" i="45" s="1"/>
  <c r="K420" i="45"/>
  <c r="K419" i="45" s="1"/>
  <c r="K173" i="45"/>
  <c r="K80" i="45"/>
  <c r="K79" i="45" s="1"/>
  <c r="K178" i="45"/>
  <c r="K239" i="45"/>
  <c r="K238" i="45" s="1"/>
  <c r="K425" i="45"/>
  <c r="K424" i="45" s="1"/>
  <c r="K100" i="45"/>
  <c r="K92" i="45"/>
  <c r="K91" i="45" s="1"/>
  <c r="K124" i="45"/>
  <c r="K123" i="45" s="1"/>
  <c r="K57" i="45"/>
  <c r="K33" i="45"/>
  <c r="K164" i="45"/>
  <c r="K163" i="45" s="1"/>
  <c r="K55" i="45"/>
  <c r="K60" i="45"/>
  <c r="K171" i="45"/>
  <c r="K51" i="45"/>
  <c r="K293" i="45"/>
  <c r="K214" i="45"/>
  <c r="K193" i="45"/>
  <c r="K268" i="45"/>
  <c r="K267" i="45" s="1"/>
  <c r="K431" i="45"/>
  <c r="K430" i="45" s="1"/>
  <c r="K381" i="45"/>
  <c r="K380" i="45" s="1"/>
  <c r="K458" i="45"/>
  <c r="K457" i="45" s="1"/>
  <c r="K250" i="45"/>
  <c r="K249" i="45" s="1"/>
  <c r="K482" i="45"/>
  <c r="K481" i="45" s="1"/>
  <c r="K394" i="45"/>
  <c r="K393" i="45" s="1"/>
  <c r="K492" i="45"/>
  <c r="K491" i="45" s="1"/>
  <c r="K49" i="45"/>
  <c r="K48" i="45" s="1"/>
  <c r="K105" i="45"/>
  <c r="K104" i="45" s="1"/>
  <c r="K464" i="45"/>
  <c r="K156" i="45"/>
  <c r="K155" i="45" s="1"/>
  <c r="K453" i="45"/>
  <c r="K452" i="45" s="1"/>
  <c r="K29" i="45"/>
  <c r="K438" i="45"/>
  <c r="K437" i="45" s="1"/>
  <c r="K494" i="45"/>
  <c r="K493" i="45" s="1"/>
  <c r="K411" i="45"/>
  <c r="K410" i="45" s="1"/>
  <c r="K221" i="45"/>
  <c r="K220" i="45" s="1"/>
  <c r="K499" i="45"/>
  <c r="K498" i="45" s="1"/>
  <c r="K120" i="45"/>
  <c r="K119" i="45" s="1"/>
  <c r="K65" i="45"/>
  <c r="K326" i="45"/>
  <c r="K325" i="45" s="1"/>
  <c r="K132" i="45"/>
  <c r="K436" i="45"/>
  <c r="K435" i="45" s="1"/>
  <c r="K477" i="45"/>
  <c r="K476" i="45" s="1"/>
  <c r="K309" i="45"/>
  <c r="K264" i="45"/>
  <c r="K263" i="45" s="1"/>
  <c r="K52" i="45"/>
  <c r="K260" i="45"/>
  <c r="K259" i="45" s="1"/>
  <c r="K278" i="45"/>
  <c r="K281" i="45"/>
  <c r="K248" i="45"/>
  <c r="K247" i="45" s="1"/>
  <c r="K345" i="45"/>
  <c r="K76" i="45"/>
  <c r="K334" i="45"/>
  <c r="K333" i="45" s="1"/>
  <c r="K255" i="45"/>
  <c r="K254" i="45" s="1"/>
  <c r="K216" i="45"/>
  <c r="K226" i="45"/>
  <c r="K413" i="45"/>
  <c r="K412" i="45" s="1"/>
  <c r="K127" i="45"/>
  <c r="K126" i="45" s="1"/>
  <c r="K197" i="45"/>
  <c r="K289" i="45"/>
  <c r="K39" i="45"/>
  <c r="K38" i="45" s="1"/>
  <c r="K434" i="45"/>
  <c r="K433" i="45" s="1"/>
  <c r="K168" i="45"/>
  <c r="K286" i="45"/>
  <c r="K199" i="45"/>
  <c r="K211" i="45"/>
  <c r="K374" i="45"/>
  <c r="K373" i="45" s="1"/>
  <c r="K336" i="45"/>
  <c r="K335" i="45" s="1"/>
  <c r="K257" i="45"/>
  <c r="K256" i="45" s="1"/>
  <c r="K470" i="45"/>
  <c r="K469" i="45" s="1"/>
  <c r="K86" i="45"/>
  <c r="K85" i="45" s="1"/>
  <c r="K42" i="45"/>
  <c r="K307" i="45"/>
  <c r="K385" i="45"/>
  <c r="K384" i="45" s="1"/>
  <c r="K353" i="45"/>
  <c r="K352" i="45" s="1"/>
  <c r="K160" i="45"/>
  <c r="K159" i="45" s="1"/>
  <c r="K68" i="45"/>
  <c r="K67" i="45" s="1"/>
  <c r="K299" i="45"/>
  <c r="K170" i="45"/>
  <c r="K213" i="45"/>
  <c r="K301" i="45"/>
  <c r="K344" i="45"/>
  <c r="K401" i="45"/>
  <c r="K400" i="45" s="1"/>
  <c r="K22" i="45"/>
  <c r="K358" i="45"/>
  <c r="K449" i="45"/>
  <c r="K448" i="45" s="1"/>
  <c r="K342" i="45"/>
  <c r="K98" i="45"/>
  <c r="K97" i="45" s="1"/>
  <c r="K304" i="45"/>
  <c r="K169" i="45"/>
  <c r="K189" i="45"/>
  <c r="K188" i="45" s="1"/>
  <c r="K505" i="45"/>
  <c r="K504" i="45" s="1"/>
  <c r="K37" i="45"/>
  <c r="K36" i="45" s="1"/>
  <c r="K143" i="45"/>
  <c r="K142" i="45" s="1"/>
  <c r="K507" i="45"/>
  <c r="K506" i="45" s="1"/>
  <c r="K409" i="45"/>
  <c r="K408" i="45" s="1"/>
  <c r="K328" i="45"/>
  <c r="K327" i="45" s="1"/>
  <c r="K99" i="45" l="1"/>
  <c r="K343" i="45"/>
  <c r="K192" i="45"/>
  <c r="K78" i="45"/>
  <c r="K111" i="45"/>
  <c r="K307" i="46"/>
  <c r="K362" i="46"/>
  <c r="K466" i="46"/>
  <c r="K465" i="46" s="1"/>
  <c r="K62" i="46"/>
  <c r="K61" i="46" s="1"/>
  <c r="K52" i="46"/>
  <c r="K137" i="46"/>
  <c r="K136" i="46" s="1"/>
  <c r="K420" i="46"/>
  <c r="K419" i="46" s="1"/>
  <c r="K193" i="46"/>
  <c r="K342" i="46"/>
  <c r="K214" i="46"/>
  <c r="K285" i="46"/>
  <c r="K209" i="46"/>
  <c r="K226" i="46"/>
  <c r="K299" i="46"/>
  <c r="K115" i="46"/>
  <c r="K114" i="46" s="1"/>
  <c r="K505" i="46"/>
  <c r="K504" i="46" s="1"/>
  <c r="K182" i="46"/>
  <c r="K181" i="46" s="1"/>
  <c r="K55" i="46"/>
  <c r="K30" i="46"/>
  <c r="K222" i="46"/>
  <c r="K360" i="46"/>
  <c r="K308" i="46"/>
  <c r="K211" i="46"/>
  <c r="K154" i="46"/>
  <c r="K153" i="46" s="1"/>
  <c r="K160" i="46"/>
  <c r="K159" i="46" s="1"/>
  <c r="K100" i="46"/>
  <c r="K416" i="46"/>
  <c r="K415" i="46" s="1"/>
  <c r="K282" i="46"/>
  <c r="K392" i="46"/>
  <c r="K391" i="46" s="1"/>
  <c r="K340" i="46"/>
  <c r="K383" i="46"/>
  <c r="K382" i="46" s="1"/>
  <c r="K445" i="46"/>
  <c r="K444" i="46" s="1"/>
  <c r="K292" i="46"/>
  <c r="K179" i="46"/>
  <c r="K235" i="46"/>
  <c r="K234" i="46" s="1"/>
  <c r="K145" i="46"/>
  <c r="K144" i="46" s="1"/>
  <c r="K359" i="46"/>
  <c r="K480" i="46"/>
  <c r="K479" i="46" s="1"/>
  <c r="K336" i="46"/>
  <c r="K335" i="46" s="1"/>
  <c r="K34" i="46"/>
  <c r="K322" i="46"/>
  <c r="K321" i="46" s="1"/>
  <c r="K187" i="46"/>
  <c r="K186" i="46" s="1"/>
  <c r="K317" i="46"/>
  <c r="K316" i="46" s="1"/>
  <c r="K233" i="46"/>
  <c r="K232" i="46" s="1"/>
  <c r="K289" i="46"/>
  <c r="K105" i="46"/>
  <c r="K104" i="46" s="1"/>
  <c r="K224" i="46"/>
  <c r="K223" i="46" s="1"/>
  <c r="K185" i="46"/>
  <c r="K184" i="46" s="1"/>
  <c r="K394" i="46"/>
  <c r="K393" i="46" s="1"/>
  <c r="K367" i="46"/>
  <c r="K496" i="46"/>
  <c r="K495" i="46" s="1"/>
  <c r="K411" i="46"/>
  <c r="K410" i="46" s="1"/>
  <c r="K24" i="46"/>
  <c r="K118" i="46"/>
  <c r="K117" i="46" s="1"/>
  <c r="K49" i="46"/>
  <c r="K48" i="46" s="1"/>
  <c r="K512" i="46"/>
  <c r="K511" i="46" s="1"/>
  <c r="K514" i="46"/>
  <c r="K513" i="46" s="1"/>
  <c r="K207" i="46"/>
  <c r="K199" i="46"/>
  <c r="K390" i="46"/>
  <c r="K389" i="46" s="1"/>
  <c r="K348" i="46"/>
  <c r="K191" i="46"/>
  <c r="K190" i="46" s="1"/>
  <c r="K169" i="46"/>
  <c r="K51" i="46"/>
  <c r="K197" i="46"/>
  <c r="K162" i="46"/>
  <c r="K161" i="46" s="1"/>
  <c r="K271" i="46"/>
  <c r="K139" i="46"/>
  <c r="K138" i="46" s="1"/>
  <c r="K353" i="46"/>
  <c r="K352" i="46" s="1"/>
  <c r="K288" i="46"/>
  <c r="K381" i="46"/>
  <c r="K380" i="46" s="1"/>
  <c r="K278" i="46"/>
  <c r="K378" i="46"/>
  <c r="K377" i="46" s="1"/>
  <c r="K363" i="46"/>
  <c r="K468" i="46"/>
  <c r="K467" i="46" s="1"/>
  <c r="K156" i="46"/>
  <c r="K155" i="46" s="1"/>
  <c r="K43" i="46"/>
  <c r="K309" i="46"/>
  <c r="K509" i="46"/>
  <c r="K508" i="46" s="1"/>
  <c r="K272" i="46"/>
  <c r="K134" i="46"/>
  <c r="K29" i="46"/>
  <c r="K399" i="46"/>
  <c r="K398" i="46" s="1"/>
  <c r="K94" i="46"/>
  <c r="K93" i="46" s="1"/>
  <c r="K443" i="46"/>
  <c r="K442" i="46" s="1"/>
  <c r="K237" i="46"/>
  <c r="K236" i="46" s="1"/>
  <c r="K44" i="46"/>
  <c r="K266" i="46"/>
  <c r="K265" i="46" s="1"/>
  <c r="K27" i="46"/>
  <c r="K141" i="46"/>
  <c r="K140" i="46" s="1"/>
  <c r="K135" i="46"/>
  <c r="K173" i="46"/>
  <c r="K413" i="46"/>
  <c r="K412" i="46" s="1"/>
  <c r="K492" i="46"/>
  <c r="K491" i="46" s="1"/>
  <c r="K108" i="46"/>
  <c r="K107" i="46" s="1"/>
  <c r="K76" i="46"/>
  <c r="K473" i="46"/>
  <c r="K351" i="46"/>
  <c r="K350" i="46" s="1"/>
  <c r="K301" i="46"/>
  <c r="K221" i="46"/>
  <c r="K220" i="46" s="1"/>
  <c r="K401" i="46"/>
  <c r="K400" i="46" s="1"/>
  <c r="K129" i="46"/>
  <c r="K128" i="46" s="1"/>
  <c r="K246" i="46"/>
  <c r="K245" i="46" s="1"/>
  <c r="K248" i="46"/>
  <c r="K247" i="46" s="1"/>
  <c r="K484" i="46"/>
  <c r="K483" i="46" s="1"/>
  <c r="K464" i="46"/>
  <c r="K507" i="46"/>
  <c r="K506" i="46" s="1"/>
  <c r="K274" i="46"/>
  <c r="K242" i="46"/>
  <c r="K241" i="46" s="1"/>
  <c r="K194" i="46"/>
  <c r="K429" i="46"/>
  <c r="K428" i="46" s="1"/>
  <c r="K133" i="46"/>
  <c r="K90" i="46"/>
  <c r="K89" i="46" s="1"/>
  <c r="K436" i="46"/>
  <c r="K435" i="46" s="1"/>
  <c r="K82" i="46"/>
  <c r="K81" i="46" s="1"/>
  <c r="K252" i="46"/>
  <c r="K251" i="46" s="1"/>
  <c r="K195" i="46"/>
  <c r="K260" i="46"/>
  <c r="K259" i="46" s="1"/>
  <c r="K122" i="46"/>
  <c r="K121" i="46" s="1"/>
  <c r="K68" i="46"/>
  <c r="K418" i="46"/>
  <c r="K417" i="46" s="1"/>
  <c r="K281" i="46"/>
  <c r="K409" i="46"/>
  <c r="K408" i="46" s="1"/>
  <c r="K103" i="46"/>
  <c r="K102" i="46" s="1"/>
  <c r="K189" i="46"/>
  <c r="K188" i="46" s="1"/>
  <c r="K131" i="46"/>
  <c r="K96" i="46"/>
  <c r="K95" i="46" s="1"/>
  <c r="K200" i="46"/>
  <c r="K113" i="46"/>
  <c r="K112" i="46" s="1"/>
  <c r="K80" i="46"/>
  <c r="K79" i="46" s="1"/>
  <c r="K477" i="46"/>
  <c r="K476" i="46" s="1"/>
  <c r="K277" i="46"/>
  <c r="K120" i="46"/>
  <c r="K119" i="46" s="1"/>
  <c r="K475" i="46"/>
  <c r="K438" i="46"/>
  <c r="K437" i="46" s="1"/>
  <c r="K98" i="46"/>
  <c r="K97" i="46" s="1"/>
  <c r="K239" i="46"/>
  <c r="K238" i="46" s="1"/>
  <c r="K456" i="46"/>
  <c r="K455" i="46" s="1"/>
  <c r="K262" i="46"/>
  <c r="K261" i="46" s="1"/>
  <c r="K385" i="46"/>
  <c r="K384" i="46" s="1"/>
  <c r="K482" i="46"/>
  <c r="K481" i="46" s="1"/>
  <c r="K334" i="46"/>
  <c r="K333" i="46" s="1"/>
  <c r="K374" i="46"/>
  <c r="K373" i="46" s="1"/>
  <c r="K300" i="46"/>
  <c r="K372" i="46"/>
  <c r="K371" i="46" s="1"/>
  <c r="K167" i="46"/>
  <c r="K441" i="46"/>
  <c r="K440" i="46" s="1"/>
  <c r="K324" i="46"/>
  <c r="K323" i="46" s="1"/>
  <c r="K284" i="46"/>
  <c r="K230" i="46"/>
  <c r="K229" i="46" s="1"/>
  <c r="K60" i="46"/>
  <c r="K54" i="46"/>
  <c r="K294" i="46"/>
  <c r="K213" i="46"/>
  <c r="K101" i="46"/>
  <c r="K425" i="46"/>
  <c r="K424" i="46" s="1"/>
  <c r="K346" i="46"/>
  <c r="K303" i="46"/>
  <c r="K178" i="46"/>
  <c r="K72" i="46"/>
  <c r="K71" i="46" s="1"/>
  <c r="K42" i="46"/>
  <c r="K23" i="46"/>
  <c r="K203" i="46"/>
  <c r="K332" i="46"/>
  <c r="K331" i="46" s="1"/>
  <c r="K397" i="46"/>
  <c r="K396" i="46" s="1"/>
  <c r="K172" i="46"/>
  <c r="K293" i="46"/>
  <c r="K341" i="46"/>
  <c r="K170" i="46"/>
  <c r="K84" i="46"/>
  <c r="K83" i="46" s="1"/>
  <c r="K53" i="46"/>
  <c r="K31" i="46"/>
  <c r="K312" i="46"/>
  <c r="K257" i="46"/>
  <c r="K256" i="46" s="1"/>
  <c r="K279" i="46"/>
  <c r="K503" i="46"/>
  <c r="K502" i="46" s="1"/>
  <c r="K164" i="46"/>
  <c r="K163" i="46" s="1"/>
  <c r="K33" i="46"/>
  <c r="K65" i="46"/>
  <c r="K152" i="46"/>
  <c r="K151" i="46" s="1"/>
  <c r="K315" i="46"/>
  <c r="K314" i="46" s="1"/>
  <c r="K127" i="46"/>
  <c r="K126" i="46" s="1"/>
  <c r="K177" i="46"/>
  <c r="K369" i="46"/>
  <c r="K490" i="46"/>
  <c r="K489" i="46" s="1"/>
  <c r="K449" i="46"/>
  <c r="K448" i="46" s="1"/>
  <c r="K458" i="46"/>
  <c r="K457" i="46" s="1"/>
  <c r="K453" i="46"/>
  <c r="K452" i="46" s="1"/>
  <c r="K296" i="46"/>
  <c r="K295" i="46" s="1"/>
  <c r="K422" i="46"/>
  <c r="K421" i="46" s="1"/>
  <c r="K132" i="46"/>
  <c r="K46" i="46"/>
  <c r="K45" i="46" s="1"/>
  <c r="K22" i="46"/>
  <c r="K143" i="46"/>
  <c r="K142" i="46" s="1"/>
  <c r="K148" i="46"/>
  <c r="K147" i="46" s="1"/>
  <c r="K204" i="46"/>
  <c r="K150" i="46"/>
  <c r="K149" i="46" s="1"/>
  <c r="K69" i="46"/>
  <c r="K268" i="46"/>
  <c r="K267" i="46" s="1"/>
  <c r="K451" i="46"/>
  <c r="K450" i="46" s="1"/>
  <c r="K59" i="46"/>
  <c r="K227" i="46"/>
  <c r="K198" i="46"/>
  <c r="K388" i="46"/>
  <c r="K387" i="46" s="1"/>
  <c r="K470" i="46"/>
  <c r="K469" i="46" s="1"/>
  <c r="K39" i="46"/>
  <c r="K38" i="46" s="1"/>
  <c r="K41" i="46"/>
  <c r="K158" i="46"/>
  <c r="K157" i="46" s="1"/>
  <c r="K180" i="46"/>
  <c r="K310" i="46"/>
  <c r="K326" i="46"/>
  <c r="K325" i="46" s="1"/>
  <c r="K175" i="46"/>
  <c r="K171" i="46"/>
  <c r="K25" i="46"/>
  <c r="K77" i="46"/>
  <c r="K264" i="46"/>
  <c r="K263" i="46" s="1"/>
  <c r="K205" i="46"/>
  <c r="K92" i="46"/>
  <c r="K91" i="46" s="1"/>
  <c r="K202" i="46"/>
  <c r="K255" i="46"/>
  <c r="K254" i="46" s="1"/>
  <c r="K364" i="46"/>
  <c r="K434" i="46"/>
  <c r="K433" i="46" s="1"/>
  <c r="K283" i="46"/>
  <c r="K57" i="46"/>
  <c r="K86" i="46"/>
  <c r="K85" i="46" s="1"/>
  <c r="K250" i="46"/>
  <c r="K249" i="46" s="1"/>
  <c r="K210" i="46"/>
  <c r="K376" i="46"/>
  <c r="K375" i="46" s="1"/>
  <c r="K461" i="46"/>
  <c r="K460" i="46" s="1"/>
  <c r="K217" i="46"/>
  <c r="K463" i="46"/>
  <c r="K37" i="46"/>
  <c r="K36" i="46" s="1"/>
  <c r="K56" i="46"/>
  <c r="K75" i="46"/>
  <c r="K58" i="46"/>
  <c r="K168" i="46"/>
  <c r="K35" i="46"/>
  <c r="K124" i="46"/>
  <c r="K123" i="46" s="1"/>
  <c r="K311" i="46"/>
  <c r="K228" i="46"/>
  <c r="K215" i="46"/>
  <c r="K356" i="46"/>
  <c r="K355" i="46" s="1"/>
  <c r="K320" i="46"/>
  <c r="K319" i="46" s="1"/>
  <c r="K427" i="46"/>
  <c r="K426" i="46" s="1"/>
  <c r="K405" i="46"/>
  <c r="K404" i="46" s="1"/>
  <c r="K66" i="46"/>
  <c r="K32" i="46"/>
  <c r="K304" i="46"/>
  <c r="K344" i="46"/>
  <c r="K244" i="46"/>
  <c r="K243" i="46" s="1"/>
  <c r="K328" i="46"/>
  <c r="K327" i="46" s="1"/>
  <c r="K358" i="46"/>
  <c r="K74" i="46"/>
  <c r="K176" i="46"/>
  <c r="K206" i="46"/>
  <c r="K110" i="46"/>
  <c r="K109" i="46" s="1"/>
  <c r="K349" i="46"/>
  <c r="K347" i="46" s="1"/>
  <c r="K273" i="46"/>
  <c r="K275" i="46"/>
  <c r="K290" i="46"/>
  <c r="K345" i="46"/>
  <c r="K494" i="46"/>
  <c r="K493" i="46" s="1"/>
  <c r="K26" i="46"/>
  <c r="K216" i="46"/>
  <c r="K291" i="46"/>
  <c r="K302" i="46"/>
  <c r="K407" i="46"/>
  <c r="K406" i="46" s="1"/>
  <c r="K286" i="46"/>
  <c r="K305" i="46"/>
  <c r="K330" i="46"/>
  <c r="K329" i="46" s="1"/>
  <c r="K368" i="46"/>
  <c r="K431" i="46"/>
  <c r="K430" i="46" s="1"/>
  <c r="K472" i="46"/>
  <c r="K499" i="46"/>
  <c r="K498" i="46" s="1"/>
  <c r="K488" i="46"/>
  <c r="K487" i="46" s="1"/>
  <c r="K447" i="46"/>
  <c r="K446" i="46" s="1"/>
  <c r="K474" i="46"/>
  <c r="K196" i="45"/>
  <c r="K40" i="45"/>
  <c r="K462" i="45"/>
  <c r="K471" i="45"/>
  <c r="K459" i="45" s="1"/>
  <c r="K225" i="45"/>
  <c r="K219" i="45" s="1"/>
  <c r="K212" i="45"/>
  <c r="K64" i="45"/>
  <c r="K63" i="45" s="1"/>
  <c r="K306" i="45"/>
  <c r="K298" i="45"/>
  <c r="K253" i="45"/>
  <c r="K361" i="45"/>
  <c r="K318" i="45"/>
  <c r="K386" i="45"/>
  <c r="K280" i="45"/>
  <c r="K510" i="45"/>
  <c r="K395" i="45"/>
  <c r="K201" i="45"/>
  <c r="K454" i="45"/>
  <c r="K28" i="45"/>
  <c r="K478" i="45"/>
  <c r="K130" i="45"/>
  <c r="K125" i="45" s="1"/>
  <c r="K403" i="45"/>
  <c r="K208" i="45"/>
  <c r="K231" i="45"/>
  <c r="K414" i="45"/>
  <c r="K73" i="45"/>
  <c r="K70" i="45" s="1"/>
  <c r="K258" i="45"/>
  <c r="K50" i="45"/>
  <c r="K47" i="45" s="1"/>
  <c r="K240" i="45"/>
  <c r="K439" i="45"/>
  <c r="K313" i="45"/>
  <c r="K370" i="45"/>
  <c r="K432" i="45"/>
  <c r="K174" i="45"/>
  <c r="K106" i="45"/>
  <c r="K486" i="45"/>
  <c r="K276" i="45"/>
  <c r="K88" i="45"/>
  <c r="K166" i="45"/>
  <c r="K270" i="45"/>
  <c r="K146" i="45"/>
  <c r="K357" i="45"/>
  <c r="K354" i="45" s="1"/>
  <c r="K497" i="45"/>
  <c r="K379" i="45"/>
  <c r="K423" i="45"/>
  <c r="K287" i="45"/>
  <c r="K339" i="45"/>
  <c r="K21" i="45"/>
  <c r="K116" i="45"/>
  <c r="K366" i="45"/>
  <c r="K365" i="45" s="1"/>
  <c r="K347" i="45"/>
  <c r="K183" i="45" l="1"/>
  <c r="K313" i="46"/>
  <c r="K231" i="46"/>
  <c r="K395" i="46"/>
  <c r="K111" i="46"/>
  <c r="K253" i="46"/>
  <c r="K338" i="45"/>
  <c r="K337" i="45" s="1"/>
  <c r="K485" i="45"/>
  <c r="K297" i="45"/>
  <c r="K462" i="46"/>
  <c r="K40" i="46"/>
  <c r="K357" i="46"/>
  <c r="K432" i="46"/>
  <c r="K386" i="46"/>
  <c r="K146" i="46"/>
  <c r="K192" i="46"/>
  <c r="K403" i="46"/>
  <c r="K64" i="46"/>
  <c r="K439" i="46"/>
  <c r="K78" i="46"/>
  <c r="K423" i="46"/>
  <c r="K106" i="46"/>
  <c r="K370" i="46"/>
  <c r="K339" i="46"/>
  <c r="K379" i="46"/>
  <c r="K201" i="46"/>
  <c r="K166" i="46"/>
  <c r="K276" i="46"/>
  <c r="K196" i="46"/>
  <c r="K280" i="46"/>
  <c r="K67" i="46"/>
  <c r="K510" i="46"/>
  <c r="K478" i="46"/>
  <c r="K208" i="46"/>
  <c r="K486" i="46"/>
  <c r="K366" i="46"/>
  <c r="K365" i="46" s="1"/>
  <c r="K287" i="46"/>
  <c r="K21" i="46"/>
  <c r="K306" i="46"/>
  <c r="K99" i="46"/>
  <c r="K88" i="46" s="1"/>
  <c r="K497" i="46"/>
  <c r="K212" i="46"/>
  <c r="K298" i="46"/>
  <c r="K454" i="46"/>
  <c r="K130" i="46"/>
  <c r="K125" i="46" s="1"/>
  <c r="K258" i="46"/>
  <c r="K240" i="46"/>
  <c r="K28" i="46"/>
  <c r="K270" i="46"/>
  <c r="K361" i="46"/>
  <c r="K471" i="46"/>
  <c r="K459" i="46" s="1"/>
  <c r="K73" i="46"/>
  <c r="K70" i="46" s="1"/>
  <c r="K318" i="46"/>
  <c r="K174" i="46"/>
  <c r="K116" i="46"/>
  <c r="K225" i="46"/>
  <c r="K219" i="46" s="1"/>
  <c r="K414" i="46"/>
  <c r="K343" i="46"/>
  <c r="K50" i="46"/>
  <c r="K47" i="46" s="1"/>
  <c r="K402" i="45"/>
  <c r="K20" i="45"/>
  <c r="K19" i="45" s="1"/>
  <c r="K269" i="45"/>
  <c r="K218" i="45" s="1"/>
  <c r="K165" i="45"/>
  <c r="K87" i="45" s="1"/>
  <c r="K297" i="46" l="1"/>
  <c r="K354" i="46"/>
  <c r="K165" i="46"/>
  <c r="K20" i="46"/>
  <c r="K485" i="46"/>
  <c r="K402" i="46"/>
  <c r="K269" i="46"/>
  <c r="K183" i="46"/>
  <c r="K338" i="46"/>
  <c r="K63" i="46"/>
  <c r="K18" i="45"/>
  <c r="K19" i="46" l="1"/>
  <c r="K218" i="46"/>
  <c r="K337" i="46"/>
  <c r="K87" i="46"/>
  <c r="C247" i="41"/>
  <c r="D247" i="41"/>
  <c r="E247" i="41"/>
  <c r="F247" i="41"/>
  <c r="C248" i="41"/>
  <c r="D248" i="41"/>
  <c r="E248" i="41"/>
  <c r="F248" i="41"/>
  <c r="C245" i="41"/>
  <c r="D245" i="41"/>
  <c r="E245" i="41"/>
  <c r="F245" i="41"/>
  <c r="C241" i="41"/>
  <c r="D241" i="41"/>
  <c r="E241" i="41"/>
  <c r="F241" i="41"/>
  <c r="C242" i="41"/>
  <c r="D242" i="41"/>
  <c r="E242" i="41"/>
  <c r="F242" i="41"/>
  <c r="C236" i="41"/>
  <c r="D236" i="41"/>
  <c r="E236" i="41"/>
  <c r="F236" i="41"/>
  <c r="C237" i="41"/>
  <c r="D237" i="41"/>
  <c r="E237" i="41"/>
  <c r="F237" i="41"/>
  <c r="C231" i="41"/>
  <c r="D231" i="41"/>
  <c r="E231" i="41"/>
  <c r="F231" i="41"/>
  <c r="C232" i="41"/>
  <c r="D232" i="41"/>
  <c r="E232" i="41"/>
  <c r="F232" i="41"/>
  <c r="C224" i="41"/>
  <c r="D224" i="41"/>
  <c r="E224" i="41"/>
  <c r="F224" i="41"/>
  <c r="C225" i="41"/>
  <c r="D225" i="41"/>
  <c r="E225" i="41"/>
  <c r="F225" i="41"/>
  <c r="C226" i="41"/>
  <c r="D226" i="41"/>
  <c r="E226" i="41"/>
  <c r="F226" i="41"/>
  <c r="C219" i="41"/>
  <c r="D219" i="41"/>
  <c r="E219" i="41"/>
  <c r="F219" i="41"/>
  <c r="C220" i="41"/>
  <c r="D220" i="41"/>
  <c r="E220" i="41"/>
  <c r="F220" i="41"/>
  <c r="C215" i="41"/>
  <c r="D215" i="41"/>
  <c r="E215" i="41"/>
  <c r="F215" i="41"/>
  <c r="C216" i="41"/>
  <c r="D216" i="41"/>
  <c r="E216" i="41"/>
  <c r="F216" i="41"/>
  <c r="C211" i="41"/>
  <c r="D211" i="41"/>
  <c r="E211" i="41"/>
  <c r="F211" i="41"/>
  <c r="C212" i="41"/>
  <c r="D212" i="41"/>
  <c r="E212" i="41"/>
  <c r="F212" i="41"/>
  <c r="C208" i="41"/>
  <c r="D208" i="41"/>
  <c r="E208" i="41"/>
  <c r="F208" i="41"/>
  <c r="C209" i="41"/>
  <c r="D209" i="41"/>
  <c r="E209" i="41"/>
  <c r="F209" i="41"/>
  <c r="C203" i="41"/>
  <c r="D203" i="41"/>
  <c r="E203" i="41"/>
  <c r="F203" i="41"/>
  <c r="C204" i="41"/>
  <c r="D204" i="41"/>
  <c r="E204" i="41"/>
  <c r="F204" i="41"/>
  <c r="C196" i="41"/>
  <c r="D196" i="41"/>
  <c r="E196" i="41"/>
  <c r="F196" i="41"/>
  <c r="C197" i="41"/>
  <c r="D197" i="41"/>
  <c r="E197" i="41"/>
  <c r="F197" i="41"/>
  <c r="C192" i="41"/>
  <c r="D192" i="41"/>
  <c r="E192" i="41"/>
  <c r="F192" i="41"/>
  <c r="C193" i="41"/>
  <c r="D193" i="41"/>
  <c r="E193" i="41"/>
  <c r="F193" i="41"/>
  <c r="C190" i="41"/>
  <c r="D190" i="41"/>
  <c r="E190" i="41"/>
  <c r="F190" i="41"/>
  <c r="C173" i="41"/>
  <c r="D173" i="41"/>
  <c r="E173" i="41"/>
  <c r="F173" i="41"/>
  <c r="C174" i="41"/>
  <c r="D174" i="41"/>
  <c r="E174" i="41"/>
  <c r="F174" i="41"/>
  <c r="C163" i="41"/>
  <c r="D163" i="41"/>
  <c r="E163" i="41"/>
  <c r="F163" i="41"/>
  <c r="C164" i="41"/>
  <c r="D164" i="41"/>
  <c r="E164" i="41"/>
  <c r="F164" i="41"/>
  <c r="C184" i="41"/>
  <c r="D184" i="41"/>
  <c r="E184" i="41"/>
  <c r="F184" i="41"/>
  <c r="C185" i="41"/>
  <c r="D185" i="41"/>
  <c r="E185" i="41"/>
  <c r="F185" i="41"/>
  <c r="C181" i="41"/>
  <c r="D181" i="41"/>
  <c r="E181" i="41"/>
  <c r="F181" i="41"/>
  <c r="C182" i="41"/>
  <c r="D182" i="41"/>
  <c r="E182" i="41"/>
  <c r="F182" i="41"/>
  <c r="C178" i="41"/>
  <c r="D178" i="41"/>
  <c r="E178" i="41"/>
  <c r="F178" i="41"/>
  <c r="C179" i="41"/>
  <c r="D179" i="41"/>
  <c r="E179" i="41"/>
  <c r="F179" i="41"/>
  <c r="C170" i="41"/>
  <c r="D170" i="41"/>
  <c r="E170" i="41"/>
  <c r="F170" i="41"/>
  <c r="C171" i="41"/>
  <c r="D171" i="41"/>
  <c r="E171" i="41"/>
  <c r="F171" i="41"/>
  <c r="C166" i="41"/>
  <c r="D166" i="41"/>
  <c r="E166" i="41"/>
  <c r="F166" i="41"/>
  <c r="C167" i="41"/>
  <c r="D167" i="41"/>
  <c r="E167" i="41"/>
  <c r="F167" i="41"/>
  <c r="C160" i="41"/>
  <c r="D160" i="41"/>
  <c r="E160" i="41"/>
  <c r="F160" i="41"/>
  <c r="C161" i="41"/>
  <c r="D161" i="41"/>
  <c r="E161" i="41"/>
  <c r="F161" i="41"/>
  <c r="C157" i="41"/>
  <c r="D157" i="41"/>
  <c r="E157" i="41"/>
  <c r="F157" i="41"/>
  <c r="C158" i="41"/>
  <c r="D158" i="41"/>
  <c r="E158" i="41"/>
  <c r="F158" i="41"/>
  <c r="C154" i="41"/>
  <c r="D154" i="41"/>
  <c r="E154" i="41"/>
  <c r="F154" i="41"/>
  <c r="C155" i="41"/>
  <c r="D155" i="41"/>
  <c r="E155" i="41"/>
  <c r="F155" i="41"/>
  <c r="C150" i="41"/>
  <c r="D150" i="41"/>
  <c r="E150" i="41"/>
  <c r="F150" i="41"/>
  <c r="C151" i="41"/>
  <c r="D151" i="41"/>
  <c r="E151" i="41"/>
  <c r="F151" i="41"/>
  <c r="C147" i="41"/>
  <c r="D147" i="41"/>
  <c r="E147" i="41"/>
  <c r="F147" i="41"/>
  <c r="C148" i="41"/>
  <c r="D148" i="41"/>
  <c r="E148" i="41"/>
  <c r="F148" i="41"/>
  <c r="C144" i="41"/>
  <c r="D144" i="41"/>
  <c r="E144" i="41"/>
  <c r="F144" i="41"/>
  <c r="C145" i="41"/>
  <c r="D145" i="41"/>
  <c r="E145" i="41"/>
  <c r="F145" i="41"/>
  <c r="C139" i="41"/>
  <c r="D139" i="41"/>
  <c r="E139" i="41"/>
  <c r="F139" i="41"/>
  <c r="C140" i="41"/>
  <c r="D140" i="41"/>
  <c r="E140" i="41"/>
  <c r="F140" i="41"/>
  <c r="C136" i="41"/>
  <c r="D136" i="41"/>
  <c r="E136" i="41"/>
  <c r="F136" i="41"/>
  <c r="C137" i="41"/>
  <c r="D137" i="41"/>
  <c r="E137" i="41"/>
  <c r="F137" i="41"/>
  <c r="C132" i="41"/>
  <c r="D132" i="41"/>
  <c r="E132" i="41"/>
  <c r="F132" i="41"/>
  <c r="C133" i="41"/>
  <c r="D133" i="41"/>
  <c r="E133" i="41"/>
  <c r="F133" i="41"/>
  <c r="C129" i="41"/>
  <c r="D129" i="41"/>
  <c r="E129" i="41"/>
  <c r="F129" i="41"/>
  <c r="C130" i="41"/>
  <c r="D130" i="41"/>
  <c r="E130" i="41"/>
  <c r="F130" i="41"/>
  <c r="C126" i="41"/>
  <c r="D126" i="41"/>
  <c r="E126" i="41"/>
  <c r="F126" i="41"/>
  <c r="C127" i="41"/>
  <c r="D127" i="41"/>
  <c r="E127" i="41"/>
  <c r="F127" i="41"/>
  <c r="C110" i="41"/>
  <c r="D110" i="41"/>
  <c r="E110" i="41"/>
  <c r="F110" i="41"/>
  <c r="C115" i="41"/>
  <c r="D115" i="41"/>
  <c r="E115" i="41"/>
  <c r="F115" i="41"/>
  <c r="C116" i="41"/>
  <c r="D116" i="41"/>
  <c r="E116" i="41"/>
  <c r="F116" i="41"/>
  <c r="C111" i="41"/>
  <c r="D111" i="41"/>
  <c r="E111" i="41"/>
  <c r="F111" i="41"/>
  <c r="C107" i="41"/>
  <c r="D107" i="41"/>
  <c r="E107" i="41"/>
  <c r="F107" i="41"/>
  <c r="C108" i="41"/>
  <c r="D108" i="41"/>
  <c r="E108" i="41"/>
  <c r="F108" i="41"/>
  <c r="C104" i="41"/>
  <c r="D104" i="41"/>
  <c r="E104" i="41"/>
  <c r="F104" i="41"/>
  <c r="C105" i="41"/>
  <c r="D105" i="41"/>
  <c r="E105" i="41"/>
  <c r="F105" i="41"/>
  <c r="C100" i="41"/>
  <c r="D100" i="41"/>
  <c r="E100" i="41"/>
  <c r="F100" i="41"/>
  <c r="C101" i="41"/>
  <c r="D101" i="41"/>
  <c r="E101" i="41"/>
  <c r="F101" i="41"/>
  <c r="C97" i="41"/>
  <c r="D97" i="41"/>
  <c r="E97" i="41"/>
  <c r="F97" i="41"/>
  <c r="C98" i="41"/>
  <c r="D98" i="41"/>
  <c r="E98" i="41"/>
  <c r="F98" i="41"/>
  <c r="C93" i="41"/>
  <c r="D93" i="41"/>
  <c r="E93" i="41"/>
  <c r="F93" i="41"/>
  <c r="C94" i="41"/>
  <c r="D94" i="41"/>
  <c r="E94" i="41"/>
  <c r="F94" i="41"/>
  <c r="C89" i="41"/>
  <c r="D89" i="41"/>
  <c r="E89" i="41"/>
  <c r="F89" i="41"/>
  <c r="C90" i="41"/>
  <c r="D90" i="41"/>
  <c r="E90" i="41"/>
  <c r="F90" i="41"/>
  <c r="C86" i="41"/>
  <c r="D86" i="41"/>
  <c r="E86" i="41"/>
  <c r="F86" i="41"/>
  <c r="C87" i="41"/>
  <c r="D87" i="41"/>
  <c r="E87" i="41"/>
  <c r="F87" i="41"/>
  <c r="C83" i="41"/>
  <c r="D83" i="41"/>
  <c r="E83" i="41"/>
  <c r="F83" i="41"/>
  <c r="C84" i="41"/>
  <c r="D84" i="41"/>
  <c r="E84" i="41"/>
  <c r="F84" i="41"/>
  <c r="C80" i="41"/>
  <c r="D80" i="41"/>
  <c r="E80" i="41"/>
  <c r="F80" i="41"/>
  <c r="C81" i="41"/>
  <c r="D81" i="41"/>
  <c r="E81" i="41"/>
  <c r="F81" i="41"/>
  <c r="C75" i="41"/>
  <c r="D75" i="41"/>
  <c r="E75" i="41"/>
  <c r="F75" i="41"/>
  <c r="K75" i="41"/>
  <c r="C76" i="41"/>
  <c r="D76" i="41"/>
  <c r="E76" i="41"/>
  <c r="F76" i="41"/>
  <c r="K76" i="41"/>
  <c r="C72" i="41"/>
  <c r="D72" i="41"/>
  <c r="E72" i="41"/>
  <c r="F72" i="41"/>
  <c r="C73" i="41"/>
  <c r="D73" i="41"/>
  <c r="E73" i="41"/>
  <c r="F73" i="41"/>
  <c r="C67" i="41"/>
  <c r="D67" i="41"/>
  <c r="E67" i="41"/>
  <c r="F67" i="41"/>
  <c r="K67" i="41"/>
  <c r="C68" i="41"/>
  <c r="D68" i="41"/>
  <c r="E68" i="41"/>
  <c r="F68" i="41"/>
  <c r="K68" i="41"/>
  <c r="C64" i="41"/>
  <c r="D64" i="41"/>
  <c r="E64" i="41"/>
  <c r="F64" i="41"/>
  <c r="K64" i="41"/>
  <c r="C65" i="41"/>
  <c r="D65" i="41"/>
  <c r="E65" i="41"/>
  <c r="F65" i="41"/>
  <c r="K65" i="41"/>
  <c r="C61" i="41"/>
  <c r="D61" i="41"/>
  <c r="E61" i="41"/>
  <c r="F61" i="41"/>
  <c r="K61" i="41"/>
  <c r="C62" i="41"/>
  <c r="D62" i="41"/>
  <c r="E62" i="41"/>
  <c r="F62" i="41"/>
  <c r="K62" i="41"/>
  <c r="C58" i="41"/>
  <c r="D58" i="41"/>
  <c r="E58" i="41"/>
  <c r="F58" i="41"/>
  <c r="K58" i="41"/>
  <c r="C59" i="41"/>
  <c r="D59" i="41"/>
  <c r="E59" i="41"/>
  <c r="F59" i="41"/>
  <c r="K59" i="41"/>
  <c r="C52" i="41"/>
  <c r="D52" i="41"/>
  <c r="E52" i="41"/>
  <c r="F52" i="41"/>
  <c r="K52" i="41"/>
  <c r="C53" i="41"/>
  <c r="D53" i="41"/>
  <c r="E53" i="41"/>
  <c r="F53" i="41"/>
  <c r="K53" i="41"/>
  <c r="C50" i="41"/>
  <c r="D50" i="41"/>
  <c r="E50" i="41"/>
  <c r="F50" i="41"/>
  <c r="K50" i="41"/>
  <c r="K18" i="46" l="1"/>
  <c r="B83" i="41"/>
  <c r="B197" i="41"/>
  <c r="B108" i="41"/>
  <c r="B73" i="41"/>
  <c r="B81" i="41"/>
  <c r="B185" i="41"/>
  <c r="B204" i="41"/>
  <c r="B212" i="41"/>
  <c r="B220" i="41"/>
  <c r="B160" i="41"/>
  <c r="B170" i="41"/>
  <c r="B181" i="41"/>
  <c r="B61" i="41"/>
  <c r="B111" i="41"/>
  <c r="B158" i="41"/>
  <c r="B62" i="41"/>
  <c r="B84" i="41"/>
  <c r="B90" i="41"/>
  <c r="B98" i="41"/>
  <c r="B105" i="41"/>
  <c r="B116" i="41"/>
  <c r="B126" i="41"/>
  <c r="B132" i="41"/>
  <c r="B139" i="41"/>
  <c r="B147" i="41"/>
  <c r="B154" i="41"/>
  <c r="B174" i="41"/>
  <c r="B193" i="41"/>
  <c r="B219" i="41"/>
  <c r="B232" i="41"/>
  <c r="B242" i="41"/>
  <c r="B100" i="41"/>
  <c r="B140" i="41"/>
  <c r="B148" i="41"/>
  <c r="B155" i="41"/>
  <c r="B163" i="41"/>
  <c r="B224" i="41"/>
  <c r="B80" i="41"/>
  <c r="B52" i="41"/>
  <c r="B107" i="41"/>
  <c r="B129" i="41"/>
  <c r="B136" i="41"/>
  <c r="B161" i="41"/>
  <c r="B171" i="41"/>
  <c r="B182" i="41"/>
  <c r="B196" i="41"/>
  <c r="B208" i="41"/>
  <c r="B215" i="41"/>
  <c r="B67" i="41"/>
  <c r="B68" i="41"/>
  <c r="B72" i="41"/>
  <c r="B87" i="41"/>
  <c r="B94" i="41"/>
  <c r="B101" i="41"/>
  <c r="B110" i="41"/>
  <c r="B144" i="41"/>
  <c r="B150" i="41"/>
  <c r="B164" i="41"/>
  <c r="B225" i="41"/>
  <c r="B237" i="41"/>
  <c r="B86" i="41"/>
  <c r="B127" i="41"/>
  <c r="B64" i="41"/>
  <c r="B75" i="41"/>
  <c r="B157" i="41"/>
  <c r="B166" i="41"/>
  <c r="B178" i="41"/>
  <c r="B209" i="41"/>
  <c r="B216" i="41"/>
  <c r="B133" i="41"/>
  <c r="B65" i="41"/>
  <c r="B76" i="41"/>
  <c r="B89" i="41"/>
  <c r="B97" i="41"/>
  <c r="B104" i="41"/>
  <c r="B115" i="41"/>
  <c r="B130" i="41"/>
  <c r="B137" i="41"/>
  <c r="B145" i="41"/>
  <c r="B151" i="41"/>
  <c r="B179" i="41"/>
  <c r="B184" i="41"/>
  <c r="B173" i="41"/>
  <c r="B192" i="41"/>
  <c r="B226" i="41"/>
  <c r="B93" i="41"/>
  <c r="B167" i="41"/>
  <c r="B203" i="41"/>
  <c r="B211" i="41"/>
  <c r="B248" i="41"/>
  <c r="B247" i="41"/>
  <c r="B241" i="41"/>
  <c r="B236" i="41"/>
  <c r="B231" i="41"/>
  <c r="B58" i="41"/>
  <c r="B59" i="41"/>
  <c r="B53" i="41"/>
  <c r="B245" i="41"/>
  <c r="B190" i="41"/>
  <c r="B50" i="41"/>
  <c r="C49" i="41"/>
  <c r="D49" i="41"/>
  <c r="E49" i="41"/>
  <c r="F49" i="41"/>
  <c r="K49" i="41"/>
  <c r="P549" i="41"/>
  <c r="I549" i="41"/>
  <c r="H549" i="41"/>
  <c r="F549" i="41"/>
  <c r="E549" i="41"/>
  <c r="D549" i="41"/>
  <c r="C549" i="41"/>
  <c r="B549" i="41"/>
  <c r="P548" i="41"/>
  <c r="I548" i="41"/>
  <c r="H548" i="41"/>
  <c r="F548" i="41"/>
  <c r="E548" i="41"/>
  <c r="D548" i="41"/>
  <c r="C548" i="41"/>
  <c r="B548" i="41"/>
  <c r="P547" i="41"/>
  <c r="I547" i="41"/>
  <c r="H547" i="41"/>
  <c r="F547" i="41"/>
  <c r="E547" i="41"/>
  <c r="D547" i="41"/>
  <c r="C547" i="41"/>
  <c r="B547" i="41"/>
  <c r="P546" i="41"/>
  <c r="I546" i="41"/>
  <c r="H546" i="41"/>
  <c r="F546" i="41"/>
  <c r="E546" i="41"/>
  <c r="D546" i="41"/>
  <c r="C546" i="41"/>
  <c r="B546" i="41"/>
  <c r="P545" i="41"/>
  <c r="I545" i="41"/>
  <c r="H545" i="41"/>
  <c r="F545" i="41"/>
  <c r="E545" i="41"/>
  <c r="D545" i="41"/>
  <c r="C545" i="41"/>
  <c r="B545" i="41"/>
  <c r="P544" i="41"/>
  <c r="I544" i="41"/>
  <c r="H544" i="41"/>
  <c r="F544" i="41"/>
  <c r="E544" i="41"/>
  <c r="D544" i="41"/>
  <c r="C544" i="41"/>
  <c r="B544" i="41"/>
  <c r="P543" i="41"/>
  <c r="I543" i="41"/>
  <c r="H543" i="41"/>
  <c r="F543" i="41"/>
  <c r="E543" i="41"/>
  <c r="D543" i="41"/>
  <c r="C543" i="41"/>
  <c r="B543" i="41"/>
  <c r="P542" i="41"/>
  <c r="I542" i="41"/>
  <c r="H542" i="41"/>
  <c r="F542" i="41"/>
  <c r="E542" i="41"/>
  <c r="D542" i="41"/>
  <c r="C542" i="41"/>
  <c r="B542" i="41"/>
  <c r="P541" i="41"/>
  <c r="I541" i="41"/>
  <c r="H541" i="41"/>
  <c r="F541" i="41"/>
  <c r="E541" i="41"/>
  <c r="D541" i="41"/>
  <c r="C541" i="41"/>
  <c r="B541" i="41"/>
  <c r="P540" i="41"/>
  <c r="I540" i="41"/>
  <c r="H540" i="41"/>
  <c r="F540" i="41"/>
  <c r="E540" i="41"/>
  <c r="D540" i="41"/>
  <c r="C540" i="41"/>
  <c r="B540" i="41"/>
  <c r="P539" i="41"/>
  <c r="I539" i="41"/>
  <c r="H539" i="41"/>
  <c r="F539" i="41"/>
  <c r="E539" i="41"/>
  <c r="D539" i="41"/>
  <c r="C539" i="41"/>
  <c r="B539" i="41"/>
  <c r="P538" i="41"/>
  <c r="I538" i="41"/>
  <c r="H538" i="41"/>
  <c r="F538" i="41"/>
  <c r="E538" i="41"/>
  <c r="D538" i="41"/>
  <c r="C538" i="41"/>
  <c r="B538" i="41"/>
  <c r="P537" i="41"/>
  <c r="I537" i="41"/>
  <c r="H537" i="41"/>
  <c r="F537" i="41"/>
  <c r="E537" i="41"/>
  <c r="D537" i="41"/>
  <c r="C537" i="41"/>
  <c r="B537" i="41"/>
  <c r="P536" i="41"/>
  <c r="I536" i="41"/>
  <c r="H536" i="41"/>
  <c r="F536" i="41"/>
  <c r="E536" i="41"/>
  <c r="D536" i="41"/>
  <c r="C536" i="41"/>
  <c r="B536" i="41"/>
  <c r="P535" i="41"/>
  <c r="I535" i="41"/>
  <c r="H535" i="41"/>
  <c r="F535" i="41"/>
  <c r="E535" i="41"/>
  <c r="D535" i="41"/>
  <c r="C535" i="41"/>
  <c r="B535" i="41"/>
  <c r="P534" i="41"/>
  <c r="I534" i="41"/>
  <c r="H534" i="41"/>
  <c r="F534" i="41"/>
  <c r="E534" i="41"/>
  <c r="D534" i="41"/>
  <c r="C534" i="41"/>
  <c r="B534" i="41"/>
  <c r="P533" i="41"/>
  <c r="I533" i="41"/>
  <c r="H533" i="41"/>
  <c r="F533" i="41"/>
  <c r="E533" i="41"/>
  <c r="D533" i="41"/>
  <c r="C533" i="41"/>
  <c r="B533" i="41"/>
  <c r="P532" i="41"/>
  <c r="I532" i="41"/>
  <c r="H532" i="41"/>
  <c r="F532" i="41"/>
  <c r="E532" i="41"/>
  <c r="D532" i="41"/>
  <c r="C532" i="41"/>
  <c r="B532" i="41"/>
  <c r="P531" i="41"/>
  <c r="I531" i="41"/>
  <c r="H531" i="41"/>
  <c r="F531" i="41"/>
  <c r="E531" i="41"/>
  <c r="D531" i="41"/>
  <c r="C531" i="41"/>
  <c r="B531" i="41"/>
  <c r="P530" i="41"/>
  <c r="I530" i="41"/>
  <c r="H530" i="41"/>
  <c r="F530" i="41"/>
  <c r="E530" i="41"/>
  <c r="D530" i="41"/>
  <c r="C530" i="41"/>
  <c r="B530" i="41"/>
  <c r="P529" i="41"/>
  <c r="I529" i="41"/>
  <c r="H529" i="41"/>
  <c r="F529" i="41"/>
  <c r="E529" i="41"/>
  <c r="D529" i="41"/>
  <c r="C529" i="41"/>
  <c r="B529" i="41"/>
  <c r="P528" i="41"/>
  <c r="I528" i="41"/>
  <c r="H528" i="41"/>
  <c r="F528" i="41"/>
  <c r="E528" i="41"/>
  <c r="D528" i="41"/>
  <c r="C528" i="41"/>
  <c r="B528" i="41"/>
  <c r="P527" i="41"/>
  <c r="I527" i="41"/>
  <c r="H527" i="41"/>
  <c r="F527" i="41"/>
  <c r="E527" i="41"/>
  <c r="D527" i="41"/>
  <c r="C527" i="41"/>
  <c r="B527" i="41"/>
  <c r="P526" i="41"/>
  <c r="I526" i="41"/>
  <c r="H526" i="41"/>
  <c r="F526" i="41"/>
  <c r="E526" i="41"/>
  <c r="D526" i="41"/>
  <c r="C526" i="41"/>
  <c r="B526" i="41"/>
  <c r="P525" i="41"/>
  <c r="I525" i="41"/>
  <c r="H525" i="41"/>
  <c r="F525" i="41"/>
  <c r="E525" i="41"/>
  <c r="D525" i="41"/>
  <c r="C525" i="41"/>
  <c r="B525" i="41"/>
  <c r="P524" i="41"/>
  <c r="I524" i="41"/>
  <c r="H524" i="41"/>
  <c r="F524" i="41"/>
  <c r="E524" i="41"/>
  <c r="D524" i="41"/>
  <c r="C524" i="41"/>
  <c r="B524" i="41"/>
  <c r="P523" i="41"/>
  <c r="I523" i="41"/>
  <c r="H523" i="41"/>
  <c r="F523" i="41"/>
  <c r="E523" i="41"/>
  <c r="D523" i="41"/>
  <c r="C523" i="41"/>
  <c r="B523" i="41"/>
  <c r="P522" i="41"/>
  <c r="I522" i="41"/>
  <c r="H522" i="41"/>
  <c r="F522" i="41"/>
  <c r="E522" i="41"/>
  <c r="D522" i="41"/>
  <c r="C522" i="41"/>
  <c r="B522" i="41"/>
  <c r="P521" i="41"/>
  <c r="I521" i="41"/>
  <c r="H521" i="41"/>
  <c r="F521" i="41"/>
  <c r="E521" i="41"/>
  <c r="D521" i="41"/>
  <c r="C521" i="41"/>
  <c r="B521" i="41"/>
  <c r="P520" i="41"/>
  <c r="I520" i="41"/>
  <c r="H520" i="41"/>
  <c r="F520" i="41"/>
  <c r="E520" i="41"/>
  <c r="D520" i="41"/>
  <c r="C520" i="41"/>
  <c r="B520" i="41"/>
  <c r="P519" i="41"/>
  <c r="I519" i="41"/>
  <c r="H519" i="41"/>
  <c r="F519" i="41"/>
  <c r="E519" i="41"/>
  <c r="D519" i="41"/>
  <c r="C519" i="41"/>
  <c r="B519" i="41"/>
  <c r="P518" i="41"/>
  <c r="I518" i="41"/>
  <c r="H518" i="41"/>
  <c r="F518" i="41"/>
  <c r="E518" i="41"/>
  <c r="D518" i="41"/>
  <c r="C518" i="41"/>
  <c r="B518" i="41"/>
  <c r="P517" i="41"/>
  <c r="I517" i="41"/>
  <c r="H517" i="41"/>
  <c r="F517" i="41"/>
  <c r="E517" i="41"/>
  <c r="D517" i="41"/>
  <c r="C517" i="41"/>
  <c r="B517" i="41"/>
  <c r="P516" i="41"/>
  <c r="I516" i="41"/>
  <c r="H516" i="41"/>
  <c r="F516" i="41"/>
  <c r="E516" i="41"/>
  <c r="D516" i="41"/>
  <c r="C516" i="41"/>
  <c r="B516" i="41"/>
  <c r="P515" i="41"/>
  <c r="I515" i="41"/>
  <c r="H515" i="41"/>
  <c r="F515" i="41"/>
  <c r="E515" i="41"/>
  <c r="D515" i="41"/>
  <c r="C515" i="41"/>
  <c r="B515" i="41"/>
  <c r="P514" i="41"/>
  <c r="I514" i="41"/>
  <c r="H514" i="41"/>
  <c r="F514" i="41"/>
  <c r="E514" i="41"/>
  <c r="D514" i="41"/>
  <c r="C514" i="41"/>
  <c r="B514" i="41"/>
  <c r="P513" i="41"/>
  <c r="I513" i="41"/>
  <c r="H513" i="41"/>
  <c r="F513" i="41"/>
  <c r="E513" i="41"/>
  <c r="D513" i="41"/>
  <c r="C513" i="41"/>
  <c r="B513" i="41"/>
  <c r="P512" i="41"/>
  <c r="I512" i="41"/>
  <c r="H512" i="41"/>
  <c r="F512" i="41"/>
  <c r="E512" i="41"/>
  <c r="D512" i="41"/>
  <c r="C512" i="41"/>
  <c r="B512" i="41"/>
  <c r="P511" i="41"/>
  <c r="I511" i="41"/>
  <c r="H511" i="41"/>
  <c r="F511" i="41"/>
  <c r="E511" i="41"/>
  <c r="D511" i="41"/>
  <c r="C511" i="41"/>
  <c r="B511" i="41"/>
  <c r="P510" i="41"/>
  <c r="I510" i="41"/>
  <c r="H510" i="41"/>
  <c r="F510" i="41"/>
  <c r="E510" i="41"/>
  <c r="D510" i="41"/>
  <c r="C510" i="41"/>
  <c r="B510" i="41"/>
  <c r="P509" i="41"/>
  <c r="I509" i="41"/>
  <c r="H509" i="41"/>
  <c r="F509" i="41"/>
  <c r="E509" i="41"/>
  <c r="D509" i="41"/>
  <c r="C509" i="41"/>
  <c r="B509" i="41"/>
  <c r="P508" i="41"/>
  <c r="I508" i="41"/>
  <c r="H508" i="41"/>
  <c r="F508" i="41"/>
  <c r="E508" i="41"/>
  <c r="D508" i="41"/>
  <c r="C508" i="41"/>
  <c r="B508" i="41"/>
  <c r="P507" i="41"/>
  <c r="I507" i="41"/>
  <c r="H507" i="41"/>
  <c r="F507" i="41"/>
  <c r="E507" i="41"/>
  <c r="D507" i="41"/>
  <c r="C507" i="41"/>
  <c r="B507" i="41"/>
  <c r="P506" i="41"/>
  <c r="I506" i="41"/>
  <c r="H506" i="41"/>
  <c r="F506" i="41"/>
  <c r="E506" i="41"/>
  <c r="D506" i="41"/>
  <c r="C506" i="41"/>
  <c r="B506" i="41"/>
  <c r="P505" i="41"/>
  <c r="I505" i="41"/>
  <c r="H505" i="41"/>
  <c r="F505" i="41"/>
  <c r="E505" i="41"/>
  <c r="D505" i="41"/>
  <c r="C505" i="41"/>
  <c r="B505" i="41"/>
  <c r="P504" i="41"/>
  <c r="I504" i="41"/>
  <c r="H504" i="41"/>
  <c r="F504" i="41"/>
  <c r="E504" i="41"/>
  <c r="D504" i="41"/>
  <c r="C504" i="41"/>
  <c r="B504" i="41"/>
  <c r="P503" i="41"/>
  <c r="I503" i="41"/>
  <c r="H503" i="41"/>
  <c r="F503" i="41"/>
  <c r="E503" i="41"/>
  <c r="D503" i="41"/>
  <c r="C503" i="41"/>
  <c r="B503" i="41"/>
  <c r="P502" i="41"/>
  <c r="I502" i="41"/>
  <c r="H502" i="41"/>
  <c r="F502" i="41"/>
  <c r="E502" i="41"/>
  <c r="D502" i="41"/>
  <c r="C502" i="41"/>
  <c r="B502" i="41"/>
  <c r="P501" i="41"/>
  <c r="I501" i="41"/>
  <c r="H501" i="41"/>
  <c r="F501" i="41"/>
  <c r="E501" i="41"/>
  <c r="D501" i="41"/>
  <c r="C501" i="41"/>
  <c r="B501" i="41"/>
  <c r="P500" i="41"/>
  <c r="I500" i="41"/>
  <c r="H500" i="41"/>
  <c r="F500" i="41"/>
  <c r="E500" i="41"/>
  <c r="D500" i="41"/>
  <c r="C500" i="41"/>
  <c r="B500" i="41"/>
  <c r="P499" i="41"/>
  <c r="I499" i="41"/>
  <c r="H499" i="41"/>
  <c r="F499" i="41"/>
  <c r="E499" i="41"/>
  <c r="D499" i="41"/>
  <c r="C499" i="41"/>
  <c r="B499" i="41"/>
  <c r="P498" i="41"/>
  <c r="I498" i="41"/>
  <c r="H498" i="41"/>
  <c r="F498" i="41"/>
  <c r="E498" i="41"/>
  <c r="D498" i="41"/>
  <c r="C498" i="41"/>
  <c r="B498" i="41"/>
  <c r="P497" i="41"/>
  <c r="I497" i="41"/>
  <c r="H497" i="41"/>
  <c r="F497" i="41"/>
  <c r="E497" i="41"/>
  <c r="D497" i="41"/>
  <c r="C497" i="41"/>
  <c r="B497" i="41"/>
  <c r="P496" i="41"/>
  <c r="I496" i="41"/>
  <c r="H496" i="41"/>
  <c r="F496" i="41"/>
  <c r="E496" i="41"/>
  <c r="D496" i="41"/>
  <c r="C496" i="41"/>
  <c r="B496" i="41"/>
  <c r="P495" i="41"/>
  <c r="I495" i="41"/>
  <c r="H495" i="41"/>
  <c r="F495" i="41"/>
  <c r="E495" i="41"/>
  <c r="D495" i="41"/>
  <c r="C495" i="41"/>
  <c r="B495" i="41"/>
  <c r="P494" i="41"/>
  <c r="I494" i="41"/>
  <c r="H494" i="41"/>
  <c r="F494" i="41"/>
  <c r="E494" i="41"/>
  <c r="D494" i="41"/>
  <c r="C494" i="41"/>
  <c r="B494" i="41"/>
  <c r="P493" i="41"/>
  <c r="I493" i="41"/>
  <c r="H493" i="41"/>
  <c r="F493" i="41"/>
  <c r="E493" i="41"/>
  <c r="D493" i="41"/>
  <c r="C493" i="41"/>
  <c r="B493" i="41"/>
  <c r="P492" i="41"/>
  <c r="I492" i="41"/>
  <c r="H492" i="41"/>
  <c r="F492" i="41"/>
  <c r="E492" i="41"/>
  <c r="D492" i="41"/>
  <c r="C492" i="41"/>
  <c r="B492" i="41"/>
  <c r="P491" i="41"/>
  <c r="I491" i="41"/>
  <c r="H491" i="41"/>
  <c r="F491" i="41"/>
  <c r="E491" i="41"/>
  <c r="D491" i="41"/>
  <c r="C491" i="41"/>
  <c r="B491" i="41"/>
  <c r="P490" i="41"/>
  <c r="I490" i="41"/>
  <c r="H490" i="41"/>
  <c r="F490" i="41"/>
  <c r="E490" i="41"/>
  <c r="D490" i="41"/>
  <c r="C490" i="41"/>
  <c r="B490" i="41"/>
  <c r="P489" i="41"/>
  <c r="I489" i="41"/>
  <c r="H489" i="41"/>
  <c r="F489" i="41"/>
  <c r="E489" i="41"/>
  <c r="D489" i="41"/>
  <c r="C489" i="41"/>
  <c r="B489" i="41"/>
  <c r="P488" i="41"/>
  <c r="I488" i="41"/>
  <c r="H488" i="41"/>
  <c r="F488" i="41"/>
  <c r="E488" i="41"/>
  <c r="D488" i="41"/>
  <c r="C488" i="41"/>
  <c r="B488" i="41"/>
  <c r="P487" i="41"/>
  <c r="I487" i="41"/>
  <c r="H487" i="41"/>
  <c r="F487" i="41"/>
  <c r="E487" i="41"/>
  <c r="D487" i="41"/>
  <c r="C487" i="41"/>
  <c r="B487" i="41"/>
  <c r="P486" i="41"/>
  <c r="I486" i="41"/>
  <c r="H486" i="41"/>
  <c r="F486" i="41"/>
  <c r="E486" i="41"/>
  <c r="D486" i="41"/>
  <c r="C486" i="41"/>
  <c r="B486" i="41"/>
  <c r="P485" i="41"/>
  <c r="I485" i="41"/>
  <c r="H485" i="41"/>
  <c r="F485" i="41"/>
  <c r="E485" i="41"/>
  <c r="D485" i="41"/>
  <c r="C485" i="41"/>
  <c r="B485" i="41"/>
  <c r="P484" i="41"/>
  <c r="I484" i="41"/>
  <c r="H484" i="41"/>
  <c r="F484" i="41"/>
  <c r="E484" i="41"/>
  <c r="D484" i="41"/>
  <c r="C484" i="41"/>
  <c r="B484" i="41"/>
  <c r="P483" i="41"/>
  <c r="I483" i="41"/>
  <c r="H483" i="41"/>
  <c r="F483" i="41"/>
  <c r="E483" i="41"/>
  <c r="D483" i="41"/>
  <c r="C483" i="41"/>
  <c r="B483" i="41"/>
  <c r="P482" i="41"/>
  <c r="I482" i="41"/>
  <c r="H482" i="41"/>
  <c r="F482" i="41"/>
  <c r="E482" i="41"/>
  <c r="D482" i="41"/>
  <c r="C482" i="41"/>
  <c r="B482" i="41"/>
  <c r="P481" i="41"/>
  <c r="I481" i="41"/>
  <c r="H481" i="41"/>
  <c r="F481" i="41"/>
  <c r="E481" i="41"/>
  <c r="D481" i="41"/>
  <c r="C481" i="41"/>
  <c r="B481" i="41"/>
  <c r="P480" i="41"/>
  <c r="I480" i="41"/>
  <c r="H480" i="41"/>
  <c r="F480" i="41"/>
  <c r="E480" i="41"/>
  <c r="D480" i="41"/>
  <c r="C480" i="41"/>
  <c r="B480" i="41"/>
  <c r="P479" i="41"/>
  <c r="I479" i="41"/>
  <c r="H479" i="41"/>
  <c r="F479" i="41"/>
  <c r="E479" i="41"/>
  <c r="D479" i="41"/>
  <c r="C479" i="41"/>
  <c r="B479" i="41"/>
  <c r="P478" i="41"/>
  <c r="I478" i="41"/>
  <c r="H478" i="41"/>
  <c r="F478" i="41"/>
  <c r="E478" i="41"/>
  <c r="D478" i="41"/>
  <c r="C478" i="41"/>
  <c r="B478" i="41"/>
  <c r="P477" i="41"/>
  <c r="I477" i="41"/>
  <c r="H477" i="41"/>
  <c r="F477" i="41"/>
  <c r="E477" i="41"/>
  <c r="D477" i="41"/>
  <c r="C477" i="41"/>
  <c r="B477" i="41"/>
  <c r="P476" i="41"/>
  <c r="I476" i="41"/>
  <c r="H476" i="41"/>
  <c r="F476" i="41"/>
  <c r="E476" i="41"/>
  <c r="D476" i="41"/>
  <c r="C476" i="41"/>
  <c r="B476" i="41"/>
  <c r="P475" i="41"/>
  <c r="I475" i="41"/>
  <c r="H475" i="41"/>
  <c r="F475" i="41"/>
  <c r="E475" i="41"/>
  <c r="D475" i="41"/>
  <c r="C475" i="41"/>
  <c r="B475" i="41"/>
  <c r="P474" i="41"/>
  <c r="I474" i="41"/>
  <c r="H474" i="41"/>
  <c r="F474" i="41"/>
  <c r="E474" i="41"/>
  <c r="D474" i="41"/>
  <c r="C474" i="41"/>
  <c r="B474" i="41"/>
  <c r="P473" i="41"/>
  <c r="I473" i="41"/>
  <c r="H473" i="41"/>
  <c r="F473" i="41"/>
  <c r="E473" i="41"/>
  <c r="D473" i="41"/>
  <c r="C473" i="41"/>
  <c r="B473" i="41"/>
  <c r="P472" i="41"/>
  <c r="I472" i="41"/>
  <c r="H472" i="41"/>
  <c r="F472" i="41"/>
  <c r="E472" i="41"/>
  <c r="D472" i="41"/>
  <c r="C472" i="41"/>
  <c r="B472" i="41"/>
  <c r="P471" i="41"/>
  <c r="I471" i="41"/>
  <c r="H471" i="41"/>
  <c r="F471" i="41"/>
  <c r="E471" i="41"/>
  <c r="D471" i="41"/>
  <c r="C471" i="41"/>
  <c r="B471" i="41"/>
  <c r="P470" i="41"/>
  <c r="I470" i="41"/>
  <c r="H470" i="41"/>
  <c r="F470" i="41"/>
  <c r="E470" i="41"/>
  <c r="D470" i="41"/>
  <c r="C470" i="41"/>
  <c r="B470" i="41"/>
  <c r="P469" i="41"/>
  <c r="I469" i="41"/>
  <c r="H469" i="41"/>
  <c r="F469" i="41"/>
  <c r="E469" i="41"/>
  <c r="D469" i="41"/>
  <c r="C469" i="41"/>
  <c r="B469" i="41"/>
  <c r="P468" i="41"/>
  <c r="I468" i="41"/>
  <c r="H468" i="41"/>
  <c r="F468" i="41"/>
  <c r="E468" i="41"/>
  <c r="D468" i="41"/>
  <c r="C468" i="41"/>
  <c r="B468" i="41"/>
  <c r="P467" i="41"/>
  <c r="I467" i="41"/>
  <c r="H467" i="41"/>
  <c r="F467" i="41"/>
  <c r="E467" i="41"/>
  <c r="D467" i="41"/>
  <c r="C467" i="41"/>
  <c r="B467" i="41"/>
  <c r="O466" i="41"/>
  <c r="P466" i="41" s="1"/>
  <c r="M466" i="41"/>
  <c r="K466" i="41"/>
  <c r="I466" i="41"/>
  <c r="H466" i="41"/>
  <c r="F466" i="41"/>
  <c r="E466" i="41"/>
  <c r="D466" i="41"/>
  <c r="C466" i="41"/>
  <c r="B466" i="41"/>
  <c r="P465" i="41"/>
  <c r="O465" i="41"/>
  <c r="M465" i="41"/>
  <c r="K465" i="41"/>
  <c r="I465" i="41"/>
  <c r="H465" i="41"/>
  <c r="F465" i="41"/>
  <c r="E465" i="41"/>
  <c r="D465" i="41"/>
  <c r="C465" i="41"/>
  <c r="B465" i="41"/>
  <c r="F464" i="41"/>
  <c r="E464" i="41"/>
  <c r="D464" i="41"/>
  <c r="C464" i="41"/>
  <c r="B464" i="41"/>
  <c r="F463" i="41"/>
  <c r="E463" i="41"/>
  <c r="D463" i="41"/>
  <c r="C463" i="41"/>
  <c r="B463" i="41"/>
  <c r="F462" i="41"/>
  <c r="E462" i="41"/>
  <c r="D462" i="41"/>
  <c r="C462" i="41"/>
  <c r="B462" i="41"/>
  <c r="F461" i="41"/>
  <c r="E461" i="41"/>
  <c r="D461" i="41"/>
  <c r="C461" i="41"/>
  <c r="B461" i="41"/>
  <c r="F460" i="41"/>
  <c r="E460" i="41"/>
  <c r="D460" i="41"/>
  <c r="C460" i="41"/>
  <c r="B460" i="41"/>
  <c r="F459" i="41"/>
  <c r="E459" i="41"/>
  <c r="D459" i="41"/>
  <c r="C459" i="41"/>
  <c r="B459" i="41"/>
  <c r="F458" i="41"/>
  <c r="E458" i="41"/>
  <c r="D458" i="41"/>
  <c r="C458" i="41"/>
  <c r="B458" i="41"/>
  <c r="F457" i="41"/>
  <c r="E457" i="41"/>
  <c r="D457" i="41"/>
  <c r="C457" i="41"/>
  <c r="B457" i="41"/>
  <c r="F456" i="41"/>
  <c r="E456" i="41"/>
  <c r="D456" i="41"/>
  <c r="C456" i="41"/>
  <c r="B456" i="41"/>
  <c r="F455" i="41"/>
  <c r="E455" i="41"/>
  <c r="D455" i="41"/>
  <c r="C455" i="41"/>
  <c r="B455" i="41"/>
  <c r="F454" i="41"/>
  <c r="E454" i="41"/>
  <c r="D454" i="41"/>
  <c r="C454" i="41"/>
  <c r="B454" i="41"/>
  <c r="F453" i="41"/>
  <c r="E453" i="41"/>
  <c r="D453" i="41"/>
  <c r="C453" i="41"/>
  <c r="B453" i="41"/>
  <c r="F452" i="41"/>
  <c r="E452" i="41"/>
  <c r="D452" i="41"/>
  <c r="C452" i="41"/>
  <c r="B452" i="41"/>
  <c r="F451" i="41"/>
  <c r="E451" i="41"/>
  <c r="D451" i="41"/>
  <c r="C451" i="41"/>
  <c r="B451" i="41"/>
  <c r="F450" i="41"/>
  <c r="E450" i="41"/>
  <c r="D450" i="41"/>
  <c r="C450" i="41"/>
  <c r="B450" i="41"/>
  <c r="F449" i="41"/>
  <c r="E449" i="41"/>
  <c r="D449" i="41"/>
  <c r="C449" i="41"/>
  <c r="B449" i="41"/>
  <c r="F448" i="41"/>
  <c r="E448" i="41"/>
  <c r="D448" i="41"/>
  <c r="C448" i="41"/>
  <c r="B448" i="41"/>
  <c r="F447" i="41"/>
  <c r="E447" i="41"/>
  <c r="D447" i="41"/>
  <c r="C447" i="41"/>
  <c r="B447" i="41"/>
  <c r="F446" i="41"/>
  <c r="E446" i="41"/>
  <c r="D446" i="41"/>
  <c r="C446" i="41"/>
  <c r="B446" i="41"/>
  <c r="F445" i="41"/>
  <c r="E445" i="41"/>
  <c r="D445" i="41"/>
  <c r="C445" i="41"/>
  <c r="B445" i="41"/>
  <c r="F444" i="41"/>
  <c r="E444" i="41"/>
  <c r="D444" i="41"/>
  <c r="C444" i="41"/>
  <c r="B444" i="41"/>
  <c r="F443" i="41"/>
  <c r="E443" i="41"/>
  <c r="D443" i="41"/>
  <c r="C443" i="41"/>
  <c r="B443" i="41"/>
  <c r="F442" i="41"/>
  <c r="E442" i="41"/>
  <c r="D442" i="41"/>
  <c r="C442" i="41"/>
  <c r="B442" i="41"/>
  <c r="F441" i="41"/>
  <c r="E441" i="41"/>
  <c r="D441" i="41"/>
  <c r="C441" i="41"/>
  <c r="B441" i="41"/>
  <c r="F440" i="41"/>
  <c r="E440" i="41"/>
  <c r="D440" i="41"/>
  <c r="C440" i="41"/>
  <c r="B440" i="41"/>
  <c r="F439" i="41"/>
  <c r="E439" i="41"/>
  <c r="D439" i="41"/>
  <c r="C439" i="41"/>
  <c r="B439" i="41"/>
  <c r="F438" i="41"/>
  <c r="E438" i="41"/>
  <c r="D438" i="41"/>
  <c r="C438" i="41"/>
  <c r="B438" i="41"/>
  <c r="F437" i="41"/>
  <c r="E437" i="41"/>
  <c r="D437" i="41"/>
  <c r="C437" i="41"/>
  <c r="B437" i="41"/>
  <c r="F436" i="41"/>
  <c r="E436" i="41"/>
  <c r="D436" i="41"/>
  <c r="C436" i="41"/>
  <c r="B436" i="41"/>
  <c r="F435" i="41"/>
  <c r="E435" i="41"/>
  <c r="D435" i="41"/>
  <c r="C435" i="41"/>
  <c r="B435" i="41"/>
  <c r="F434" i="41"/>
  <c r="E434" i="41"/>
  <c r="D434" i="41"/>
  <c r="C434" i="41"/>
  <c r="B434" i="41"/>
  <c r="F433" i="41"/>
  <c r="E433" i="41"/>
  <c r="D433" i="41"/>
  <c r="C433" i="41"/>
  <c r="B433" i="41"/>
  <c r="F432" i="41"/>
  <c r="E432" i="41"/>
  <c r="D432" i="41"/>
  <c r="C432" i="41"/>
  <c r="B432" i="41"/>
  <c r="F431" i="41"/>
  <c r="E431" i="41"/>
  <c r="D431" i="41"/>
  <c r="C431" i="41"/>
  <c r="B431" i="41"/>
  <c r="F430" i="41"/>
  <c r="E430" i="41"/>
  <c r="D430" i="41"/>
  <c r="C430" i="41"/>
  <c r="B430" i="41"/>
  <c r="F429" i="41"/>
  <c r="E429" i="41"/>
  <c r="D429" i="41"/>
  <c r="C429" i="41"/>
  <c r="B429" i="41"/>
  <c r="F428" i="41"/>
  <c r="E428" i="41"/>
  <c r="D428" i="41"/>
  <c r="C428" i="41"/>
  <c r="B428" i="41"/>
  <c r="F427" i="41"/>
  <c r="E427" i="41"/>
  <c r="D427" i="41"/>
  <c r="C427" i="41"/>
  <c r="B427" i="41"/>
  <c r="F426" i="41"/>
  <c r="E426" i="41"/>
  <c r="D426" i="41"/>
  <c r="C426" i="41"/>
  <c r="B426" i="41"/>
  <c r="F425" i="41"/>
  <c r="E425" i="41"/>
  <c r="D425" i="41"/>
  <c r="C425" i="41"/>
  <c r="B425" i="41"/>
  <c r="F424" i="41"/>
  <c r="E424" i="41"/>
  <c r="D424" i="41"/>
  <c r="C424" i="41"/>
  <c r="B424" i="41"/>
  <c r="F423" i="41"/>
  <c r="E423" i="41"/>
  <c r="D423" i="41"/>
  <c r="C423" i="41"/>
  <c r="B423" i="41"/>
  <c r="F422" i="41"/>
  <c r="E422" i="41"/>
  <c r="D422" i="41"/>
  <c r="C422" i="41"/>
  <c r="B422" i="41"/>
  <c r="F421" i="41"/>
  <c r="E421" i="41"/>
  <c r="D421" i="41"/>
  <c r="C421" i="41"/>
  <c r="B421" i="41"/>
  <c r="F420" i="41"/>
  <c r="E420" i="41"/>
  <c r="D420" i="41"/>
  <c r="C420" i="41"/>
  <c r="B420" i="41"/>
  <c r="F419" i="41"/>
  <c r="E419" i="41"/>
  <c r="D419" i="41"/>
  <c r="C419" i="41"/>
  <c r="B419" i="41"/>
  <c r="F418" i="41"/>
  <c r="E418" i="41"/>
  <c r="D418" i="41"/>
  <c r="C418" i="41"/>
  <c r="B418" i="41"/>
  <c r="F417" i="41"/>
  <c r="E417" i="41"/>
  <c r="D417" i="41"/>
  <c r="C417" i="41"/>
  <c r="B417" i="41"/>
  <c r="F416" i="41"/>
  <c r="E416" i="41"/>
  <c r="D416" i="41"/>
  <c r="C416" i="41"/>
  <c r="B416" i="41"/>
  <c r="F415" i="41"/>
  <c r="E415" i="41"/>
  <c r="D415" i="41"/>
  <c r="C415" i="41"/>
  <c r="B415" i="41"/>
  <c r="F414" i="41"/>
  <c r="E414" i="41"/>
  <c r="D414" i="41"/>
  <c r="C414" i="41"/>
  <c r="B414" i="41"/>
  <c r="F413" i="41"/>
  <c r="E413" i="41"/>
  <c r="D413" i="41"/>
  <c r="C413" i="41"/>
  <c r="B413" i="41"/>
  <c r="F412" i="41"/>
  <c r="E412" i="41"/>
  <c r="D412" i="41"/>
  <c r="C412" i="41"/>
  <c r="B412" i="41"/>
  <c r="F411" i="41"/>
  <c r="E411" i="41"/>
  <c r="D411" i="41"/>
  <c r="C411" i="41"/>
  <c r="B411" i="41"/>
  <c r="F410" i="41"/>
  <c r="E410" i="41"/>
  <c r="D410" i="41"/>
  <c r="C410" i="41"/>
  <c r="B410" i="41"/>
  <c r="F409" i="41"/>
  <c r="E409" i="41"/>
  <c r="D409" i="41"/>
  <c r="C409" i="41"/>
  <c r="B409" i="41"/>
  <c r="F408" i="41"/>
  <c r="E408" i="41"/>
  <c r="D408" i="41"/>
  <c r="C408" i="41"/>
  <c r="B408" i="41"/>
  <c r="F407" i="41"/>
  <c r="E407" i="41"/>
  <c r="D407" i="41"/>
  <c r="C407" i="41"/>
  <c r="B407" i="41"/>
  <c r="F406" i="41"/>
  <c r="E406" i="41"/>
  <c r="D406" i="41"/>
  <c r="C406" i="41"/>
  <c r="B406" i="41"/>
  <c r="F405" i="41"/>
  <c r="E405" i="41"/>
  <c r="D405" i="41"/>
  <c r="C405" i="41"/>
  <c r="B405" i="41"/>
  <c r="F404" i="41"/>
  <c r="E404" i="41"/>
  <c r="D404" i="41"/>
  <c r="C404" i="41"/>
  <c r="B404" i="41"/>
  <c r="F403" i="41"/>
  <c r="E403" i="41"/>
  <c r="D403" i="41"/>
  <c r="C403" i="41"/>
  <c r="B403" i="41"/>
  <c r="F402" i="41"/>
  <c r="E402" i="41"/>
  <c r="D402" i="41"/>
  <c r="C402" i="41"/>
  <c r="B402" i="41"/>
  <c r="F401" i="41"/>
  <c r="E401" i="41"/>
  <c r="D401" i="41"/>
  <c r="C401" i="41"/>
  <c r="B401" i="41"/>
  <c r="F400" i="41"/>
  <c r="E400" i="41"/>
  <c r="D400" i="41"/>
  <c r="C400" i="41"/>
  <c r="B400" i="41"/>
  <c r="F399" i="41"/>
  <c r="E399" i="41"/>
  <c r="D399" i="41"/>
  <c r="C399" i="41"/>
  <c r="B399" i="41"/>
  <c r="F398" i="41"/>
  <c r="E398" i="41"/>
  <c r="D398" i="41"/>
  <c r="C398" i="41"/>
  <c r="B398" i="41"/>
  <c r="F397" i="41"/>
  <c r="E397" i="41"/>
  <c r="D397" i="41"/>
  <c r="C397" i="41"/>
  <c r="B397" i="41"/>
  <c r="F396" i="41"/>
  <c r="E396" i="41"/>
  <c r="D396" i="41"/>
  <c r="C396" i="41"/>
  <c r="B396" i="41"/>
  <c r="F395" i="41"/>
  <c r="E395" i="41"/>
  <c r="D395" i="41"/>
  <c r="C395" i="41"/>
  <c r="B395" i="41"/>
  <c r="F394" i="41"/>
  <c r="E394" i="41"/>
  <c r="D394" i="41"/>
  <c r="C394" i="41"/>
  <c r="B394" i="41"/>
  <c r="F393" i="41"/>
  <c r="E393" i="41"/>
  <c r="D393" i="41"/>
  <c r="C393" i="41"/>
  <c r="B393" i="41"/>
  <c r="F392" i="41"/>
  <c r="E392" i="41"/>
  <c r="D392" i="41"/>
  <c r="C392" i="41"/>
  <c r="B392" i="41"/>
  <c r="F391" i="41"/>
  <c r="E391" i="41"/>
  <c r="D391" i="41"/>
  <c r="C391" i="41"/>
  <c r="B391" i="41"/>
  <c r="F390" i="41"/>
  <c r="E390" i="41"/>
  <c r="D390" i="41"/>
  <c r="C390" i="41"/>
  <c r="B390" i="41"/>
  <c r="F389" i="41"/>
  <c r="E389" i="41"/>
  <c r="D389" i="41"/>
  <c r="C389" i="41"/>
  <c r="B389" i="41"/>
  <c r="F388" i="41"/>
  <c r="E388" i="41"/>
  <c r="D388" i="41"/>
  <c r="C388" i="41"/>
  <c r="B388" i="41"/>
  <c r="F387" i="41"/>
  <c r="E387" i="41"/>
  <c r="D387" i="41"/>
  <c r="C387" i="41"/>
  <c r="B387" i="41"/>
  <c r="F386" i="41"/>
  <c r="E386" i="41"/>
  <c r="D386" i="41"/>
  <c r="C386" i="41"/>
  <c r="B386" i="41"/>
  <c r="F385" i="41"/>
  <c r="E385" i="41"/>
  <c r="D385" i="41"/>
  <c r="C385" i="41"/>
  <c r="B385" i="41"/>
  <c r="F384" i="41"/>
  <c r="E384" i="41"/>
  <c r="D384" i="41"/>
  <c r="C384" i="41"/>
  <c r="B384" i="41"/>
  <c r="F383" i="41"/>
  <c r="E383" i="41"/>
  <c r="D383" i="41"/>
  <c r="C383" i="41"/>
  <c r="B383" i="41"/>
  <c r="F382" i="41"/>
  <c r="E382" i="41"/>
  <c r="D382" i="41"/>
  <c r="C382" i="41"/>
  <c r="B382" i="41"/>
  <c r="F381" i="41"/>
  <c r="E381" i="41"/>
  <c r="D381" i="41"/>
  <c r="C381" i="41"/>
  <c r="B381" i="41"/>
  <c r="F380" i="41"/>
  <c r="E380" i="41"/>
  <c r="D380" i="41"/>
  <c r="C380" i="41"/>
  <c r="B380" i="41"/>
  <c r="F379" i="41"/>
  <c r="E379" i="41"/>
  <c r="D379" i="41"/>
  <c r="C379" i="41"/>
  <c r="B379" i="41"/>
  <c r="F378" i="41"/>
  <c r="E378" i="41"/>
  <c r="D378" i="41"/>
  <c r="C378" i="41"/>
  <c r="B378" i="41"/>
  <c r="F377" i="41"/>
  <c r="E377" i="41"/>
  <c r="D377" i="41"/>
  <c r="C377" i="41"/>
  <c r="B377" i="41"/>
  <c r="F376" i="41"/>
  <c r="E376" i="41"/>
  <c r="D376" i="41"/>
  <c r="C376" i="41"/>
  <c r="B376" i="41"/>
  <c r="F375" i="41"/>
  <c r="E375" i="41"/>
  <c r="D375" i="41"/>
  <c r="C375" i="41"/>
  <c r="B375" i="41"/>
  <c r="F374" i="41"/>
  <c r="E374" i="41"/>
  <c r="D374" i="41"/>
  <c r="C374" i="41"/>
  <c r="B374" i="41"/>
  <c r="F373" i="41"/>
  <c r="E373" i="41"/>
  <c r="D373" i="41"/>
  <c r="C373" i="41"/>
  <c r="B373" i="41"/>
  <c r="F372" i="41"/>
  <c r="E372" i="41"/>
  <c r="D372" i="41"/>
  <c r="C372" i="41"/>
  <c r="B372" i="41"/>
  <c r="F371" i="41"/>
  <c r="E371" i="41"/>
  <c r="D371" i="41"/>
  <c r="C371" i="41"/>
  <c r="B371" i="41"/>
  <c r="F370" i="41"/>
  <c r="E370" i="41"/>
  <c r="D370" i="41"/>
  <c r="C370" i="41"/>
  <c r="B370" i="41"/>
  <c r="F369" i="41"/>
  <c r="E369" i="41"/>
  <c r="D369" i="41"/>
  <c r="C369" i="41"/>
  <c r="B369" i="41"/>
  <c r="F368" i="41"/>
  <c r="E368" i="41"/>
  <c r="D368" i="41"/>
  <c r="C368" i="41"/>
  <c r="B368" i="41"/>
  <c r="F367" i="41"/>
  <c r="E367" i="41"/>
  <c r="D367" i="41"/>
  <c r="C367" i="41"/>
  <c r="B367" i="41"/>
  <c r="F366" i="41"/>
  <c r="E366" i="41"/>
  <c r="D366" i="41"/>
  <c r="C366" i="41"/>
  <c r="B366" i="41"/>
  <c r="F365" i="41"/>
  <c r="E365" i="41"/>
  <c r="D365" i="41"/>
  <c r="C365" i="41"/>
  <c r="B365" i="41"/>
  <c r="F364" i="41"/>
  <c r="E364" i="41"/>
  <c r="D364" i="41"/>
  <c r="C364" i="41"/>
  <c r="B364" i="41"/>
  <c r="F363" i="41"/>
  <c r="E363" i="41"/>
  <c r="D363" i="41"/>
  <c r="C363" i="41"/>
  <c r="B363" i="41"/>
  <c r="F362" i="41"/>
  <c r="E362" i="41"/>
  <c r="D362" i="41"/>
  <c r="C362" i="41"/>
  <c r="B362" i="41"/>
  <c r="F361" i="41"/>
  <c r="E361" i="41"/>
  <c r="D361" i="41"/>
  <c r="C361" i="41"/>
  <c r="B361" i="41"/>
  <c r="F360" i="41"/>
  <c r="E360" i="41"/>
  <c r="D360" i="41"/>
  <c r="C360" i="41"/>
  <c r="B360" i="41"/>
  <c r="F359" i="41"/>
  <c r="E359" i="41"/>
  <c r="D359" i="41"/>
  <c r="C359" i="41"/>
  <c r="B359" i="41"/>
  <c r="F358" i="41"/>
  <c r="E358" i="41"/>
  <c r="D358" i="41"/>
  <c r="C358" i="41"/>
  <c r="B358" i="41"/>
  <c r="F357" i="41"/>
  <c r="E357" i="41"/>
  <c r="D357" i="41"/>
  <c r="C357" i="41"/>
  <c r="B357" i="41"/>
  <c r="F356" i="41"/>
  <c r="E356" i="41"/>
  <c r="D356" i="41"/>
  <c r="C356" i="41"/>
  <c r="B356" i="41"/>
  <c r="F355" i="41"/>
  <c r="E355" i="41"/>
  <c r="D355" i="41"/>
  <c r="C355" i="41"/>
  <c r="B355" i="41"/>
  <c r="F354" i="41"/>
  <c r="E354" i="41"/>
  <c r="D354" i="41"/>
  <c r="C354" i="41"/>
  <c r="B354" i="41"/>
  <c r="F353" i="41"/>
  <c r="E353" i="41"/>
  <c r="D353" i="41"/>
  <c r="C353" i="41"/>
  <c r="B353" i="41"/>
  <c r="F352" i="41"/>
  <c r="E352" i="41"/>
  <c r="D352" i="41"/>
  <c r="C352" i="41"/>
  <c r="B352" i="41"/>
  <c r="F351" i="41"/>
  <c r="E351" i="41"/>
  <c r="D351" i="41"/>
  <c r="C351" i="41"/>
  <c r="B351" i="41"/>
  <c r="F350" i="41"/>
  <c r="E350" i="41"/>
  <c r="D350" i="41"/>
  <c r="C350" i="41"/>
  <c r="B350" i="41"/>
  <c r="F349" i="41"/>
  <c r="E349" i="41"/>
  <c r="D349" i="41"/>
  <c r="C349" i="41"/>
  <c r="B349" i="41"/>
  <c r="F348" i="41"/>
  <c r="E348" i="41"/>
  <c r="D348" i="41"/>
  <c r="C348" i="41"/>
  <c r="B348" i="41"/>
  <c r="F347" i="41"/>
  <c r="E347" i="41"/>
  <c r="D347" i="41"/>
  <c r="C347" i="41"/>
  <c r="B347" i="41"/>
  <c r="F346" i="41"/>
  <c r="E346" i="41"/>
  <c r="D346" i="41"/>
  <c r="C346" i="41"/>
  <c r="B346" i="41"/>
  <c r="F345" i="41"/>
  <c r="E345" i="41"/>
  <c r="D345" i="41"/>
  <c r="C345" i="41"/>
  <c r="B345" i="41"/>
  <c r="F344" i="41"/>
  <c r="E344" i="41"/>
  <c r="D344" i="41"/>
  <c r="C344" i="41"/>
  <c r="B344" i="41"/>
  <c r="F343" i="41"/>
  <c r="E343" i="41"/>
  <c r="D343" i="41"/>
  <c r="C343" i="41"/>
  <c r="B343" i="41"/>
  <c r="F342" i="41"/>
  <c r="E342" i="41"/>
  <c r="D342" i="41"/>
  <c r="C342" i="41"/>
  <c r="B342" i="41"/>
  <c r="F341" i="41"/>
  <c r="E341" i="41"/>
  <c r="D341" i="41"/>
  <c r="C341" i="41"/>
  <c r="B341" i="41"/>
  <c r="F340" i="41"/>
  <c r="E340" i="41"/>
  <c r="D340" i="41"/>
  <c r="C340" i="41"/>
  <c r="B340" i="41"/>
  <c r="F339" i="41"/>
  <c r="E339" i="41"/>
  <c r="D339" i="41"/>
  <c r="C339" i="41"/>
  <c r="B339" i="41"/>
  <c r="F338" i="41"/>
  <c r="E338" i="41"/>
  <c r="D338" i="41"/>
  <c r="C338" i="41"/>
  <c r="B338" i="41"/>
  <c r="F337" i="41"/>
  <c r="E337" i="41"/>
  <c r="D337" i="41"/>
  <c r="C337" i="41"/>
  <c r="B337" i="41"/>
  <c r="F336" i="41"/>
  <c r="E336" i="41"/>
  <c r="D336" i="41"/>
  <c r="C336" i="41"/>
  <c r="B336" i="41"/>
  <c r="F335" i="41"/>
  <c r="E335" i="41"/>
  <c r="D335" i="41"/>
  <c r="C335" i="41"/>
  <c r="B335" i="41"/>
  <c r="F334" i="41"/>
  <c r="E334" i="41"/>
  <c r="D334" i="41"/>
  <c r="C334" i="41"/>
  <c r="B334" i="41"/>
  <c r="F333" i="41"/>
  <c r="E333" i="41"/>
  <c r="D333" i="41"/>
  <c r="C333" i="41"/>
  <c r="B333" i="41"/>
  <c r="F332" i="41"/>
  <c r="E332" i="41"/>
  <c r="D332" i="41"/>
  <c r="C332" i="41"/>
  <c r="B332" i="41"/>
  <c r="F331" i="41"/>
  <c r="E331" i="41"/>
  <c r="D331" i="41"/>
  <c r="C331" i="41"/>
  <c r="B331" i="41"/>
  <c r="F330" i="41"/>
  <c r="E330" i="41"/>
  <c r="D330" i="41"/>
  <c r="C330" i="41"/>
  <c r="B330" i="41"/>
  <c r="F329" i="41"/>
  <c r="E329" i="41"/>
  <c r="D329" i="41"/>
  <c r="C329" i="41"/>
  <c r="B329" i="41"/>
  <c r="F328" i="41"/>
  <c r="E328" i="41"/>
  <c r="D328" i="41"/>
  <c r="C328" i="41"/>
  <c r="B328" i="41"/>
  <c r="F327" i="41"/>
  <c r="E327" i="41"/>
  <c r="D327" i="41"/>
  <c r="C327" i="41"/>
  <c r="B327" i="41"/>
  <c r="F326" i="41"/>
  <c r="E326" i="41"/>
  <c r="D326" i="41"/>
  <c r="C326" i="41"/>
  <c r="B326" i="41"/>
  <c r="F325" i="41"/>
  <c r="E325" i="41"/>
  <c r="D325" i="41"/>
  <c r="C325" i="41"/>
  <c r="B325" i="41"/>
  <c r="F324" i="41"/>
  <c r="E324" i="41"/>
  <c r="D324" i="41"/>
  <c r="C324" i="41"/>
  <c r="B324" i="41"/>
  <c r="F323" i="41"/>
  <c r="E323" i="41"/>
  <c r="D323" i="41"/>
  <c r="C323" i="41"/>
  <c r="B323" i="41"/>
  <c r="F322" i="41"/>
  <c r="E322" i="41"/>
  <c r="D322" i="41"/>
  <c r="C322" i="41"/>
  <c r="B322" i="41"/>
  <c r="F321" i="41"/>
  <c r="E321" i="41"/>
  <c r="D321" i="41"/>
  <c r="C321" i="41"/>
  <c r="B321" i="41"/>
  <c r="F320" i="41"/>
  <c r="E320" i="41"/>
  <c r="D320" i="41"/>
  <c r="C320" i="41"/>
  <c r="B320" i="41"/>
  <c r="F319" i="41"/>
  <c r="E319" i="41"/>
  <c r="D319" i="41"/>
  <c r="C319" i="41"/>
  <c r="B319" i="41"/>
  <c r="F318" i="41"/>
  <c r="E318" i="41"/>
  <c r="D318" i="41"/>
  <c r="C318" i="41"/>
  <c r="B318" i="41"/>
  <c r="F317" i="41"/>
  <c r="E317" i="41"/>
  <c r="D317" i="41"/>
  <c r="C317" i="41"/>
  <c r="B317" i="41"/>
  <c r="F316" i="41"/>
  <c r="E316" i="41"/>
  <c r="D316" i="41"/>
  <c r="C316" i="41"/>
  <c r="B316" i="41"/>
  <c r="F315" i="41"/>
  <c r="E315" i="41"/>
  <c r="D315" i="41"/>
  <c r="C315" i="41"/>
  <c r="B315" i="41"/>
  <c r="F314" i="41"/>
  <c r="E314" i="41"/>
  <c r="D314" i="41"/>
  <c r="C314" i="41"/>
  <c r="B314" i="41"/>
  <c r="F313" i="41"/>
  <c r="E313" i="41"/>
  <c r="D313" i="41"/>
  <c r="C313" i="41"/>
  <c r="B313" i="41"/>
  <c r="F312" i="41"/>
  <c r="E312" i="41"/>
  <c r="D312" i="41"/>
  <c r="C312" i="41"/>
  <c r="B312" i="41"/>
  <c r="F311" i="41"/>
  <c r="E311" i="41"/>
  <c r="D311" i="41"/>
  <c r="C311" i="41"/>
  <c r="B311" i="41"/>
  <c r="F310" i="41"/>
  <c r="E310" i="41"/>
  <c r="D310" i="41"/>
  <c r="C310" i="41"/>
  <c r="B310" i="41"/>
  <c r="F309" i="41"/>
  <c r="E309" i="41"/>
  <c r="D309" i="41"/>
  <c r="C309" i="41"/>
  <c r="B309" i="41"/>
  <c r="F308" i="41"/>
  <c r="E308" i="41"/>
  <c r="D308" i="41"/>
  <c r="C308" i="41"/>
  <c r="B308" i="41"/>
  <c r="F307" i="41"/>
  <c r="E307" i="41"/>
  <c r="D307" i="41"/>
  <c r="C307" i="41"/>
  <c r="B307" i="41"/>
  <c r="F306" i="41"/>
  <c r="E306" i="41"/>
  <c r="D306" i="41"/>
  <c r="C306" i="41"/>
  <c r="B306" i="41"/>
  <c r="F305" i="41"/>
  <c r="E305" i="41"/>
  <c r="D305" i="41"/>
  <c r="C305" i="41"/>
  <c r="B305" i="41"/>
  <c r="F304" i="41"/>
  <c r="E304" i="41"/>
  <c r="D304" i="41"/>
  <c r="C304" i="41"/>
  <c r="B304" i="41"/>
  <c r="F303" i="41"/>
  <c r="E303" i="41"/>
  <c r="D303" i="41"/>
  <c r="C303" i="41"/>
  <c r="B303" i="41"/>
  <c r="F302" i="41"/>
  <c r="E302" i="41"/>
  <c r="D302" i="41"/>
  <c r="C302" i="41"/>
  <c r="B302" i="41"/>
  <c r="F301" i="41"/>
  <c r="E301" i="41"/>
  <c r="D301" i="41"/>
  <c r="C301" i="41"/>
  <c r="B301" i="41"/>
  <c r="F300" i="41"/>
  <c r="E300" i="41"/>
  <c r="D300" i="41"/>
  <c r="C300" i="41"/>
  <c r="B300" i="41"/>
  <c r="F299" i="41"/>
  <c r="E299" i="41"/>
  <c r="D299" i="41"/>
  <c r="C299" i="41"/>
  <c r="B299" i="41"/>
  <c r="F298" i="41"/>
  <c r="E298" i="41"/>
  <c r="D298" i="41"/>
  <c r="C298" i="41"/>
  <c r="B298" i="41"/>
  <c r="F297" i="41"/>
  <c r="E297" i="41"/>
  <c r="D297" i="41"/>
  <c r="C297" i="41"/>
  <c r="B297" i="41"/>
  <c r="F296" i="41"/>
  <c r="E296" i="41"/>
  <c r="D296" i="41"/>
  <c r="C296" i="41"/>
  <c r="B296" i="41"/>
  <c r="F295" i="41"/>
  <c r="E295" i="41"/>
  <c r="D295" i="41"/>
  <c r="C295" i="41"/>
  <c r="B295" i="41"/>
  <c r="F294" i="41"/>
  <c r="E294" i="41"/>
  <c r="D294" i="41"/>
  <c r="C294" i="41"/>
  <c r="B294" i="41"/>
  <c r="F293" i="41"/>
  <c r="E293" i="41"/>
  <c r="D293" i="41"/>
  <c r="C293" i="41"/>
  <c r="B293" i="41"/>
  <c r="F292" i="41"/>
  <c r="E292" i="41"/>
  <c r="D292" i="41"/>
  <c r="C292" i="41"/>
  <c r="B292" i="41"/>
  <c r="F291" i="41"/>
  <c r="E291" i="41"/>
  <c r="D291" i="41"/>
  <c r="C291" i="41"/>
  <c r="B291" i="41"/>
  <c r="F290" i="41"/>
  <c r="E290" i="41"/>
  <c r="D290" i="41"/>
  <c r="C290" i="41"/>
  <c r="B290" i="41"/>
  <c r="F289" i="41"/>
  <c r="E289" i="41"/>
  <c r="D289" i="41"/>
  <c r="C289" i="41"/>
  <c r="B289" i="41"/>
  <c r="F288" i="41"/>
  <c r="E288" i="41"/>
  <c r="D288" i="41"/>
  <c r="C288" i="41"/>
  <c r="B288" i="41"/>
  <c r="F287" i="41"/>
  <c r="E287" i="41"/>
  <c r="D287" i="41"/>
  <c r="C287" i="41"/>
  <c r="B287" i="41"/>
  <c r="F286" i="41"/>
  <c r="E286" i="41"/>
  <c r="D286" i="41"/>
  <c r="C286" i="41"/>
  <c r="B286" i="41"/>
  <c r="F285" i="41"/>
  <c r="E285" i="41"/>
  <c r="D285" i="41"/>
  <c r="C285" i="41"/>
  <c r="B285" i="41"/>
  <c r="F284" i="41"/>
  <c r="E284" i="41"/>
  <c r="D284" i="41"/>
  <c r="C284" i="41"/>
  <c r="B284" i="41"/>
  <c r="I283" i="41"/>
  <c r="H283" i="41"/>
  <c r="F283" i="41"/>
  <c r="E283" i="41"/>
  <c r="D283" i="41"/>
  <c r="C283" i="41"/>
  <c r="B283" i="41"/>
  <c r="I282" i="41"/>
  <c r="H282" i="41"/>
  <c r="F282" i="41"/>
  <c r="E282" i="41"/>
  <c r="D282" i="41"/>
  <c r="C282" i="41"/>
  <c r="B282" i="41"/>
  <c r="I281" i="41"/>
  <c r="H281" i="41"/>
  <c r="F281" i="41"/>
  <c r="E281" i="41"/>
  <c r="D281" i="41"/>
  <c r="C281" i="41"/>
  <c r="B281" i="41"/>
  <c r="I280" i="41"/>
  <c r="H280" i="41"/>
  <c r="F280" i="41"/>
  <c r="E280" i="41"/>
  <c r="D280" i="41"/>
  <c r="C280" i="41"/>
  <c r="B280" i="41"/>
  <c r="I279" i="41"/>
  <c r="H279" i="41"/>
  <c r="F279" i="41"/>
  <c r="E279" i="41"/>
  <c r="D279" i="41"/>
  <c r="C279" i="41"/>
  <c r="B279" i="41"/>
  <c r="I278" i="41"/>
  <c r="H278" i="41"/>
  <c r="F278" i="41"/>
  <c r="E278" i="41"/>
  <c r="D278" i="41"/>
  <c r="C278" i="41"/>
  <c r="B278" i="41"/>
  <c r="I277" i="41"/>
  <c r="H277" i="41"/>
  <c r="F277" i="41"/>
  <c r="E277" i="41"/>
  <c r="D277" i="41"/>
  <c r="C277" i="41"/>
  <c r="B277" i="41"/>
  <c r="I276" i="41"/>
  <c r="H276" i="41"/>
  <c r="F276" i="41"/>
  <c r="E276" i="41"/>
  <c r="D276" i="41"/>
  <c r="C276" i="41"/>
  <c r="B276" i="41"/>
  <c r="I275" i="41"/>
  <c r="H275" i="41"/>
  <c r="F275" i="41"/>
  <c r="E275" i="41"/>
  <c r="D275" i="41"/>
  <c r="C275" i="41"/>
  <c r="B275" i="41"/>
  <c r="I274" i="41"/>
  <c r="F274" i="41"/>
  <c r="E274" i="41"/>
  <c r="D274" i="41"/>
  <c r="C274" i="41"/>
  <c r="B274" i="41"/>
  <c r="I273" i="41"/>
  <c r="F273" i="41"/>
  <c r="E273" i="41"/>
  <c r="D273" i="41"/>
  <c r="C273" i="41"/>
  <c r="B273" i="41"/>
  <c r="I272" i="41"/>
  <c r="F272" i="41"/>
  <c r="E272" i="41"/>
  <c r="D272" i="41"/>
  <c r="C272" i="41"/>
  <c r="B272" i="41"/>
  <c r="I271" i="41"/>
  <c r="F271" i="41"/>
  <c r="E271" i="41"/>
  <c r="D271" i="41"/>
  <c r="C271" i="41"/>
  <c r="B271" i="41"/>
  <c r="I270" i="41"/>
  <c r="F270" i="41"/>
  <c r="E270" i="41"/>
  <c r="D270" i="41"/>
  <c r="C270" i="41"/>
  <c r="B270" i="41"/>
  <c r="I269" i="41"/>
  <c r="F269" i="41"/>
  <c r="E269" i="41"/>
  <c r="D269" i="41"/>
  <c r="C269" i="41"/>
  <c r="B269" i="41"/>
  <c r="I268" i="41"/>
  <c r="F268" i="41"/>
  <c r="E268" i="41"/>
  <c r="D268" i="41"/>
  <c r="C268" i="41"/>
  <c r="B268" i="41"/>
  <c r="I267" i="41"/>
  <c r="F267" i="41"/>
  <c r="E267" i="41"/>
  <c r="D267" i="41"/>
  <c r="C267" i="41"/>
  <c r="B267" i="41"/>
  <c r="I266" i="41"/>
  <c r="F266" i="41"/>
  <c r="E266" i="41"/>
  <c r="D266" i="41"/>
  <c r="C266" i="41"/>
  <c r="B266" i="41"/>
  <c r="I265" i="41"/>
  <c r="F265" i="41"/>
  <c r="E265" i="41"/>
  <c r="D265" i="41"/>
  <c r="C265" i="41"/>
  <c r="B265" i="41"/>
  <c r="I264" i="41"/>
  <c r="F264" i="41"/>
  <c r="E264" i="41"/>
  <c r="D264" i="41"/>
  <c r="C264" i="41"/>
  <c r="B264" i="41"/>
  <c r="I263" i="41"/>
  <c r="F263" i="41"/>
  <c r="E263" i="41"/>
  <c r="D263" i="41"/>
  <c r="C263" i="41"/>
  <c r="B263" i="41"/>
  <c r="I262" i="41"/>
  <c r="F262" i="41"/>
  <c r="E262" i="41"/>
  <c r="D262" i="41"/>
  <c r="C262" i="41"/>
  <c r="B262" i="41"/>
  <c r="I261" i="41"/>
  <c r="F261" i="41"/>
  <c r="E261" i="41"/>
  <c r="D261" i="41"/>
  <c r="C261" i="41"/>
  <c r="B261" i="41"/>
  <c r="I260" i="41"/>
  <c r="F260" i="41"/>
  <c r="E260" i="41"/>
  <c r="D260" i="41"/>
  <c r="C260" i="41"/>
  <c r="B260" i="41"/>
  <c r="I259" i="41"/>
  <c r="F259" i="41"/>
  <c r="E259" i="41"/>
  <c r="D259" i="41"/>
  <c r="C259" i="41"/>
  <c r="B259" i="41"/>
  <c r="I258" i="41"/>
  <c r="F258" i="41"/>
  <c r="E258" i="41"/>
  <c r="D258" i="41"/>
  <c r="C258" i="41"/>
  <c r="B258" i="41"/>
  <c r="I257" i="41"/>
  <c r="F257" i="41"/>
  <c r="E257" i="41"/>
  <c r="D257" i="41"/>
  <c r="C257" i="41"/>
  <c r="B257" i="41"/>
  <c r="I256" i="41"/>
  <c r="F256" i="41"/>
  <c r="E256" i="41"/>
  <c r="D256" i="41"/>
  <c r="C256" i="41"/>
  <c r="B256" i="41"/>
  <c r="I255" i="41"/>
  <c r="F255" i="41"/>
  <c r="E255" i="41"/>
  <c r="D255" i="41"/>
  <c r="C255" i="41"/>
  <c r="B255" i="41"/>
  <c r="I254" i="41"/>
  <c r="F254" i="41"/>
  <c r="E254" i="41"/>
  <c r="D254" i="41"/>
  <c r="C254" i="41"/>
  <c r="B254" i="41"/>
  <c r="I253" i="41"/>
  <c r="F253" i="41"/>
  <c r="E253" i="41"/>
  <c r="D253" i="41"/>
  <c r="C253" i="41"/>
  <c r="B253" i="41"/>
  <c r="I252" i="41"/>
  <c r="F252" i="41"/>
  <c r="E252" i="41"/>
  <c r="D252" i="41"/>
  <c r="C252" i="41"/>
  <c r="B252" i="41"/>
  <c r="F251" i="41"/>
  <c r="E251" i="41"/>
  <c r="D251" i="41"/>
  <c r="C251" i="41"/>
  <c r="B251" i="41" s="1"/>
  <c r="F250" i="41"/>
  <c r="E250" i="41"/>
  <c r="D250" i="41"/>
  <c r="C250" i="41"/>
  <c r="F249" i="41"/>
  <c r="E249" i="41"/>
  <c r="D249" i="41"/>
  <c r="C249" i="41"/>
  <c r="F246" i="41"/>
  <c r="E246" i="41"/>
  <c r="D246" i="41"/>
  <c r="C246" i="41"/>
  <c r="F244" i="41"/>
  <c r="E244" i="41"/>
  <c r="D244" i="41"/>
  <c r="C244" i="41"/>
  <c r="F243" i="41"/>
  <c r="E243" i="41"/>
  <c r="D243" i="41"/>
  <c r="C243" i="41"/>
  <c r="F240" i="41"/>
  <c r="E240" i="41"/>
  <c r="D240" i="41"/>
  <c r="C240" i="41"/>
  <c r="F239" i="41"/>
  <c r="E239" i="41"/>
  <c r="D239" i="41"/>
  <c r="C239" i="41"/>
  <c r="F238" i="41"/>
  <c r="E238" i="41"/>
  <c r="D238" i="41"/>
  <c r="C238" i="41"/>
  <c r="F235" i="41"/>
  <c r="E235" i="41"/>
  <c r="D235" i="41"/>
  <c r="C235" i="41"/>
  <c r="F234" i="41"/>
  <c r="E234" i="41"/>
  <c r="D234" i="41"/>
  <c r="C234" i="41"/>
  <c r="F233" i="41"/>
  <c r="E233" i="41"/>
  <c r="D233" i="41"/>
  <c r="C233" i="41"/>
  <c r="F230" i="41"/>
  <c r="E230" i="41"/>
  <c r="D230" i="41"/>
  <c r="C230" i="41"/>
  <c r="F229" i="41"/>
  <c r="E229" i="41"/>
  <c r="D229" i="41"/>
  <c r="C229" i="41"/>
  <c r="F228" i="41"/>
  <c r="E228" i="41"/>
  <c r="D228" i="41"/>
  <c r="C228" i="41"/>
  <c r="B228" i="41" s="1"/>
  <c r="F227" i="41"/>
  <c r="E227" i="41"/>
  <c r="D227" i="41"/>
  <c r="C227" i="41"/>
  <c r="F223" i="41"/>
  <c r="E223" i="41"/>
  <c r="D223" i="41"/>
  <c r="C223" i="41"/>
  <c r="F222" i="41"/>
  <c r="E222" i="41"/>
  <c r="D222" i="41"/>
  <c r="C222" i="41"/>
  <c r="F221" i="41"/>
  <c r="E221" i="41"/>
  <c r="D221" i="41"/>
  <c r="C221" i="41"/>
  <c r="F218" i="41"/>
  <c r="E218" i="41"/>
  <c r="D218" i="41"/>
  <c r="C218" i="41"/>
  <c r="F217" i="41"/>
  <c r="E217" i="41"/>
  <c r="D217" i="41"/>
  <c r="C217" i="41"/>
  <c r="F214" i="41"/>
  <c r="E214" i="41"/>
  <c r="D214" i="41"/>
  <c r="C214" i="41"/>
  <c r="F213" i="41"/>
  <c r="E213" i="41"/>
  <c r="D213" i="41"/>
  <c r="C213" i="41"/>
  <c r="F210" i="41"/>
  <c r="E210" i="41"/>
  <c r="D210" i="41"/>
  <c r="C210" i="41"/>
  <c r="F207" i="41"/>
  <c r="E207" i="41"/>
  <c r="D207" i="41"/>
  <c r="C207" i="41"/>
  <c r="F206" i="41"/>
  <c r="E206" i="41"/>
  <c r="D206" i="41"/>
  <c r="C206" i="41"/>
  <c r="F205" i="41"/>
  <c r="E205" i="41"/>
  <c r="D205" i="41"/>
  <c r="C205" i="41"/>
  <c r="F202" i="41"/>
  <c r="E202" i="41"/>
  <c r="D202" i="41"/>
  <c r="C202" i="41"/>
  <c r="F201" i="41"/>
  <c r="E201" i="41"/>
  <c r="D201" i="41"/>
  <c r="C201" i="41"/>
  <c r="F200" i="41"/>
  <c r="E200" i="41"/>
  <c r="D200" i="41"/>
  <c r="C200" i="41"/>
  <c r="F199" i="41"/>
  <c r="E199" i="41"/>
  <c r="D199" i="41"/>
  <c r="C199" i="41"/>
  <c r="F198" i="41"/>
  <c r="E198" i="41"/>
  <c r="D198" i="41"/>
  <c r="C198" i="41"/>
  <c r="F195" i="41"/>
  <c r="E195" i="41"/>
  <c r="D195" i="41"/>
  <c r="C195" i="41"/>
  <c r="F194" i="41"/>
  <c r="E194" i="41"/>
  <c r="D194" i="41"/>
  <c r="C194" i="41"/>
  <c r="F191" i="41"/>
  <c r="E191" i="41"/>
  <c r="D191" i="41"/>
  <c r="C191" i="41"/>
  <c r="F189" i="41"/>
  <c r="E189" i="41"/>
  <c r="D189" i="41"/>
  <c r="C189" i="41"/>
  <c r="F188" i="41"/>
  <c r="E188" i="41"/>
  <c r="D188" i="41"/>
  <c r="C188" i="41"/>
  <c r="F187" i="41"/>
  <c r="E187" i="41"/>
  <c r="D187" i="41"/>
  <c r="C187" i="41"/>
  <c r="F186" i="41"/>
  <c r="E186" i="41"/>
  <c r="D186" i="41"/>
  <c r="C186" i="41"/>
  <c r="F183" i="41"/>
  <c r="E183" i="41"/>
  <c r="D183" i="41"/>
  <c r="C183" i="41"/>
  <c r="F180" i="41"/>
  <c r="E180" i="41"/>
  <c r="D180" i="41"/>
  <c r="C180" i="41"/>
  <c r="F177" i="41"/>
  <c r="E177" i="41"/>
  <c r="D177" i="41"/>
  <c r="C177" i="41"/>
  <c r="F176" i="41"/>
  <c r="E176" i="41"/>
  <c r="D176" i="41"/>
  <c r="C176" i="41"/>
  <c r="F175" i="41"/>
  <c r="E175" i="41"/>
  <c r="D175" i="41"/>
  <c r="C175" i="41"/>
  <c r="F172" i="41"/>
  <c r="E172" i="41"/>
  <c r="D172" i="41"/>
  <c r="C172" i="41"/>
  <c r="F169" i="41"/>
  <c r="E169" i="41"/>
  <c r="D169" i="41"/>
  <c r="C169" i="41"/>
  <c r="F168" i="41"/>
  <c r="E168" i="41"/>
  <c r="D168" i="41"/>
  <c r="C168" i="41"/>
  <c r="F165" i="41"/>
  <c r="E165" i="41"/>
  <c r="D165" i="41"/>
  <c r="C165" i="41"/>
  <c r="F162" i="41"/>
  <c r="E162" i="41"/>
  <c r="D162" i="41"/>
  <c r="C162" i="41"/>
  <c r="F159" i="41"/>
  <c r="E159" i="41"/>
  <c r="D159" i="41"/>
  <c r="C159" i="41"/>
  <c r="F156" i="41"/>
  <c r="E156" i="41"/>
  <c r="D156" i="41"/>
  <c r="C156" i="41"/>
  <c r="F153" i="41"/>
  <c r="E153" i="41"/>
  <c r="D153" i="41"/>
  <c r="C153" i="41"/>
  <c r="F152" i="41"/>
  <c r="E152" i="41"/>
  <c r="D152" i="41"/>
  <c r="C152" i="41"/>
  <c r="F149" i="41"/>
  <c r="E149" i="41"/>
  <c r="D149" i="41"/>
  <c r="C149" i="41"/>
  <c r="F146" i="41"/>
  <c r="E146" i="41"/>
  <c r="D146" i="41"/>
  <c r="C146" i="41"/>
  <c r="F143" i="41"/>
  <c r="E143" i="41"/>
  <c r="D143" i="41"/>
  <c r="C143" i="41"/>
  <c r="F142" i="41"/>
  <c r="E142" i="41"/>
  <c r="D142" i="41"/>
  <c r="C142" i="41"/>
  <c r="F141" i="41"/>
  <c r="E141" i="41"/>
  <c r="D141" i="41"/>
  <c r="C141" i="41"/>
  <c r="F138" i="41"/>
  <c r="E138" i="41"/>
  <c r="D138" i="41"/>
  <c r="C138" i="41"/>
  <c r="F135" i="41"/>
  <c r="E135" i="41"/>
  <c r="D135" i="41"/>
  <c r="C135" i="41"/>
  <c r="F134" i="41"/>
  <c r="E134" i="41"/>
  <c r="D134" i="41"/>
  <c r="C134" i="41"/>
  <c r="F131" i="41"/>
  <c r="E131" i="41"/>
  <c r="D131" i="41"/>
  <c r="C131" i="41"/>
  <c r="F128" i="41"/>
  <c r="E128" i="41"/>
  <c r="D128" i="41"/>
  <c r="C128" i="41"/>
  <c r="F125" i="41"/>
  <c r="E125" i="41"/>
  <c r="D125" i="41"/>
  <c r="C125" i="41"/>
  <c r="F124" i="41"/>
  <c r="E124" i="41"/>
  <c r="D124" i="41"/>
  <c r="C124" i="41"/>
  <c r="F123" i="41"/>
  <c r="E123" i="41"/>
  <c r="D123" i="41"/>
  <c r="C123" i="41"/>
  <c r="F122" i="41"/>
  <c r="E122" i="41"/>
  <c r="D122" i="41"/>
  <c r="C122" i="41"/>
  <c r="F121" i="41"/>
  <c r="E121" i="41"/>
  <c r="D121" i="41"/>
  <c r="C121" i="41"/>
  <c r="F120" i="41"/>
  <c r="E120" i="41"/>
  <c r="D120" i="41"/>
  <c r="C120" i="41"/>
  <c r="F119" i="41"/>
  <c r="E119" i="41"/>
  <c r="D119" i="41"/>
  <c r="C119" i="41"/>
  <c r="F118" i="41"/>
  <c r="E118" i="41"/>
  <c r="D118" i="41"/>
  <c r="C118" i="41"/>
  <c r="F117" i="41"/>
  <c r="E117" i="41"/>
  <c r="D117" i="41"/>
  <c r="C117" i="41"/>
  <c r="F114" i="41"/>
  <c r="E114" i="41"/>
  <c r="D114" i="41"/>
  <c r="C114" i="41"/>
  <c r="F113" i="41"/>
  <c r="E113" i="41"/>
  <c r="D113" i="41"/>
  <c r="C113" i="41"/>
  <c r="F112" i="41"/>
  <c r="E112" i="41"/>
  <c r="D112" i="41"/>
  <c r="C112" i="41"/>
  <c r="F109" i="41"/>
  <c r="E109" i="41"/>
  <c r="D109" i="41"/>
  <c r="C109" i="41"/>
  <c r="F106" i="41"/>
  <c r="E106" i="41"/>
  <c r="D106" i="41"/>
  <c r="C106" i="41"/>
  <c r="F103" i="41"/>
  <c r="E103" i="41"/>
  <c r="D103" i="41"/>
  <c r="C103" i="41"/>
  <c r="F102" i="41"/>
  <c r="E102" i="41"/>
  <c r="D102" i="41"/>
  <c r="C102" i="41"/>
  <c r="F99" i="41"/>
  <c r="E99" i="41"/>
  <c r="D99" i="41"/>
  <c r="C99" i="41"/>
  <c r="F96" i="41"/>
  <c r="E96" i="41"/>
  <c r="D96" i="41"/>
  <c r="C96" i="41"/>
  <c r="F95" i="41"/>
  <c r="E95" i="41"/>
  <c r="D95" i="41"/>
  <c r="C95" i="41"/>
  <c r="F92" i="41"/>
  <c r="E92" i="41"/>
  <c r="D92" i="41"/>
  <c r="C92" i="41"/>
  <c r="F91" i="41"/>
  <c r="E91" i="41"/>
  <c r="D91" i="41"/>
  <c r="C91" i="41"/>
  <c r="F88" i="41"/>
  <c r="E88" i="41"/>
  <c r="D88" i="41"/>
  <c r="C88" i="41"/>
  <c r="F85" i="41"/>
  <c r="E85" i="41"/>
  <c r="D85" i="41"/>
  <c r="C85" i="41"/>
  <c r="F82" i="41"/>
  <c r="E82" i="41"/>
  <c r="D82" i="41"/>
  <c r="C82" i="41"/>
  <c r="F79" i="41"/>
  <c r="E79" i="41"/>
  <c r="D79" i="41"/>
  <c r="C79" i="41"/>
  <c r="F78" i="41"/>
  <c r="E78" i="41"/>
  <c r="D78" i="41"/>
  <c r="C78" i="41"/>
  <c r="F77" i="41"/>
  <c r="E77" i="41"/>
  <c r="D77" i="41"/>
  <c r="C77" i="41"/>
  <c r="F74" i="41"/>
  <c r="E74" i="41"/>
  <c r="D74" i="41"/>
  <c r="C74" i="41"/>
  <c r="F71" i="41"/>
  <c r="E71" i="41"/>
  <c r="D71" i="41"/>
  <c r="C71" i="41"/>
  <c r="F70" i="41"/>
  <c r="E70" i="41"/>
  <c r="D70" i="41"/>
  <c r="C70" i="41"/>
  <c r="F69" i="41"/>
  <c r="E69" i="41"/>
  <c r="D69" i="41"/>
  <c r="C69" i="41"/>
  <c r="F66" i="41"/>
  <c r="E66" i="41"/>
  <c r="D66" i="41"/>
  <c r="C66" i="41"/>
  <c r="F63" i="41"/>
  <c r="E63" i="41"/>
  <c r="D63" i="41"/>
  <c r="C63" i="41"/>
  <c r="F60" i="41"/>
  <c r="E60" i="41"/>
  <c r="D60" i="41"/>
  <c r="C60" i="41"/>
  <c r="F57" i="41"/>
  <c r="E57" i="41"/>
  <c r="D57" i="41"/>
  <c r="C57" i="41"/>
  <c r="F56" i="41"/>
  <c r="E56" i="41"/>
  <c r="D56" i="41"/>
  <c r="C56" i="41"/>
  <c r="F55" i="41"/>
  <c r="E55" i="41"/>
  <c r="D55" i="41"/>
  <c r="C55" i="41"/>
  <c r="F54" i="41"/>
  <c r="E54" i="41"/>
  <c r="D54" i="41"/>
  <c r="C54" i="41"/>
  <c r="F51" i="41"/>
  <c r="E51" i="41"/>
  <c r="D51" i="41"/>
  <c r="C51" i="41"/>
  <c r="F48" i="41"/>
  <c r="E48" i="41"/>
  <c r="D48" i="41"/>
  <c r="C48" i="41"/>
  <c r="F47" i="41"/>
  <c r="E47" i="41"/>
  <c r="D47" i="41"/>
  <c r="C47" i="41"/>
  <c r="F46" i="41"/>
  <c r="E46" i="41"/>
  <c r="D46" i="41"/>
  <c r="C46" i="41"/>
  <c r="F45" i="41"/>
  <c r="E45" i="41"/>
  <c r="D45" i="41"/>
  <c r="C45" i="41"/>
  <c r="F44" i="41"/>
  <c r="E44" i="41"/>
  <c r="D44" i="41"/>
  <c r="C44" i="41"/>
  <c r="K43" i="41"/>
  <c r="F43" i="41"/>
  <c r="E43" i="41"/>
  <c r="D43" i="41"/>
  <c r="C43" i="41"/>
  <c r="K42" i="41"/>
  <c r="F42" i="41"/>
  <c r="E42" i="41"/>
  <c r="D42" i="41"/>
  <c r="C42" i="41"/>
  <c r="F41" i="41"/>
  <c r="E41" i="41"/>
  <c r="D41" i="41"/>
  <c r="C41" i="41"/>
  <c r="K40" i="41"/>
  <c r="F40" i="41"/>
  <c r="E40" i="41"/>
  <c r="D40" i="41"/>
  <c r="C40" i="41"/>
  <c r="K39" i="41"/>
  <c r="F39" i="41"/>
  <c r="E39" i="41"/>
  <c r="D39" i="41"/>
  <c r="C39" i="41"/>
  <c r="F38" i="41"/>
  <c r="E38" i="41"/>
  <c r="D38" i="41"/>
  <c r="C38" i="41"/>
  <c r="F37" i="41"/>
  <c r="E37" i="41"/>
  <c r="D37" i="41"/>
  <c r="C37" i="41"/>
  <c r="K36" i="41"/>
  <c r="F36" i="41"/>
  <c r="E36" i="41"/>
  <c r="D36" i="41"/>
  <c r="C36" i="41"/>
  <c r="K35" i="41"/>
  <c r="F35" i="41"/>
  <c r="E35" i="41"/>
  <c r="D35" i="41"/>
  <c r="C35" i="41"/>
  <c r="F34" i="41"/>
  <c r="E34" i="41"/>
  <c r="D34" i="41"/>
  <c r="C34" i="41"/>
  <c r="F33" i="41"/>
  <c r="E33" i="41"/>
  <c r="D33" i="41"/>
  <c r="C33" i="41"/>
  <c r="K32" i="41"/>
  <c r="F32" i="41"/>
  <c r="E32" i="41"/>
  <c r="D32" i="41"/>
  <c r="C32" i="41"/>
  <c r="K31" i="41"/>
  <c r="F31" i="41"/>
  <c r="E31" i="41"/>
  <c r="D31" i="41"/>
  <c r="C31" i="41"/>
  <c r="F30" i="41"/>
  <c r="E30" i="41"/>
  <c r="D30" i="41"/>
  <c r="C30" i="41"/>
  <c r="F29" i="41"/>
  <c r="E29" i="41"/>
  <c r="D29" i="41"/>
  <c r="C29" i="41"/>
  <c r="K28" i="41"/>
  <c r="F28" i="41"/>
  <c r="E28" i="41"/>
  <c r="D28" i="41"/>
  <c r="C28" i="41"/>
  <c r="K27" i="41"/>
  <c r="F27" i="41"/>
  <c r="E27" i="41"/>
  <c r="D27" i="41"/>
  <c r="C27" i="41"/>
  <c r="F26" i="41"/>
  <c r="E26" i="41"/>
  <c r="D26" i="41"/>
  <c r="C26" i="41"/>
  <c r="K25" i="41"/>
  <c r="F25" i="41"/>
  <c r="E25" i="41"/>
  <c r="D25" i="41"/>
  <c r="C25" i="41"/>
  <c r="K24" i="41"/>
  <c r="F24" i="41"/>
  <c r="E24" i="41"/>
  <c r="D24" i="41"/>
  <c r="C24" i="41"/>
  <c r="F23" i="41"/>
  <c r="E23" i="41"/>
  <c r="D23" i="41"/>
  <c r="C23" i="41"/>
  <c r="F22" i="41"/>
  <c r="E22" i="41"/>
  <c r="D22" i="41"/>
  <c r="C22" i="41"/>
  <c r="F21" i="41"/>
  <c r="E21" i="41"/>
  <c r="D21" i="41"/>
  <c r="C21" i="41"/>
  <c r="K20" i="41"/>
  <c r="F20" i="41"/>
  <c r="E20" i="41"/>
  <c r="D20" i="41"/>
  <c r="C20" i="41"/>
  <c r="K19" i="41"/>
  <c r="F19" i="41"/>
  <c r="E19" i="41"/>
  <c r="D19" i="41"/>
  <c r="C19" i="41"/>
  <c r="F18" i="41"/>
  <c r="E18" i="41"/>
  <c r="D18" i="41"/>
  <c r="C18" i="41"/>
  <c r="K17" i="41"/>
  <c r="F17" i="41"/>
  <c r="E17" i="41"/>
  <c r="D17" i="41"/>
  <c r="C17" i="41"/>
  <c r="K16" i="41"/>
  <c r="F16" i="41"/>
  <c r="E16" i="41"/>
  <c r="D16" i="41"/>
  <c r="C16" i="41"/>
  <c r="F15" i="41"/>
  <c r="E15" i="41"/>
  <c r="D15" i="41"/>
  <c r="C15" i="41"/>
  <c r="K14" i="41"/>
  <c r="F14" i="41"/>
  <c r="E14" i="41"/>
  <c r="D14" i="41"/>
  <c r="C14" i="41"/>
  <c r="K13" i="41"/>
  <c r="F13" i="41"/>
  <c r="E13" i="41"/>
  <c r="D13" i="41"/>
  <c r="C13" i="41"/>
  <c r="F12" i="41"/>
  <c r="E12" i="41"/>
  <c r="D12" i="41"/>
  <c r="C12" i="41"/>
  <c r="F11" i="41"/>
  <c r="E11" i="41"/>
  <c r="D11" i="41"/>
  <c r="C11" i="41"/>
  <c r="K10" i="41"/>
  <c r="F10" i="41"/>
  <c r="E10" i="41"/>
  <c r="D10" i="41"/>
  <c r="C10" i="41"/>
  <c r="F9" i="41"/>
  <c r="E9" i="41"/>
  <c r="D9" i="41"/>
  <c r="C9" i="41"/>
  <c r="I6" i="41"/>
  <c r="I3" i="41"/>
  <c r="I2" i="41"/>
  <c r="B229" i="41" l="1"/>
  <c r="B250" i="41"/>
  <c r="B244" i="41"/>
  <c r="B233" i="41"/>
  <c r="B230" i="41"/>
  <c r="B239" i="41"/>
  <c r="B243" i="41"/>
  <c r="B246" i="41"/>
  <c r="B249" i="41"/>
  <c r="B235" i="41"/>
  <c r="B234" i="41"/>
  <c r="B238" i="41"/>
  <c r="B240" i="41"/>
  <c r="B227" i="41"/>
  <c r="B183" i="41"/>
  <c r="B82" i="41"/>
  <c r="B207" i="41"/>
  <c r="B213" i="41"/>
  <c r="B85" i="41"/>
  <c r="B99" i="41"/>
  <c r="B153" i="41"/>
  <c r="B175" i="41"/>
  <c r="B13" i="41"/>
  <c r="B149" i="41"/>
  <c r="B177" i="41"/>
  <c r="B71" i="41"/>
  <c r="B125" i="41"/>
  <c r="B142" i="41"/>
  <c r="B195" i="41"/>
  <c r="B223" i="41"/>
  <c r="B221" i="41"/>
  <c r="B191" i="41"/>
  <c r="B210" i="41"/>
  <c r="B214" i="41"/>
  <c r="B92" i="41"/>
  <c r="B128" i="41"/>
  <c r="B134" i="41"/>
  <c r="B138" i="41"/>
  <c r="B141" i="41"/>
  <c r="B143" i="41"/>
  <c r="B202" i="41"/>
  <c r="B218" i="41"/>
  <c r="B172" i="41"/>
  <c r="B189" i="41"/>
  <c r="B66" i="41"/>
  <c r="B186" i="41"/>
  <c r="B217" i="41"/>
  <c r="B79" i="41"/>
  <c r="B95" i="41"/>
  <c r="B152" i="41"/>
  <c r="B176" i="41"/>
  <c r="B180" i="41"/>
  <c r="B77" i="41"/>
  <c r="B91" i="41"/>
  <c r="B222" i="41"/>
  <c r="B118" i="41"/>
  <c r="B122" i="41"/>
  <c r="B123" i="41"/>
  <c r="B159" i="41"/>
  <c r="B168" i="41"/>
  <c r="B187" i="41"/>
  <c r="B199" i="41"/>
  <c r="B201" i="41"/>
  <c r="B205" i="41"/>
  <c r="B88" i="41"/>
  <c r="B131" i="41"/>
  <c r="B135" i="41"/>
  <c r="B146" i="41"/>
  <c r="B188" i="41"/>
  <c r="B69" i="41"/>
  <c r="B96" i="41"/>
  <c r="B109" i="41"/>
  <c r="B156" i="41"/>
  <c r="B162" i="41"/>
  <c r="B194" i="41"/>
  <c r="B57" i="41"/>
  <c r="B63" i="41"/>
  <c r="B121" i="41"/>
  <c r="B124" i="41"/>
  <c r="B165" i="41"/>
  <c r="B169" i="41"/>
  <c r="B198" i="41"/>
  <c r="B200" i="41"/>
  <c r="B206" i="41"/>
  <c r="B117" i="41"/>
  <c r="B119" i="41"/>
  <c r="B112" i="41"/>
  <c r="B114" i="41"/>
  <c r="B120" i="41"/>
  <c r="B102" i="41"/>
  <c r="B78" i="41"/>
  <c r="B60" i="41"/>
  <c r="B70" i="41"/>
  <c r="B74" i="41"/>
  <c r="B55" i="41"/>
  <c r="B56" i="41"/>
  <c r="B113" i="41"/>
  <c r="B103" i="41"/>
  <c r="B106" i="41"/>
  <c r="B39" i="41"/>
  <c r="B54" i="41"/>
  <c r="B14" i="41"/>
  <c r="B18" i="41"/>
  <c r="B26" i="41"/>
  <c r="B29" i="41"/>
  <c r="B34" i="41"/>
  <c r="B49" i="41"/>
  <c r="B23" i="41"/>
  <c r="B35" i="41"/>
  <c r="B25" i="41"/>
  <c r="B38" i="41"/>
  <c r="B15" i="41"/>
  <c r="B22" i="41"/>
  <c r="B24" i="41"/>
  <c r="B32" i="41"/>
  <c r="B44" i="41"/>
  <c r="B12" i="41"/>
  <c r="B28" i="41"/>
  <c r="B37" i="41"/>
  <c r="B43" i="41"/>
  <c r="B17" i="41"/>
  <c r="B27" i="41"/>
  <c r="B42" i="41"/>
  <c r="B46" i="41"/>
  <c r="B9" i="41"/>
  <c r="B21" i="41"/>
  <c r="B36" i="41"/>
  <c r="B40" i="41"/>
  <c r="B11" i="41"/>
  <c r="B30" i="41"/>
  <c r="B16" i="41"/>
  <c r="B10" i="41"/>
  <c r="B33" i="41"/>
  <c r="B45" i="41"/>
  <c r="B48" i="41"/>
  <c r="B20" i="41"/>
  <c r="B41" i="41"/>
  <c r="B47" i="41"/>
  <c r="B19" i="41"/>
  <c r="B31" i="41"/>
  <c r="B51" i="41"/>
  <c r="B30" i="12" l="1"/>
  <c r="B31" i="12"/>
  <c r="B32" i="12"/>
  <c r="C30" i="12"/>
  <c r="C31" i="12"/>
  <c r="C32" i="12"/>
  <c r="D30" i="12"/>
  <c r="D31" i="12"/>
  <c r="D32" i="12"/>
  <c r="E30" i="12"/>
  <c r="E31" i="12"/>
  <c r="E32" i="12"/>
  <c r="F30" i="12"/>
  <c r="F31" i="12"/>
  <c r="F32" i="12"/>
  <c r="B28" i="12"/>
  <c r="B29" i="12"/>
  <c r="B33" i="12"/>
  <c r="C28" i="12"/>
  <c r="C29" i="12"/>
  <c r="C33" i="12"/>
  <c r="D28" i="12"/>
  <c r="D29" i="12"/>
  <c r="D33" i="12"/>
  <c r="E28" i="12"/>
  <c r="E29" i="12"/>
  <c r="E33" i="12"/>
  <c r="F28" i="12"/>
  <c r="F29" i="12"/>
  <c r="F33" i="12"/>
  <c r="B34" i="12"/>
  <c r="C34" i="12"/>
  <c r="D34" i="12"/>
  <c r="E34" i="12"/>
  <c r="F34" i="12"/>
  <c r="B35" i="12"/>
  <c r="C35" i="12"/>
  <c r="D35" i="12"/>
  <c r="E35" i="12"/>
  <c r="F35" i="12"/>
  <c r="B79" i="12" l="1"/>
  <c r="C79" i="12"/>
  <c r="D79" i="12"/>
  <c r="E79" i="12"/>
  <c r="F79" i="12"/>
  <c r="B80" i="12"/>
  <c r="C80" i="12"/>
  <c r="D80" i="12"/>
  <c r="E80" i="12"/>
  <c r="F80" i="12"/>
  <c r="B74" i="12"/>
  <c r="C74" i="12"/>
  <c r="D74" i="12"/>
  <c r="E74" i="12"/>
  <c r="F74" i="12"/>
  <c r="C134" i="12" l="1"/>
  <c r="D134" i="12"/>
  <c r="E134" i="12"/>
  <c r="F134" i="12"/>
  <c r="V134" i="12"/>
  <c r="B128" i="12"/>
  <c r="C128" i="12"/>
  <c r="D128" i="12"/>
  <c r="E128" i="12"/>
  <c r="F128" i="12"/>
  <c r="V128" i="12"/>
  <c r="B127" i="12"/>
  <c r="C127" i="12"/>
  <c r="D127" i="12"/>
  <c r="E127" i="12"/>
  <c r="F127" i="12"/>
  <c r="V127" i="12"/>
  <c r="B125" i="12"/>
  <c r="C125" i="12"/>
  <c r="D125" i="12"/>
  <c r="E125" i="12"/>
  <c r="F125" i="12"/>
  <c r="V125" i="12"/>
  <c r="B100" i="12"/>
  <c r="C100" i="12"/>
  <c r="D100" i="12"/>
  <c r="E100" i="12"/>
  <c r="F100" i="12"/>
  <c r="V100" i="12"/>
  <c r="B66" i="12"/>
  <c r="C66" i="12"/>
  <c r="D66" i="12"/>
  <c r="E66" i="12"/>
  <c r="F66" i="12"/>
  <c r="V66" i="12"/>
  <c r="C65" i="12"/>
  <c r="D65" i="12"/>
  <c r="E65" i="12"/>
  <c r="F65" i="12"/>
  <c r="V65" i="12"/>
  <c r="B53" i="12"/>
  <c r="C53" i="12"/>
  <c r="D53" i="12"/>
  <c r="E53" i="12"/>
  <c r="F53" i="12"/>
  <c r="V53" i="12"/>
  <c r="C40" i="12"/>
  <c r="D40" i="12"/>
  <c r="E40" i="12"/>
  <c r="F40" i="12"/>
  <c r="V40" i="12"/>
  <c r="C39" i="12"/>
  <c r="D39" i="12"/>
  <c r="E39" i="12"/>
  <c r="F39" i="12"/>
  <c r="V39" i="12"/>
  <c r="C38" i="12"/>
  <c r="D38" i="12"/>
  <c r="E38" i="12"/>
  <c r="F38" i="12"/>
  <c r="V38" i="12"/>
  <c r="C19" i="12"/>
  <c r="D19" i="12"/>
  <c r="E19" i="12"/>
  <c r="F19" i="12"/>
  <c r="V19" i="12"/>
  <c r="B20" i="12"/>
  <c r="C20" i="12"/>
  <c r="D20" i="12"/>
  <c r="E20" i="12"/>
  <c r="F20" i="12"/>
  <c r="V20" i="12"/>
  <c r="B27" i="12"/>
  <c r="C27" i="12"/>
  <c r="D27" i="12"/>
  <c r="E27" i="12"/>
  <c r="F27" i="12"/>
  <c r="V27" i="12"/>
  <c r="B119" i="12"/>
  <c r="C119" i="12"/>
  <c r="D119" i="12"/>
  <c r="E119" i="12"/>
  <c r="F119" i="12"/>
  <c r="V119" i="12"/>
  <c r="B176" i="12"/>
  <c r="C176" i="12"/>
  <c r="D176" i="12"/>
  <c r="E176" i="12"/>
  <c r="F176" i="12"/>
  <c r="V176" i="12"/>
  <c r="B174" i="12"/>
  <c r="C174" i="12"/>
  <c r="D174" i="12"/>
  <c r="E174" i="12"/>
  <c r="F174" i="12"/>
  <c r="V174" i="12"/>
  <c r="C175" i="12"/>
  <c r="D175" i="12"/>
  <c r="E175" i="12"/>
  <c r="F175" i="12"/>
  <c r="V175" i="12"/>
  <c r="C173" i="12"/>
  <c r="D173" i="12"/>
  <c r="E173" i="12"/>
  <c r="F173" i="12"/>
  <c r="V173" i="12"/>
  <c r="B168" i="12"/>
  <c r="C168" i="12"/>
  <c r="D168" i="12"/>
  <c r="E168" i="12"/>
  <c r="F168" i="12"/>
  <c r="V168" i="12"/>
  <c r="B170" i="12"/>
  <c r="C170" i="12"/>
  <c r="D170" i="12"/>
  <c r="E170" i="12"/>
  <c r="F170" i="12"/>
  <c r="V170" i="12"/>
  <c r="C155" i="12"/>
  <c r="D155" i="12"/>
  <c r="E155" i="12"/>
  <c r="F155" i="12"/>
  <c r="V155" i="12"/>
  <c r="C156" i="12"/>
  <c r="C157" i="12"/>
  <c r="D156" i="12"/>
  <c r="D157" i="12"/>
  <c r="E156" i="12"/>
  <c r="E157" i="12"/>
  <c r="F156" i="12"/>
  <c r="F157" i="12"/>
  <c r="V156" i="12"/>
  <c r="V157" i="12"/>
  <c r="B159" i="12"/>
  <c r="C159" i="12"/>
  <c r="D159" i="12"/>
  <c r="E159" i="12"/>
  <c r="F159" i="12"/>
  <c r="V159" i="12"/>
  <c r="C158" i="12"/>
  <c r="D158" i="12"/>
  <c r="E158" i="12"/>
  <c r="F158" i="12"/>
  <c r="V158" i="12"/>
  <c r="B143" i="12"/>
  <c r="C143" i="12"/>
  <c r="D143" i="12"/>
  <c r="E143" i="12"/>
  <c r="F143" i="12"/>
  <c r="V143" i="12"/>
  <c r="B152" i="12"/>
  <c r="C152" i="12"/>
  <c r="D152" i="12"/>
  <c r="E152" i="12"/>
  <c r="F152" i="12"/>
  <c r="V152" i="12"/>
  <c r="B134" i="12" l="1"/>
  <c r="B65" i="12"/>
  <c r="B40" i="12"/>
  <c r="B39" i="12"/>
  <c r="B38" i="12"/>
  <c r="B19" i="12"/>
  <c r="B175" i="12"/>
  <c r="B173" i="12"/>
  <c r="B155" i="12"/>
  <c r="B157" i="12"/>
  <c r="B158" i="12"/>
  <c r="B156" i="12"/>
  <c r="V78" i="12" l="1"/>
  <c r="V77" i="12"/>
  <c r="V76" i="12"/>
  <c r="V75" i="12"/>
  <c r="V73" i="12"/>
  <c r="V71" i="12"/>
  <c r="V70" i="12"/>
  <c r="V69" i="12"/>
  <c r="V68" i="12"/>
  <c r="V67" i="12"/>
  <c r="V64" i="12"/>
  <c r="V63" i="12"/>
  <c r="V62" i="12"/>
  <c r="V61" i="12"/>
  <c r="V103" i="12"/>
  <c r="V101" i="12"/>
  <c r="V99" i="12"/>
  <c r="V102" i="12"/>
  <c r="V97" i="12"/>
  <c r="V96" i="12"/>
  <c r="V37" i="12"/>
  <c r="V36" i="12"/>
  <c r="V24" i="12"/>
  <c r="V23" i="12"/>
  <c r="V22" i="12"/>
  <c r="V21" i="12"/>
  <c r="V18" i="12"/>
  <c r="V17" i="12"/>
  <c r="V16" i="12"/>
  <c r="V15" i="12"/>
  <c r="V14" i="12"/>
  <c r="V13" i="12"/>
  <c r="V12" i="12"/>
  <c r="V11" i="12"/>
  <c r="V10" i="12"/>
  <c r="V9" i="12"/>
  <c r="V95" i="12"/>
  <c r="V94" i="12"/>
  <c r="V93" i="12"/>
  <c r="V92" i="12"/>
  <c r="U91" i="12"/>
  <c r="V91" i="12" s="1"/>
  <c r="V90" i="12"/>
  <c r="V89" i="12"/>
  <c r="V88" i="12"/>
  <c r="V87" i="12"/>
  <c r="V86" i="12"/>
  <c r="V85" i="12"/>
  <c r="V84" i="12"/>
  <c r="V83" i="12"/>
  <c r="V82" i="12"/>
  <c r="V81" i="12"/>
  <c r="V60" i="12"/>
  <c r="V59" i="12"/>
  <c r="V58" i="12"/>
  <c r="V56" i="12"/>
  <c r="V55" i="12"/>
  <c r="V54" i="12"/>
  <c r="V52" i="12"/>
  <c r="V51" i="12"/>
  <c r="V50" i="12"/>
  <c r="V49" i="12"/>
  <c r="V72" i="12"/>
  <c r="V48" i="12"/>
  <c r="V47" i="12"/>
  <c r="V46" i="12"/>
  <c r="V45" i="12"/>
  <c r="V44" i="12"/>
  <c r="V43" i="12"/>
  <c r="V42" i="12"/>
  <c r="V41" i="12"/>
  <c r="V115" i="12"/>
  <c r="V114" i="12"/>
  <c r="V113" i="12"/>
  <c r="V112" i="12"/>
  <c r="V111" i="12"/>
  <c r="V110" i="12"/>
  <c r="V109" i="12"/>
  <c r="V108" i="12"/>
  <c r="V107" i="12"/>
  <c r="V133" i="12"/>
  <c r="V132" i="12"/>
  <c r="V131" i="12"/>
  <c r="V130" i="12"/>
  <c r="V129" i="12"/>
  <c r="V126" i="12"/>
  <c r="V124" i="12"/>
  <c r="V123" i="12"/>
  <c r="V26" i="12"/>
  <c r="V25" i="12"/>
  <c r="V122" i="12"/>
  <c r="V121" i="12"/>
  <c r="V120" i="12"/>
  <c r="V172" i="12"/>
  <c r="V171" i="12"/>
  <c r="V169" i="12"/>
  <c r="V167" i="12"/>
  <c r="V166" i="12"/>
  <c r="V165" i="12"/>
  <c r="V164" i="12"/>
  <c r="V163" i="12"/>
  <c r="V162" i="12"/>
  <c r="V161" i="12"/>
  <c r="V160" i="12"/>
  <c r="V185" i="12"/>
  <c r="V184" i="12"/>
  <c r="V183" i="12"/>
  <c r="V182" i="12"/>
  <c r="V181" i="12"/>
  <c r="V180" i="12"/>
  <c r="V179" i="12"/>
  <c r="V178" i="12"/>
  <c r="V177" i="12"/>
  <c r="V117" i="12"/>
  <c r="V116" i="12"/>
  <c r="V118" i="12"/>
  <c r="V146" i="12"/>
  <c r="V145" i="12"/>
  <c r="V144" i="12"/>
  <c r="V136" i="12"/>
  <c r="V135" i="12"/>
  <c r="V154" i="12"/>
  <c r="V153" i="12"/>
  <c r="V142" i="12"/>
  <c r="V141" i="12"/>
  <c r="V140" i="12"/>
  <c r="V139" i="12"/>
  <c r="V138" i="12"/>
  <c r="V151" i="12"/>
  <c r="V137" i="12"/>
  <c r="V150" i="12"/>
  <c r="V149" i="12"/>
  <c r="V148" i="12"/>
  <c r="V147" i="12"/>
  <c r="V98" i="12" l="1"/>
  <c r="D116" i="33" l="1"/>
  <c r="D115" i="33"/>
  <c r="D114" i="33"/>
  <c r="D113" i="33"/>
  <c r="D112" i="33"/>
  <c r="D111" i="33"/>
  <c r="D110" i="33"/>
  <c r="D109" i="33"/>
  <c r="D108" i="33"/>
  <c r="D107" i="33"/>
  <c r="D106" i="33"/>
  <c r="D105" i="33"/>
  <c r="D104" i="33"/>
  <c r="D103" i="33"/>
  <c r="D102" i="33"/>
  <c r="D101" i="33"/>
  <c r="D100" i="33"/>
  <c r="D99" i="33"/>
  <c r="B121" i="12" l="1"/>
  <c r="C121" i="12"/>
  <c r="D121" i="12"/>
  <c r="E121" i="12"/>
  <c r="F121" i="12"/>
  <c r="C120" i="12"/>
  <c r="D120" i="12"/>
  <c r="E120" i="12"/>
  <c r="F120" i="12"/>
  <c r="B120" i="12" l="1"/>
  <c r="B139" i="12" l="1"/>
  <c r="C139" i="12"/>
  <c r="D139" i="12"/>
  <c r="E139" i="12"/>
  <c r="F139" i="12"/>
  <c r="C138" i="12"/>
  <c r="D138" i="12"/>
  <c r="E138" i="12"/>
  <c r="F138" i="12"/>
  <c r="B138" i="12" l="1"/>
  <c r="B112" i="12"/>
  <c r="C112" i="12"/>
  <c r="D112" i="12"/>
  <c r="E112" i="12"/>
  <c r="F112" i="12"/>
  <c r="B111" i="12"/>
  <c r="C111" i="12"/>
  <c r="D111" i="12"/>
  <c r="E111" i="12"/>
  <c r="F111" i="12"/>
  <c r="C151" i="12"/>
  <c r="D151" i="12"/>
  <c r="E151" i="12"/>
  <c r="F151" i="12"/>
  <c r="C137" i="12"/>
  <c r="D137" i="12"/>
  <c r="E137" i="12"/>
  <c r="F137" i="12"/>
  <c r="B151" i="12" l="1"/>
  <c r="B137" i="12"/>
  <c r="B42" i="12" l="1"/>
  <c r="C42" i="12"/>
  <c r="D42" i="12"/>
  <c r="E42" i="12"/>
  <c r="F42" i="12"/>
  <c r="B88" i="12" l="1"/>
  <c r="C88" i="12"/>
  <c r="D88" i="12"/>
  <c r="E88" i="12"/>
  <c r="F88" i="12"/>
  <c r="C87" i="12"/>
  <c r="D87" i="12"/>
  <c r="E87" i="12"/>
  <c r="F87" i="12"/>
  <c r="B86" i="12"/>
  <c r="C86" i="12"/>
  <c r="D86" i="12"/>
  <c r="E86" i="12"/>
  <c r="F86" i="12"/>
  <c r="B85" i="12"/>
  <c r="C85" i="12"/>
  <c r="D85" i="12"/>
  <c r="E85" i="12"/>
  <c r="F85" i="12"/>
  <c r="C84" i="12"/>
  <c r="D84" i="12"/>
  <c r="E84" i="12"/>
  <c r="F84" i="12"/>
  <c r="B83" i="12"/>
  <c r="C83" i="12"/>
  <c r="D83" i="12"/>
  <c r="E83" i="12"/>
  <c r="F83" i="12"/>
  <c r="B82" i="12"/>
  <c r="C82" i="12"/>
  <c r="D82" i="12"/>
  <c r="E82" i="12"/>
  <c r="F82" i="12"/>
  <c r="C81" i="12"/>
  <c r="D81" i="12"/>
  <c r="E81" i="12"/>
  <c r="F81" i="12"/>
  <c r="B185" i="12"/>
  <c r="B161" i="12"/>
  <c r="C185" i="12"/>
  <c r="C160" i="12"/>
  <c r="C161" i="12"/>
  <c r="D185" i="12"/>
  <c r="D160" i="12"/>
  <c r="D161" i="12"/>
  <c r="E185" i="12"/>
  <c r="E160" i="12"/>
  <c r="E161" i="12"/>
  <c r="F185" i="12"/>
  <c r="F160" i="12"/>
  <c r="F161" i="12"/>
  <c r="B162" i="12"/>
  <c r="B163" i="12"/>
  <c r="C162" i="12"/>
  <c r="C163" i="12"/>
  <c r="D162" i="12"/>
  <c r="D163" i="12"/>
  <c r="E162" i="12"/>
  <c r="E163" i="12"/>
  <c r="F162" i="12"/>
  <c r="F163" i="12"/>
  <c r="B84" i="12" l="1"/>
  <c r="B160" i="12"/>
  <c r="B87" i="12"/>
  <c r="B81" i="12"/>
  <c r="C63" i="12" l="1"/>
  <c r="D63" i="12"/>
  <c r="E63" i="12"/>
  <c r="F63" i="12"/>
  <c r="B63" i="12" l="1"/>
  <c r="B49" i="12" l="1"/>
  <c r="B50" i="12"/>
  <c r="B51" i="12"/>
  <c r="B52" i="12"/>
  <c r="C72" i="12"/>
  <c r="C49" i="12"/>
  <c r="C50" i="12"/>
  <c r="C51" i="12"/>
  <c r="C52" i="12"/>
  <c r="C54" i="12"/>
  <c r="D72" i="12"/>
  <c r="D49" i="12"/>
  <c r="D50" i="12"/>
  <c r="D51" i="12"/>
  <c r="D52" i="12"/>
  <c r="D54" i="12"/>
  <c r="E72" i="12"/>
  <c r="E49" i="12"/>
  <c r="E50" i="12"/>
  <c r="E51" i="12"/>
  <c r="E52" i="12"/>
  <c r="E54" i="12"/>
  <c r="F72" i="12"/>
  <c r="F49" i="12"/>
  <c r="F50" i="12"/>
  <c r="F51" i="12"/>
  <c r="F52" i="12"/>
  <c r="F54" i="12"/>
  <c r="B55" i="12"/>
  <c r="B56" i="12"/>
  <c r="B59" i="12"/>
  <c r="C48" i="12"/>
  <c r="C55" i="12"/>
  <c r="C56" i="12"/>
  <c r="C58" i="12"/>
  <c r="C59" i="12"/>
  <c r="D48" i="12"/>
  <c r="D55" i="12"/>
  <c r="D56" i="12"/>
  <c r="D58" i="12"/>
  <c r="D59" i="12"/>
  <c r="E48" i="12"/>
  <c r="E55" i="12"/>
  <c r="E56" i="12"/>
  <c r="E58" i="12"/>
  <c r="E59" i="12"/>
  <c r="F48" i="12"/>
  <c r="F55" i="12"/>
  <c r="F56" i="12"/>
  <c r="F58" i="12"/>
  <c r="F59" i="12"/>
  <c r="B60" i="12"/>
  <c r="C60" i="12"/>
  <c r="D60" i="12"/>
  <c r="E60" i="12"/>
  <c r="F60" i="12"/>
  <c r="B54" i="12" l="1"/>
  <c r="B58" i="12"/>
  <c r="B48" i="12"/>
  <c r="B72" i="12"/>
  <c r="B14" i="12" l="1"/>
  <c r="C14" i="12"/>
  <c r="D14" i="12"/>
  <c r="E14" i="12"/>
  <c r="F14" i="12"/>
  <c r="C13" i="12"/>
  <c r="D13" i="12"/>
  <c r="E13" i="12"/>
  <c r="F13" i="12"/>
  <c r="C15" i="12"/>
  <c r="D15" i="12"/>
  <c r="E15" i="12"/>
  <c r="F15" i="12"/>
  <c r="B15" i="12" l="1"/>
  <c r="B13" i="12"/>
  <c r="B17" i="12" l="1"/>
  <c r="B18" i="12"/>
  <c r="B22" i="12"/>
  <c r="B23" i="12"/>
  <c r="B24" i="12"/>
  <c r="B37" i="12"/>
  <c r="B97" i="12"/>
  <c r="C16" i="12"/>
  <c r="C17" i="12"/>
  <c r="C18" i="12"/>
  <c r="C21" i="12"/>
  <c r="C22" i="12"/>
  <c r="C23" i="12"/>
  <c r="C24" i="12"/>
  <c r="C36" i="12"/>
  <c r="C37" i="12"/>
  <c r="C96" i="12"/>
  <c r="C97" i="12"/>
  <c r="D16" i="12"/>
  <c r="D17" i="12"/>
  <c r="D18" i="12"/>
  <c r="D21" i="12"/>
  <c r="D22" i="12"/>
  <c r="D23" i="12"/>
  <c r="D24" i="12"/>
  <c r="D36" i="12"/>
  <c r="D37" i="12"/>
  <c r="D96" i="12"/>
  <c r="D97" i="12"/>
  <c r="E16" i="12"/>
  <c r="E17" i="12"/>
  <c r="E18" i="12"/>
  <c r="E21" i="12"/>
  <c r="E22" i="12"/>
  <c r="E23" i="12"/>
  <c r="E24" i="12"/>
  <c r="E36" i="12"/>
  <c r="E37" i="12"/>
  <c r="E96" i="12"/>
  <c r="E97" i="12"/>
  <c r="F16" i="12"/>
  <c r="F17" i="12"/>
  <c r="F18" i="12"/>
  <c r="F21" i="12"/>
  <c r="F22" i="12"/>
  <c r="F23" i="12"/>
  <c r="F24" i="12"/>
  <c r="F36" i="12"/>
  <c r="F37" i="12"/>
  <c r="F96" i="12"/>
  <c r="F97" i="12"/>
  <c r="B98" i="12"/>
  <c r="B99" i="12"/>
  <c r="B101" i="12"/>
  <c r="B103" i="12"/>
  <c r="B62" i="12"/>
  <c r="C98" i="12"/>
  <c r="C102" i="12"/>
  <c r="C99" i="12"/>
  <c r="C101" i="12"/>
  <c r="C103" i="12"/>
  <c r="C61" i="12"/>
  <c r="C62" i="12"/>
  <c r="D98" i="12"/>
  <c r="D102" i="12"/>
  <c r="D99" i="12"/>
  <c r="D101" i="12"/>
  <c r="D103" i="12"/>
  <c r="D61" i="12"/>
  <c r="D62" i="12"/>
  <c r="E98" i="12"/>
  <c r="E102" i="12"/>
  <c r="E99" i="12"/>
  <c r="E101" i="12"/>
  <c r="E103" i="12"/>
  <c r="E61" i="12"/>
  <c r="E62" i="12"/>
  <c r="F98" i="12"/>
  <c r="F102" i="12"/>
  <c r="F99" i="12"/>
  <c r="F101" i="12"/>
  <c r="F103" i="12"/>
  <c r="F61" i="12"/>
  <c r="F62" i="12"/>
  <c r="B102" i="12" l="1"/>
  <c r="B61" i="12"/>
  <c r="B36" i="12"/>
  <c r="B96" i="12"/>
  <c r="B21" i="12"/>
  <c r="B16" i="12"/>
  <c r="C113" i="12" l="1"/>
  <c r="D113" i="12"/>
  <c r="E113" i="12"/>
  <c r="F113" i="12"/>
  <c r="B113" i="12" l="1"/>
  <c r="B109" i="12" l="1"/>
  <c r="C109" i="12"/>
  <c r="D109" i="12"/>
  <c r="E109" i="12"/>
  <c r="F109" i="12"/>
  <c r="B110" i="12"/>
  <c r="C110" i="12"/>
  <c r="D110" i="12"/>
  <c r="E110" i="12"/>
  <c r="F110" i="12"/>
  <c r="C107" i="12"/>
  <c r="D107" i="12"/>
  <c r="E107" i="12"/>
  <c r="F107" i="12"/>
  <c r="C108" i="12"/>
  <c r="D108" i="12"/>
  <c r="E108" i="12"/>
  <c r="F108" i="12"/>
  <c r="B131" i="12"/>
  <c r="C131" i="12"/>
  <c r="D131" i="12"/>
  <c r="E131" i="12"/>
  <c r="F131" i="12"/>
  <c r="B132" i="12"/>
  <c r="C132" i="12"/>
  <c r="D132" i="12"/>
  <c r="E132" i="12"/>
  <c r="F132" i="12"/>
  <c r="B107" i="12" l="1"/>
  <c r="B108" i="12"/>
  <c r="B146" i="12" l="1"/>
  <c r="C145" i="12"/>
  <c r="C146" i="12"/>
  <c r="C118" i="12"/>
  <c r="D145" i="12"/>
  <c r="D146" i="12"/>
  <c r="D118" i="12"/>
  <c r="E145" i="12"/>
  <c r="E146" i="12"/>
  <c r="E118" i="12"/>
  <c r="F145" i="12"/>
  <c r="F146" i="12"/>
  <c r="F118" i="12"/>
  <c r="B117" i="12"/>
  <c r="C116" i="12"/>
  <c r="C117" i="12"/>
  <c r="C177" i="12"/>
  <c r="D116" i="12"/>
  <c r="D117" i="12"/>
  <c r="D177" i="12"/>
  <c r="E116" i="12"/>
  <c r="E117" i="12"/>
  <c r="E177" i="12"/>
  <c r="F116" i="12"/>
  <c r="F117" i="12"/>
  <c r="F177" i="12"/>
  <c r="B178" i="12"/>
  <c r="B179" i="12"/>
  <c r="C178" i="12"/>
  <c r="C179" i="12"/>
  <c r="D178" i="12"/>
  <c r="D179" i="12"/>
  <c r="E178" i="12"/>
  <c r="E179" i="12"/>
  <c r="F178" i="12"/>
  <c r="F179" i="12"/>
  <c r="B116" i="12" l="1"/>
  <c r="B118" i="12"/>
  <c r="B177" i="12"/>
  <c r="B145" i="12"/>
  <c r="B12" i="12" l="1"/>
  <c r="C12" i="12"/>
  <c r="D12" i="12"/>
  <c r="E12" i="12"/>
  <c r="F12" i="12"/>
  <c r="B11" i="12"/>
  <c r="C11" i="12"/>
  <c r="D11" i="12"/>
  <c r="E11" i="12"/>
  <c r="F11" i="12"/>
  <c r="B90" i="12"/>
  <c r="B91" i="12"/>
  <c r="B92" i="12"/>
  <c r="B93" i="12"/>
  <c r="C90" i="12"/>
  <c r="C91" i="12"/>
  <c r="C92" i="12"/>
  <c r="C93" i="12"/>
  <c r="D90" i="12"/>
  <c r="D91" i="12"/>
  <c r="D92" i="12"/>
  <c r="D93" i="12"/>
  <c r="E90" i="12"/>
  <c r="E91" i="12"/>
  <c r="E92" i="12"/>
  <c r="E93" i="12"/>
  <c r="F90" i="12"/>
  <c r="F91" i="12"/>
  <c r="F92" i="12"/>
  <c r="F93" i="12"/>
  <c r="B94" i="12"/>
  <c r="B95" i="12"/>
  <c r="C94" i="12"/>
  <c r="C95" i="12"/>
  <c r="D94" i="12"/>
  <c r="D95" i="12"/>
  <c r="E94" i="12"/>
  <c r="E95" i="12"/>
  <c r="F94" i="12"/>
  <c r="F95" i="12"/>
  <c r="B10" i="12"/>
  <c r="C10" i="12"/>
  <c r="D10" i="12"/>
  <c r="E10" i="12"/>
  <c r="F10" i="12"/>
  <c r="C9" i="12"/>
  <c r="D9" i="12"/>
  <c r="E9" i="12"/>
  <c r="F9" i="12"/>
  <c r="B9" i="12" l="1"/>
  <c r="B47" i="12" l="1"/>
  <c r="B64" i="12"/>
  <c r="B68" i="12"/>
  <c r="C47" i="12"/>
  <c r="C89" i="12"/>
  <c r="C64" i="12"/>
  <c r="C67" i="12"/>
  <c r="C68" i="12"/>
  <c r="C69" i="12"/>
  <c r="D47" i="12"/>
  <c r="D89" i="12"/>
  <c r="D64" i="12"/>
  <c r="D67" i="12"/>
  <c r="D68" i="12"/>
  <c r="D69" i="12"/>
  <c r="E47" i="12"/>
  <c r="E89" i="12"/>
  <c r="E64" i="12"/>
  <c r="E67" i="12"/>
  <c r="E68" i="12"/>
  <c r="E69" i="12"/>
  <c r="F47" i="12"/>
  <c r="F89" i="12"/>
  <c r="F64" i="12"/>
  <c r="F67" i="12"/>
  <c r="F68" i="12"/>
  <c r="F69" i="12"/>
  <c r="B44" i="12"/>
  <c r="B45" i="12"/>
  <c r="B46" i="12"/>
  <c r="B70" i="12"/>
  <c r="B71" i="12"/>
  <c r="B73" i="12"/>
  <c r="B76" i="12"/>
  <c r="B77" i="12"/>
  <c r="C44" i="12"/>
  <c r="C45" i="12"/>
  <c r="C46" i="12"/>
  <c r="C70" i="12"/>
  <c r="C71" i="12"/>
  <c r="C73" i="12"/>
  <c r="C75" i="12"/>
  <c r="C76" i="12"/>
  <c r="C77" i="12"/>
  <c r="C78" i="12"/>
  <c r="D44" i="12"/>
  <c r="D45" i="12"/>
  <c r="D46" i="12"/>
  <c r="D70" i="12"/>
  <c r="D71" i="12"/>
  <c r="D73" i="12"/>
  <c r="D75" i="12"/>
  <c r="D76" i="12"/>
  <c r="D77" i="12"/>
  <c r="D78" i="12"/>
  <c r="E44" i="12"/>
  <c r="E45" i="12"/>
  <c r="E46" i="12"/>
  <c r="E70" i="12"/>
  <c r="E71" i="12"/>
  <c r="E73" i="12"/>
  <c r="E75" i="12"/>
  <c r="E76" i="12"/>
  <c r="E77" i="12"/>
  <c r="E78" i="12"/>
  <c r="F44" i="12"/>
  <c r="F45" i="12"/>
  <c r="F46" i="12"/>
  <c r="F70" i="12"/>
  <c r="F71" i="12"/>
  <c r="F73" i="12"/>
  <c r="F75" i="12"/>
  <c r="F76" i="12"/>
  <c r="F77" i="12"/>
  <c r="F78" i="12"/>
  <c r="B67" i="12" l="1"/>
  <c r="B89" i="12"/>
  <c r="B78" i="12"/>
  <c r="B75" i="12"/>
  <c r="B69" i="12"/>
  <c r="C171" i="12" l="1"/>
  <c r="D171" i="12"/>
  <c r="E171" i="12"/>
  <c r="F171" i="12"/>
  <c r="C169" i="12"/>
  <c r="D169" i="12"/>
  <c r="E169" i="12"/>
  <c r="F169" i="12"/>
  <c r="B122" i="12"/>
  <c r="B26" i="12"/>
  <c r="B124" i="12"/>
  <c r="C122" i="12"/>
  <c r="C25" i="12"/>
  <c r="C26" i="12"/>
  <c r="C123" i="12"/>
  <c r="C124" i="12"/>
  <c r="D122" i="12"/>
  <c r="D25" i="12"/>
  <c r="D26" i="12"/>
  <c r="D123" i="12"/>
  <c r="D124" i="12"/>
  <c r="E122" i="12"/>
  <c r="E25" i="12"/>
  <c r="E26" i="12"/>
  <c r="E123" i="12"/>
  <c r="E124" i="12"/>
  <c r="F122" i="12"/>
  <c r="F25" i="12"/>
  <c r="F26" i="12"/>
  <c r="F123" i="12"/>
  <c r="F124" i="12"/>
  <c r="B171" i="12" l="1"/>
  <c r="B25" i="12"/>
  <c r="B123" i="12"/>
  <c r="B169" i="12"/>
  <c r="B181" i="12"/>
  <c r="B182" i="12"/>
  <c r="B183" i="12"/>
  <c r="C181" i="12"/>
  <c r="C182" i="12"/>
  <c r="C183" i="12"/>
  <c r="C184" i="12"/>
  <c r="C164" i="12"/>
  <c r="D181" i="12"/>
  <c r="D182" i="12"/>
  <c r="D183" i="12"/>
  <c r="D184" i="12"/>
  <c r="D164" i="12"/>
  <c r="E181" i="12"/>
  <c r="E182" i="12"/>
  <c r="E183" i="12"/>
  <c r="E184" i="12"/>
  <c r="E164" i="12"/>
  <c r="F181" i="12"/>
  <c r="F182" i="12"/>
  <c r="F183" i="12"/>
  <c r="F184" i="12"/>
  <c r="F164" i="12"/>
  <c r="B165" i="12"/>
  <c r="B166" i="12"/>
  <c r="C180" i="12"/>
  <c r="C165" i="12"/>
  <c r="C166" i="12"/>
  <c r="C167" i="12"/>
  <c r="C172" i="12"/>
  <c r="D180" i="12"/>
  <c r="D165" i="12"/>
  <c r="D166" i="12"/>
  <c r="D167" i="12"/>
  <c r="D172" i="12"/>
  <c r="E180" i="12"/>
  <c r="E165" i="12"/>
  <c r="E166" i="12"/>
  <c r="E167" i="12"/>
  <c r="E172" i="12"/>
  <c r="F180" i="12"/>
  <c r="F165" i="12"/>
  <c r="F166" i="12"/>
  <c r="F167" i="12"/>
  <c r="F172" i="12"/>
  <c r="B167" i="12" l="1"/>
  <c r="B164" i="12"/>
  <c r="B172" i="12"/>
  <c r="B184" i="12"/>
  <c r="B180" i="12"/>
  <c r="B149" i="12" l="1"/>
  <c r="B141" i="12"/>
  <c r="B154" i="12"/>
  <c r="B136" i="12"/>
  <c r="C148" i="12"/>
  <c r="C149" i="12"/>
  <c r="C150" i="12"/>
  <c r="C140" i="12"/>
  <c r="C141" i="12"/>
  <c r="C142" i="12"/>
  <c r="C153" i="12"/>
  <c r="C154" i="12"/>
  <c r="C135" i="12"/>
  <c r="C136" i="12"/>
  <c r="C144" i="12"/>
  <c r="D148" i="12"/>
  <c r="D149" i="12"/>
  <c r="D150" i="12"/>
  <c r="D140" i="12"/>
  <c r="D141" i="12"/>
  <c r="D142" i="12"/>
  <c r="D153" i="12"/>
  <c r="D154" i="12"/>
  <c r="D135" i="12"/>
  <c r="D136" i="12"/>
  <c r="D144" i="12"/>
  <c r="E148" i="12"/>
  <c r="E149" i="12"/>
  <c r="E150" i="12"/>
  <c r="E140" i="12"/>
  <c r="E141" i="12"/>
  <c r="E142" i="12"/>
  <c r="E153" i="12"/>
  <c r="E154" i="12"/>
  <c r="E135" i="12"/>
  <c r="E136" i="12"/>
  <c r="E144" i="12"/>
  <c r="F148" i="12"/>
  <c r="F149" i="12"/>
  <c r="F150" i="12"/>
  <c r="F140" i="12"/>
  <c r="F141" i="12"/>
  <c r="F142" i="12"/>
  <c r="F153" i="12"/>
  <c r="F154" i="12"/>
  <c r="F135" i="12"/>
  <c r="F136" i="12"/>
  <c r="F144" i="12"/>
  <c r="B129" i="12"/>
  <c r="B133" i="12"/>
  <c r="C126" i="12"/>
  <c r="C129" i="12"/>
  <c r="C130" i="12"/>
  <c r="C133" i="12"/>
  <c r="C114" i="12"/>
  <c r="D126" i="12"/>
  <c r="D129" i="12"/>
  <c r="D130" i="12"/>
  <c r="D133" i="12"/>
  <c r="D114" i="12"/>
  <c r="E126" i="12"/>
  <c r="E129" i="12"/>
  <c r="E130" i="12"/>
  <c r="E133" i="12"/>
  <c r="E114" i="12"/>
  <c r="F126" i="12"/>
  <c r="F129" i="12"/>
  <c r="F130" i="12"/>
  <c r="F133" i="12"/>
  <c r="F114" i="12"/>
  <c r="B115" i="12"/>
  <c r="C115" i="12"/>
  <c r="C41" i="12"/>
  <c r="D115" i="12"/>
  <c r="D41" i="12"/>
  <c r="E115" i="12"/>
  <c r="E41" i="12"/>
  <c r="F115" i="12"/>
  <c r="F41" i="12"/>
  <c r="B126" i="12" l="1"/>
  <c r="B41" i="12"/>
  <c r="B144" i="12"/>
  <c r="B153" i="12"/>
  <c r="B135" i="12"/>
  <c r="B142" i="12"/>
  <c r="B140" i="12"/>
  <c r="B150" i="12"/>
  <c r="B148" i="12"/>
  <c r="B130" i="12"/>
  <c r="B114" i="12"/>
  <c r="H4" i="12" l="1"/>
  <c r="D37" i="40" l="1"/>
  <c r="C37" i="40"/>
  <c r="B37" i="40"/>
  <c r="F34" i="40" l="1"/>
  <c r="F35" i="40"/>
  <c r="E34" i="40"/>
  <c r="E35" i="40"/>
  <c r="G34" i="40"/>
  <c r="G35" i="40"/>
  <c r="G20" i="40"/>
  <c r="G33" i="40"/>
  <c r="E20" i="40"/>
  <c r="E33" i="40"/>
  <c r="F20" i="40"/>
  <c r="F33" i="40"/>
  <c r="G36" i="40"/>
  <c r="E31" i="40"/>
  <c r="F23" i="40"/>
  <c r="G21" i="40"/>
  <c r="F31" i="40"/>
  <c r="G29" i="40"/>
  <c r="E27" i="40"/>
  <c r="F27" i="40"/>
  <c r="G25" i="40"/>
  <c r="E23" i="40"/>
  <c r="F19" i="40"/>
  <c r="F30" i="40"/>
  <c r="F26" i="40"/>
  <c r="F22" i="40"/>
  <c r="G32" i="40"/>
  <c r="G28" i="40"/>
  <c r="G24" i="40"/>
  <c r="E19" i="40"/>
  <c r="E30" i="40"/>
  <c r="E26" i="40"/>
  <c r="E22" i="40"/>
  <c r="F36" i="40"/>
  <c r="F29" i="40"/>
  <c r="F25" i="40"/>
  <c r="F21" i="40"/>
  <c r="G31" i="40"/>
  <c r="G27" i="40"/>
  <c r="G23" i="40"/>
  <c r="E36" i="40"/>
  <c r="E29" i="40"/>
  <c r="E25" i="40"/>
  <c r="E21" i="40"/>
  <c r="F32" i="40"/>
  <c r="F28" i="40"/>
  <c r="F24" i="40"/>
  <c r="G19" i="40"/>
  <c r="G30" i="40"/>
  <c r="G26" i="40"/>
  <c r="G22" i="40"/>
  <c r="E32" i="40"/>
  <c r="E28" i="40"/>
  <c r="E24" i="40"/>
  <c r="G37" i="40" l="1"/>
  <c r="F37" i="40"/>
  <c r="E37" i="40"/>
  <c r="B43" i="12" l="1"/>
  <c r="C147" i="12"/>
  <c r="C43" i="12"/>
  <c r="D147" i="12"/>
  <c r="D43" i="12"/>
  <c r="E147" i="12"/>
  <c r="E43" i="12"/>
  <c r="F147" i="12"/>
  <c r="F43" i="12"/>
  <c r="Q3" i="1"/>
  <c r="Q4" i="1" s="1"/>
  <c r="B147" i="12" l="1"/>
  <c r="Z3" i="12" l="1"/>
  <c r="H3" i="12" l="1"/>
  <c r="H2" i="12"/>
  <c r="J186" i="12"/>
  <c r="K186" i="12"/>
  <c r="L186" i="12"/>
  <c r="M186" i="12"/>
  <c r="N186" i="12"/>
  <c r="O186" i="12"/>
  <c r="P186" i="12"/>
  <c r="Q186" i="12"/>
  <c r="R186" i="12"/>
  <c r="E12" i="34"/>
  <c r="E11" i="34"/>
  <c r="E10" i="34"/>
  <c r="E9" i="34"/>
  <c r="E8" i="34"/>
  <c r="E7" i="34"/>
  <c r="E6" i="34"/>
  <c r="S186" i="12"/>
  <c r="T186" i="12"/>
  <c r="U186" i="12"/>
  <c r="B6" i="40" l="1"/>
  <c r="B9" i="40"/>
  <c r="B7" i="40"/>
  <c r="B8" i="40"/>
  <c r="V186" i="12"/>
  <c r="B10"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tc={887AC4F3-102D-4652-B487-3A47CF691061}</author>
    <author>tc={0C94B2A4-845F-48E2-9EFF-AF2219FB8779}</author>
    <author>tc={DBC15DBD-DB08-4A03-9A2A-84E4AB2E40A6}</author>
  </authors>
  <commentList>
    <comment ref="H8" authorId="0" shapeId="0" xr:uid="{00000000-0006-0000-0200-000001000000}">
      <text>
        <r>
          <rPr>
            <sz val="9"/>
            <color indexed="81"/>
            <rFont val="Tahoma"/>
            <family val="2"/>
          </rPr>
          <t xml:space="preserve">Inicia siglas de la dependencia, numeración resultado esperado, numeración producto y secuencia actividades para el producto.
Ej.: Dirección de Planificación
Línea Estratégica 1
Resultado Esperado 1
Producto 1
Actividad 1
Sería: </t>
        </r>
        <r>
          <rPr>
            <b/>
            <sz val="9"/>
            <color indexed="81"/>
            <rFont val="Tahoma"/>
            <family val="2"/>
          </rPr>
          <t>DP1.1.1.1</t>
        </r>
      </text>
    </comment>
    <comment ref="Y8" authorId="1" shapeId="0" xr:uid="{00000000-0006-0000-02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Registrar medios de verificación que no se contemplan en las pestañas desplegables</t>
        </r>
      </text>
    </comment>
    <comment ref="Z8" authorId="2" shapeId="0" xr:uid="{00000000-0006-0000-02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Registrar responsables de acuerdo a la estructura organizacional</t>
        </r>
      </text>
    </comment>
    <comment ref="I128" authorId="3" shapeId="0" xr:uid="{00000000-0006-0000-02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Ajustar temporalidad a quienes no aplicaron la encuesta, ni cuentan con plan de mejora</t>
        </r>
      </text>
    </comment>
  </commentList>
</comments>
</file>

<file path=xl/sharedStrings.xml><?xml version="1.0" encoding="utf-8"?>
<sst xmlns="http://schemas.openxmlformats.org/spreadsheetml/2006/main" count="10430" uniqueCount="2583">
  <si>
    <t>Meta</t>
  </si>
  <si>
    <t xml:space="preserve">Productos </t>
  </si>
  <si>
    <t>Insumos</t>
  </si>
  <si>
    <t>Unidad de Medida</t>
  </si>
  <si>
    <t>Cantidad de Insumos</t>
  </si>
  <si>
    <t>Precio Unitario</t>
  </si>
  <si>
    <t>Valor Total</t>
  </si>
  <si>
    <t>Cuenta</t>
  </si>
  <si>
    <t>Auxiliar</t>
  </si>
  <si>
    <t>%</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</si>
  <si>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</si>
  <si>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</si>
  <si>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</si>
  <si>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</si>
  <si>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</si>
  <si>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</si>
  <si>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</si>
  <si>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</si>
  <si>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</si>
  <si>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</si>
  <si>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</si>
  <si>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</si>
  <si>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</si>
  <si>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Suplencias</t>
  </si>
  <si>
    <t>Especialismos</t>
  </si>
  <si>
    <t>Sobrejornales</t>
  </si>
  <si>
    <t>Dietas y Gastos de Representación</t>
  </si>
  <si>
    <t>Gratificaciones y Bonificaciones</t>
  </si>
  <si>
    <t>Bonificaciones</t>
  </si>
  <si>
    <t>Almacenaje</t>
  </si>
  <si>
    <t>Subgrupo</t>
  </si>
  <si>
    <t>Donaciones</t>
  </si>
  <si>
    <t>Aportes y Donaciones</t>
  </si>
  <si>
    <t>Donaciones recibidas de otros Organismos</t>
  </si>
  <si>
    <t>Transferencias</t>
  </si>
  <si>
    <t>Transferencias Corrientes de la Administración Central</t>
  </si>
  <si>
    <t>Transferencia de Capital de la Administración Central</t>
  </si>
  <si>
    <t>Otros Ingresos</t>
  </si>
  <si>
    <t>Venta de Servicios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</si>
  <si>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</si>
  <si>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</si>
  <si>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</si>
  <si>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</si>
  <si>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</si>
  <si>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</si>
  <si>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</si>
  <si>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Estimación de Ingresos</t>
  </si>
  <si>
    <t>Ene</t>
  </si>
  <si>
    <t>Feb</t>
  </si>
  <si>
    <t>Mar</t>
  </si>
  <si>
    <t>Abr</t>
  </si>
  <si>
    <t>May</t>
  </si>
  <si>
    <t>Jun</t>
  </si>
  <si>
    <t>Jul</t>
  </si>
  <si>
    <t>Ago</t>
  </si>
  <si>
    <t>Sep</t>
  </si>
  <si>
    <t>Oct</t>
  </si>
  <si>
    <t>Nov</t>
  </si>
  <si>
    <t>Dic</t>
  </si>
  <si>
    <t>Descripción</t>
  </si>
  <si>
    <t xml:space="preserve">Total de Acciones </t>
  </si>
  <si>
    <t>Aporte de los Hogares</t>
  </si>
  <si>
    <t>Anticipos Financieros</t>
  </si>
  <si>
    <t>Fuente de Financiamiento</t>
  </si>
  <si>
    <t>Monto Estimado</t>
  </si>
  <si>
    <t>Objeto</t>
  </si>
  <si>
    <t>Sub-Cuenta</t>
  </si>
  <si>
    <t>Estimación de Gastos</t>
  </si>
  <si>
    <t>Código Presupuestario</t>
  </si>
  <si>
    <t>Descripción Ingresos por Cuenta</t>
  </si>
  <si>
    <t xml:space="preserve">Transferencias Corrientes </t>
  </si>
  <si>
    <t>Niveles de Responsabilidad</t>
  </si>
  <si>
    <t>Primer Nivel de Atención</t>
  </si>
  <si>
    <t>Nivel Especializado</t>
  </si>
  <si>
    <t xml:space="preserve">        Anticipos Financieros</t>
  </si>
  <si>
    <t xml:space="preserve">        Venta de Servicios y Otros Ingresos</t>
  </si>
  <si>
    <t xml:space="preserve">        Otros Aportes</t>
  </si>
  <si>
    <t xml:space="preserve">      Total Ingresos RD$</t>
  </si>
  <si>
    <t>Descripción Gasto por Cuenta</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</si>
  <si>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</si>
  <si>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</si>
  <si>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</si>
  <si>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</si>
  <si>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</si>
  <si>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</si>
  <si>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</si>
  <si>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</si>
  <si>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</si>
  <si>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</si>
  <si>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</si>
  <si>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</si>
  <si>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</si>
  <si>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</si>
  <si>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</si>
  <si>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</si>
  <si>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</si>
  <si>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</si>
  <si>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</si>
  <si>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</si>
  <si>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</si>
  <si>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</si>
  <si>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</si>
  <si>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</si>
  <si>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</si>
  <si>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</si>
  <si>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</si>
  <si>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</si>
  <si>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</si>
  <si>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</si>
  <si>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</si>
  <si>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</si>
  <si>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Otras Gratificaciones y Bonificaciones</t>
  </si>
  <si>
    <t>Bono escolar</t>
  </si>
  <si>
    <t>Gratificaciones por pasantías</t>
  </si>
  <si>
    <t>Gratificaciones por aniversario de institución</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</si>
  <si>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</si>
  <si>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</si>
  <si>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</si>
  <si>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</si>
  <si>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</si>
  <si>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</si>
  <si>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</si>
  <si>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</si>
  <si>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</si>
  <si>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</si>
  <si>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</si>
  <si>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</si>
  <si>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</si>
  <si>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</si>
  <si>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</si>
  <si>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</si>
  <si>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</si>
  <si>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</si>
  <si>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</si>
  <si>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</si>
  <si>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</si>
  <si>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</si>
  <si>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</si>
  <si>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</si>
  <si>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</si>
  <si>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</si>
  <si>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</si>
  <si>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</si>
  <si>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</si>
  <si>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</si>
  <si>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</si>
  <si>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</si>
  <si>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</si>
  <si>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</si>
  <si>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</si>
  <si>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</si>
  <si>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</si>
  <si>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</si>
  <si>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</si>
  <si>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</si>
  <si>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</si>
  <si>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</si>
  <si>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</si>
  <si>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</si>
  <si>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</si>
  <si>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</si>
  <si>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</si>
  <si>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</si>
  <si>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</si>
  <si>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</si>
  <si>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</si>
  <si>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</si>
  <si>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</si>
  <si>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</si>
  <si>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</si>
  <si>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</si>
  <si>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</si>
  <si>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</si>
  <si>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</si>
  <si>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</si>
  <si>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</si>
  <si>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</si>
  <si>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</si>
  <si>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</si>
  <si>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</si>
  <si>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</si>
  <si>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</si>
  <si>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</si>
  <si>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</si>
  <si>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</si>
  <si>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Alimentos para animales</t>
  </si>
  <si>
    <t>Productos agroforestales y pecuarios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</si>
  <si>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</si>
  <si>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</si>
  <si>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</si>
  <si>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</si>
  <si>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</si>
  <si>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</si>
  <si>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</si>
  <si>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</si>
  <si>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</si>
  <si>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</si>
  <si>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</si>
  <si>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</si>
  <si>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</si>
  <si>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</si>
  <si>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</si>
  <si>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Productos de Cuero, Caucho y Plasticos</t>
  </si>
  <si>
    <t>Cueros y pieles</t>
  </si>
  <si>
    <t>Artículos de cuero</t>
  </si>
  <si>
    <t>Llantas y neumáticos</t>
  </si>
  <si>
    <t>Artículos de caucho</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</si>
  <si>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</si>
  <si>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</si>
  <si>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</si>
  <si>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</si>
  <si>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</si>
  <si>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</si>
  <si>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</si>
  <si>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</si>
  <si>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</si>
  <si>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</si>
  <si>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</si>
  <si>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</si>
  <si>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</si>
  <si>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</si>
  <si>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</si>
  <si>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</si>
  <si>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</si>
  <si>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</si>
  <si>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</si>
  <si>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</si>
  <si>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</si>
  <si>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</si>
  <si>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</si>
  <si>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</si>
  <si>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</si>
  <si>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</si>
  <si>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</si>
  <si>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</si>
  <si>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</si>
  <si>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</si>
  <si>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</si>
  <si>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</si>
  <si>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</si>
  <si>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</si>
  <si>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</si>
  <si>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</si>
  <si>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</si>
  <si>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</si>
  <si>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</si>
  <si>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</si>
  <si>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</si>
  <si>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</si>
  <si>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</si>
  <si>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</si>
  <si>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</si>
  <si>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</si>
  <si>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</si>
  <si>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</si>
  <si>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</si>
  <si>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</si>
  <si>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</si>
  <si>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</si>
  <si>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</si>
  <si>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</si>
  <si>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</si>
  <si>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</si>
  <si>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</si>
  <si>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</si>
  <si>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</si>
  <si>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</si>
  <si>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</si>
  <si>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</si>
  <si>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</si>
  <si>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</si>
  <si>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</si>
  <si>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</si>
  <si>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</si>
  <si>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</si>
  <si>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</si>
  <si>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</si>
  <si>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</si>
  <si>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</si>
  <si>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</si>
  <si>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</si>
  <si>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</si>
  <si>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</si>
  <si>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</si>
  <si>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</si>
  <si>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</si>
  <si>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</si>
  <si>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</si>
  <si>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</si>
  <si>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</si>
  <si>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</si>
  <si>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</si>
  <si>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</si>
  <si>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</si>
  <si>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</si>
  <si>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</si>
  <si>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</si>
  <si>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</si>
  <si>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</si>
  <si>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</si>
  <si>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</si>
  <si>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</si>
  <si>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</si>
  <si>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</si>
  <si>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</si>
  <si>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</si>
  <si>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</si>
  <si>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</si>
  <si>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</si>
  <si>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Gerencia Regional</t>
  </si>
  <si>
    <t>Anticipos Financieros / Transferencias</t>
  </si>
  <si>
    <t>Proporción de vacaciones no disfrutadas</t>
  </si>
  <si>
    <t>Seguro sobre infraestructura</t>
  </si>
  <si>
    <t>Otros seguros</t>
  </si>
  <si>
    <t>`01</t>
  </si>
  <si>
    <t>`02</t>
  </si>
  <si>
    <t>`03</t>
  </si>
  <si>
    <t>`04</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</si>
  <si>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</si>
  <si>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</si>
  <si>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</si>
  <si>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</si>
  <si>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</si>
  <si>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</si>
  <si>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Valor RD$</t>
  </si>
  <si>
    <t>Total RD$</t>
  </si>
  <si>
    <t>Egresos</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</si>
  <si>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</si>
  <si>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</si>
  <si>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</si>
  <si>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</si>
  <si>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</si>
  <si>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</si>
  <si>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</si>
  <si>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</si>
  <si>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</si>
  <si>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</si>
  <si>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</si>
  <si>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</si>
  <si>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</si>
  <si>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</si>
  <si>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</si>
  <si>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</si>
  <si>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</si>
  <si>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</si>
  <si>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</si>
  <si>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</si>
  <si>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</si>
  <si>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</si>
  <si>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</si>
  <si>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</si>
  <si>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</si>
  <si>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</si>
  <si>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</si>
  <si>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</si>
  <si>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</si>
  <si>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</si>
  <si>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</si>
  <si>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</si>
  <si>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</si>
  <si>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</si>
  <si>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</si>
  <si>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</si>
  <si>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</si>
  <si>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</si>
  <si>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</si>
  <si>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</si>
  <si>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</si>
  <si>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</si>
  <si>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</si>
  <si>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</si>
  <si>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</si>
  <si>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</si>
  <si>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</si>
  <si>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</si>
  <si>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</si>
  <si>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</si>
  <si>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</si>
  <si>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</si>
  <si>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</si>
  <si>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</si>
  <si>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</si>
  <si>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</si>
  <si>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</si>
  <si>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</si>
  <si>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</si>
  <si>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</si>
  <si>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</si>
  <si>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</si>
  <si>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</si>
  <si>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</si>
  <si>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</si>
  <si>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</si>
  <si>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</si>
  <si>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</si>
  <si>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</si>
  <si>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</si>
  <si>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</si>
  <si>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</si>
  <si>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</si>
  <si>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</si>
  <si>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</si>
  <si>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</si>
  <si>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</si>
  <si>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</si>
  <si>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</si>
  <si>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</si>
  <si>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</si>
  <si>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</si>
  <si>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</si>
  <si>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</si>
  <si>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</si>
  <si>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</si>
  <si>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</si>
  <si>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</si>
  <si>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</si>
  <si>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</si>
  <si>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</si>
  <si>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</si>
  <si>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</si>
  <si>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</si>
  <si>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</si>
  <si>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</si>
  <si>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</si>
  <si>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</si>
  <si>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</si>
  <si>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</si>
  <si>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</si>
  <si>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</si>
  <si>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</si>
  <si>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</si>
  <si>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</si>
  <si>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</si>
  <si>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</si>
  <si>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Grupo</t>
  </si>
  <si>
    <t>Servicio Nacional de Salud</t>
  </si>
  <si>
    <t>Dirección de Planificación y Desarrollo</t>
  </si>
  <si>
    <t>Indicador</t>
  </si>
  <si>
    <t>Productos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</si>
  <si>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</si>
  <si>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</si>
  <si>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</si>
  <si>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</si>
  <si>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</si>
  <si>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</si>
  <si>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</si>
  <si>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</si>
  <si>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</si>
  <si>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</si>
  <si>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</si>
  <si>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</si>
  <si>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</si>
  <si>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</si>
  <si>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</si>
  <si>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</si>
  <si>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</si>
  <si>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</si>
  <si>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Otros</t>
  </si>
  <si>
    <t>Actividades Programables Presupuestables</t>
  </si>
  <si>
    <t>Venta Servicios</t>
  </si>
  <si>
    <t>Código</t>
  </si>
  <si>
    <t>Provincia</t>
  </si>
  <si>
    <t>Municipio</t>
  </si>
  <si>
    <t>Nombre de establecimiento</t>
  </si>
  <si>
    <t>Hospital</t>
  </si>
  <si>
    <t>Centro Primer Nivel</t>
  </si>
  <si>
    <t>Centro Diagnóstico</t>
  </si>
  <si>
    <t>Almacen</t>
  </si>
  <si>
    <t>SRS</t>
  </si>
  <si>
    <t>Gerencia de Área</t>
  </si>
  <si>
    <t>Consolidado del Presupuesto Estimado de Ingresos y Gastos Nivel Servicio Regional de Salud</t>
  </si>
  <si>
    <t>Aportes SNS Nomina</t>
  </si>
  <si>
    <t>Aportes SNS Equipamiento</t>
  </si>
  <si>
    <t>Aportes para otros gastos de inversión del SNS</t>
  </si>
  <si>
    <t>Aportes SNS Medicamentos</t>
  </si>
  <si>
    <t xml:space="preserve">        Aportes SNS Nómina</t>
  </si>
  <si>
    <t xml:space="preserve">Consolidado por Presupuesto Estimado de Ingresos y Gastos </t>
  </si>
  <si>
    <t>R0 - SRS Metropolitano</t>
  </si>
  <si>
    <t>R1 - SRS Valdesia</t>
  </si>
  <si>
    <t>R2 - SRS Norcentral</t>
  </si>
  <si>
    <t>R3 - SRS Nordeste</t>
  </si>
  <si>
    <t>R4 - SRS Enriquillo</t>
  </si>
  <si>
    <t>R5 - SRS Este</t>
  </si>
  <si>
    <t>R6 - SRS El Valle</t>
  </si>
  <si>
    <t>R7 - SRS Cibao Occidental</t>
  </si>
  <si>
    <t>R8 - SRS Cibao Central</t>
  </si>
  <si>
    <t>Ls_Regiones</t>
  </si>
  <si>
    <t>Departamento</t>
  </si>
  <si>
    <t>ACC</t>
  </si>
  <si>
    <t>AES</t>
  </si>
  <si>
    <t>AMT</t>
  </si>
  <si>
    <t>APS</t>
  </si>
  <si>
    <t>ARH</t>
  </si>
  <si>
    <t>AST</t>
  </si>
  <si>
    <t>AU</t>
  </si>
  <si>
    <t>COP</t>
  </si>
  <si>
    <t>CPS</t>
  </si>
  <si>
    <t>DES</t>
  </si>
  <si>
    <t>DIS</t>
  </si>
  <si>
    <t>EDL</t>
  </si>
  <si>
    <t>EMD</t>
  </si>
  <si>
    <t>GEA</t>
  </si>
  <si>
    <t>GEF</t>
  </si>
  <si>
    <t>GyC</t>
  </si>
  <si>
    <t>ING</t>
  </si>
  <si>
    <t>LIT</t>
  </si>
  <si>
    <t>MC</t>
  </si>
  <si>
    <t>MED</t>
  </si>
  <si>
    <t>MyE</t>
  </si>
  <si>
    <t>NOM</t>
  </si>
  <si>
    <t>OPT</t>
  </si>
  <si>
    <t>PSM</t>
  </si>
  <si>
    <t>RP</t>
  </si>
  <si>
    <t>SDT</t>
  </si>
  <si>
    <t>SHE</t>
  </si>
  <si>
    <t>SI</t>
  </si>
  <si>
    <t>SMT</t>
  </si>
  <si>
    <t>SPG</t>
  </si>
  <si>
    <t>UEP</t>
  </si>
  <si>
    <t>EJ</t>
  </si>
  <si>
    <t>Ejecutiva</t>
  </si>
  <si>
    <t>JUR</t>
  </si>
  <si>
    <t>Gestión Humana</t>
  </si>
  <si>
    <t>Oficina</t>
  </si>
  <si>
    <t>OAI</t>
  </si>
  <si>
    <t>Oficina de Acceso a la Información</t>
  </si>
  <si>
    <t>OFC</t>
  </si>
  <si>
    <t>Oficina de Control y Fiscalización</t>
  </si>
  <si>
    <t>Ls_Estructura</t>
  </si>
  <si>
    <t>04_División</t>
  </si>
  <si>
    <t>ls_Direccion</t>
  </si>
  <si>
    <t>ls_Departamento</t>
  </si>
  <si>
    <t>ls_SubDireccion</t>
  </si>
  <si>
    <t>Ls_Direccion</t>
  </si>
  <si>
    <t>Ls_SubDireccion</t>
  </si>
  <si>
    <t>Ls_Departamento</t>
  </si>
  <si>
    <t>Ls_Oficina</t>
  </si>
  <si>
    <t>Departamentos</t>
  </si>
  <si>
    <t>Abrev</t>
  </si>
  <si>
    <t>Indirecto</t>
  </si>
  <si>
    <t xml:space="preserve">Servicio Regional de Salud:  </t>
  </si>
  <si>
    <t>.</t>
  </si>
  <si>
    <t>Gerencia</t>
  </si>
  <si>
    <t>División</t>
  </si>
  <si>
    <t>Unidad</t>
  </si>
  <si>
    <t>Ls_DependenciasSRS</t>
  </si>
  <si>
    <t>ls_UnidadesSRS</t>
  </si>
  <si>
    <t>Comunicaciones</t>
  </si>
  <si>
    <t>Presupuesto</t>
  </si>
  <si>
    <t xml:space="preserve">Estructura:  </t>
  </si>
  <si>
    <t>Sistema de Información</t>
  </si>
  <si>
    <t>Ls_DivisionesSRS</t>
  </si>
  <si>
    <t>Ls_GerenciasSRS</t>
  </si>
  <si>
    <t>Ls_DepartamentosSRS</t>
  </si>
  <si>
    <t>Ls_OficinasSRS</t>
  </si>
  <si>
    <t>Acceso a la Información</t>
  </si>
  <si>
    <t>Control y Fiscalización</t>
  </si>
  <si>
    <t>Ls_UnidadesSRS</t>
  </si>
  <si>
    <t>Regional (Consolidado)</t>
  </si>
  <si>
    <t>Código_Actividad</t>
  </si>
  <si>
    <t>Actividad</t>
  </si>
  <si>
    <t>Medio de Verificación 1</t>
  </si>
  <si>
    <t>Medio de Verificación 3</t>
  </si>
  <si>
    <t>Medio de Verificación 2</t>
  </si>
  <si>
    <t>Ls_Medio_Verificacion</t>
  </si>
  <si>
    <t>Integrar un comité de conducción estratégica en el Nivel Central</t>
  </si>
  <si>
    <t>Est.1.1.1</t>
  </si>
  <si>
    <t>Desarrollar e implementar un modelo económico y financiero que garantice la sostenibilidad de la Red de servicios, incluyendo los Hospitales Autogestionados</t>
  </si>
  <si>
    <t>Est.1.3.1</t>
  </si>
  <si>
    <t>Definir y desarrollar los instrumentos de recolección de datos y reportes de Gestión/Productividad de la Red</t>
  </si>
  <si>
    <t>Est.1.6.1</t>
  </si>
  <si>
    <r>
      <t>Apoyar a los SRS en el proceso de cumplimiento de los criterios para su habilitación en los establecimientos de salud</t>
    </r>
    <r>
      <rPr>
        <sz val="9"/>
        <color rgb="FF000000"/>
        <rFont val="Arial"/>
        <family val="2"/>
      </rPr>
      <t xml:space="preserve"> de su Red</t>
    </r>
  </si>
  <si>
    <t>Est.1.8.1</t>
  </si>
  <si>
    <t>Definir una estructura funcional de transición (septiembre – diciembre 2016) en el Nivel Central</t>
  </si>
  <si>
    <t>Est.1.1.2</t>
  </si>
  <si>
    <t>Implementar las NOBACI y sus Normas Complementarias en el Nivel Central del SNS y en todos los niveles de la Red</t>
  </si>
  <si>
    <t>Est.1.3.2</t>
  </si>
  <si>
    <t>Desarrollar e implementar los Sistemas de Información que faciliten el flujo de información entre los niveles para la toma de decisión y la gestión para resultados</t>
  </si>
  <si>
    <t>Est.1.6.2</t>
  </si>
  <si>
    <t>Reformular la estructura organizativa aprobada mediante resolución 00006 del MAP</t>
  </si>
  <si>
    <t>Est.1.1.3</t>
  </si>
  <si>
    <t>Dotar de infraestructura tecnológica para el desarrollo de la tecnología de la información y comunicaciones (TIC) en el Nivel central</t>
  </si>
  <si>
    <t>Est.1.6.3</t>
  </si>
  <si>
    <t>Implementar un Plan de despliegue de las estructuras funcionales en el SNS y en todos sus niveles</t>
  </si>
  <si>
    <t>Est.1.1.4</t>
  </si>
  <si>
    <t xml:space="preserve">Implementar un Régimen de auditoria de calidad de la información </t>
  </si>
  <si>
    <t>Est.1.6.4</t>
  </si>
  <si>
    <t>Apoyar el proceso de integración y unificación de cargos de los profesionales del IDSS</t>
  </si>
  <si>
    <t>Est.1.9.1</t>
  </si>
  <si>
    <t>Elaborar y firmar acuerdos y convenios de Gestión entre las diferentes instancias de la Red.</t>
  </si>
  <si>
    <t>Est.1.4.1</t>
  </si>
  <si>
    <t>Aplicar los criterios de integración en redes de los establecimientos del IDSS a red del SNS, que defina la Comisión para la Integración de la Red Única de Servicios Públicos de Salud</t>
  </si>
  <si>
    <t>Est.1.9.2</t>
  </si>
  <si>
    <t>Actualizar y desplegar el Modelo de Gestión en toda la red</t>
  </si>
  <si>
    <t>Est.1.2.1</t>
  </si>
  <si>
    <t>Elaborar y firmar Acuerdos y Convenios intrasectoriales e intersectoriales, incluyendo ONG´s que tengan capacidad para proveer servicios de salud</t>
  </si>
  <si>
    <t>Est.1.5.1</t>
  </si>
  <si>
    <t>Diseñar e implementar un Plan de Comunicación Interna y externa con los canales jerárquicos definidos en el nivel central del SNS</t>
  </si>
  <si>
    <t>Est.1.7.1</t>
  </si>
  <si>
    <t>Definir los mecanismos estandarizados de medición de los planes y programas a ejecutarse en toda la red del SNS</t>
  </si>
  <si>
    <t>Est.1.10.1</t>
  </si>
  <si>
    <t>Actualizar el Modelo de Red acorde al Modelo de Gestión y al Modelo de Atención</t>
  </si>
  <si>
    <t>Est.1.2.2</t>
  </si>
  <si>
    <t>Revisar de forma sistemática el alcance de cumplimiento de los objetivos propuestos</t>
  </si>
  <si>
    <t>Est.1.10.2</t>
  </si>
  <si>
    <t xml:space="preserve">Gestionar la creación de una comisión mixta MSP, SNS para el desarrollo de los reglamentos </t>
  </si>
  <si>
    <t>Est.2.1.1</t>
  </si>
  <si>
    <t xml:space="preserve">Diseñar e Implementar una política de Recursos Humanos en el SNS y todos sus niveles (modelo de gestión de RRHH) </t>
  </si>
  <si>
    <t>Est.2.2.1</t>
  </si>
  <si>
    <t>Definir un programa de formación continua enfocado a la gestión por competencias</t>
  </si>
  <si>
    <t>Est.2.3.1</t>
  </si>
  <si>
    <t>Implementación de la Ley de Carrera Sanitaria y sus reglamentos</t>
  </si>
  <si>
    <t>Est.2.1.2</t>
  </si>
  <si>
    <t xml:space="preserve">Diseñar una política salarial que promueva la remuneración equilibrada en base al criterio de cargo y que contemple el sistema de incentivos </t>
  </si>
  <si>
    <t>Est.2.2.2</t>
  </si>
  <si>
    <t>Diseñar e Implementar un protocolo de selección y contratación de los gestores y directivos de la Red</t>
  </si>
  <si>
    <t>Est.2.1.3</t>
  </si>
  <si>
    <t xml:space="preserve">Impulsar el desarrollo del Modelo de Atención en la Red de Servicios especialmente en las áreas consideradas prioritarias </t>
  </si>
  <si>
    <t>Est.3.1.1</t>
  </si>
  <si>
    <t>Elaborar el Presupuesto, plan de inversiones y financiación de la red e implementarlo de acuerdo al dimensionamiento definido para la implementación del Modelo de Atención y garantizar el flujo de los recursos financieros y de otra índole de forma coherente con los objetivos del Modelo de Atención</t>
  </si>
  <si>
    <t>Est.3.2.1</t>
  </si>
  <si>
    <t>Reorganización estructural, funcional y logística de la Red, según el modelo de atención y en función de las necesidades sanitarias de la población asignada</t>
  </si>
  <si>
    <t>Est.3.3.1</t>
  </si>
  <si>
    <t>Promover estilos de vida saludables mediante la intervención integral en los diferentes escenarios (establecimiento de salud, hogar, escuelas, etc.)</t>
  </si>
  <si>
    <t>Est.4.1.1</t>
  </si>
  <si>
    <t>Aumentar la provisión y cobertura de los servicios de salud sexual-reproductiva en todos los niveles de atención con énfasis en la atención materno-perinatal, infantil y adolescente</t>
  </si>
  <si>
    <t>Est.4.1.2</t>
  </si>
  <si>
    <t>Fortalecer la aplicación de las normas a programas de salud para aumentar las expectativas de vida y calidad de la atención en personas que viven con VIH-SIDA</t>
  </si>
  <si>
    <t>Est.4.1.3</t>
  </si>
  <si>
    <t>Fortalecer la Aplicación de las normas a programas de salud para aumentar las expectativas de vida y calidad de la atención en personas que viven con TB</t>
  </si>
  <si>
    <t>Est.4.1.4</t>
  </si>
  <si>
    <t>Garantizar el diagnóstico oportuno y manejo adecuado de las enfermedades transmitidas por vectores en los establecimientos de salud, como estrategia de reducción de la letalidad</t>
  </si>
  <si>
    <t>Est.4.1.5</t>
  </si>
  <si>
    <t>Ls_LinesEstategica</t>
  </si>
  <si>
    <t>Ls_ObjEstrategico</t>
  </si>
  <si>
    <t>Obj1.1</t>
  </si>
  <si>
    <t>LE</t>
  </si>
  <si>
    <t>Obj1.2</t>
  </si>
  <si>
    <t>Obj1.3</t>
  </si>
  <si>
    <t>Obj1.4</t>
  </si>
  <si>
    <t>Obj1.5</t>
  </si>
  <si>
    <t>Obj4.1</t>
  </si>
  <si>
    <t>Obj3.3</t>
  </si>
  <si>
    <t>Obj3.2</t>
  </si>
  <si>
    <t>Obj3.1</t>
  </si>
  <si>
    <t>Obj2.1</t>
  </si>
  <si>
    <t>Obj1.10</t>
  </si>
  <si>
    <t>Obj2.2</t>
  </si>
  <si>
    <t>Obj1.9</t>
  </si>
  <si>
    <t>Obj1.6</t>
  </si>
  <si>
    <t>Obj1.7</t>
  </si>
  <si>
    <t>Obj1.8</t>
  </si>
  <si>
    <t>Obj2.3</t>
  </si>
  <si>
    <t>Supuestos</t>
  </si>
  <si>
    <t>Dependencia responsable</t>
  </si>
  <si>
    <t>Resultado esperado</t>
  </si>
  <si>
    <t>Línea estratégica</t>
  </si>
  <si>
    <t>Unidad de medida</t>
  </si>
  <si>
    <t xml:space="preserve">Gerencias:  </t>
  </si>
  <si>
    <t xml:space="preserve">Departamentos:  </t>
  </si>
  <si>
    <t xml:space="preserve">Divisiones:  </t>
  </si>
  <si>
    <t xml:space="preserve">Unidades:  </t>
  </si>
  <si>
    <t xml:space="preserve">Oficinas:  </t>
  </si>
  <si>
    <t xml:space="preserve">Año del POA:  </t>
  </si>
  <si>
    <t>Periodo_POA</t>
  </si>
  <si>
    <t>Declaración del año</t>
  </si>
  <si>
    <t>Línea Estratégica</t>
  </si>
  <si>
    <t>Objetivo Estratégico</t>
  </si>
  <si>
    <t>Resultados Esperados</t>
  </si>
  <si>
    <t>Fortalecer y garantizar la provisión de servicios de los programas de salud colectiva que se brindan en los diferentes niveles de atención</t>
  </si>
  <si>
    <t>Obj</t>
  </si>
  <si>
    <t>Servicios Regionales de Salud</t>
  </si>
  <si>
    <t>Cod_LE</t>
  </si>
  <si>
    <t>Objetivo</t>
  </si>
  <si>
    <t>Cod_Obj</t>
  </si>
  <si>
    <t xml:space="preserve">Total de Actividades </t>
  </si>
  <si>
    <t>Estratégico</t>
  </si>
  <si>
    <t>Asistencial</t>
  </si>
  <si>
    <t>Insumo</t>
  </si>
  <si>
    <t>InsumoAbrev</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</si>
  <si>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</si>
  <si>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</si>
  <si>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</si>
  <si>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</si>
  <si>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</si>
  <si>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</si>
  <si>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</si>
  <si>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</si>
  <si>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</si>
  <si>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</si>
  <si>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</si>
  <si>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</si>
  <si>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</si>
  <si>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</si>
  <si>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</si>
  <si>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</si>
  <si>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</si>
  <si>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</si>
  <si>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</si>
  <si>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</si>
  <si>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</si>
  <si>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</si>
  <si>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</si>
  <si>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</si>
  <si>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</si>
  <si>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</si>
  <si>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</si>
  <si>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</si>
  <si>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</si>
  <si>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</si>
  <si>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</si>
  <si>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</si>
  <si>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</si>
  <si>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</si>
  <si>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</si>
  <si>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</si>
  <si>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</si>
  <si>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</si>
  <si>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</si>
  <si>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</si>
  <si>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</si>
  <si>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</si>
  <si>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</si>
  <si>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</si>
  <si>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</si>
  <si>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</si>
  <si>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</si>
  <si>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</si>
  <si>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</si>
  <si>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</si>
  <si>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</si>
  <si>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</si>
  <si>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</si>
  <si>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</si>
  <si>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</si>
  <si>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</si>
  <si>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</si>
  <si>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</si>
  <si>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</si>
  <si>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</si>
  <si>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</si>
  <si>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</si>
  <si>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</si>
  <si>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</si>
  <si>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</si>
  <si>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</si>
  <si>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</si>
  <si>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</si>
  <si>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</si>
  <si>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</si>
  <si>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</si>
  <si>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</si>
  <si>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</si>
  <si>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</si>
  <si>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</si>
  <si>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</si>
  <si>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</si>
  <si>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</si>
  <si>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</si>
  <si>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</si>
  <si>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</si>
  <si>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</si>
  <si>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</si>
  <si>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</si>
  <si>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</si>
  <si>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</si>
  <si>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</si>
  <si>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</si>
  <si>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</si>
  <si>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</si>
  <si>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</si>
  <si>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</si>
  <si>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</si>
  <si>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</si>
  <si>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</si>
  <si>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</si>
  <si>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</si>
  <si>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</si>
  <si>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</si>
  <si>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</si>
  <si>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</si>
  <si>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</si>
  <si>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</si>
  <si>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</si>
  <si>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</si>
  <si>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</si>
  <si>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</si>
  <si>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</si>
  <si>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</si>
  <si>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</si>
  <si>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</si>
  <si>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</si>
  <si>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</si>
  <si>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</si>
  <si>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</si>
  <si>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</si>
  <si>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</si>
  <si>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</si>
  <si>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</si>
  <si>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</si>
  <si>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</si>
  <si>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</si>
  <si>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</si>
  <si>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</si>
  <si>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</si>
  <si>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</si>
  <si>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</si>
  <si>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</si>
  <si>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</si>
  <si>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</si>
  <si>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</si>
  <si>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</si>
  <si>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</si>
  <si>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</si>
  <si>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</si>
  <si>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</si>
  <si>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</si>
  <si>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</si>
  <si>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</si>
  <si>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</si>
  <si>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</si>
  <si>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</si>
  <si>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</si>
  <si>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</si>
  <si>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</si>
  <si>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</si>
  <si>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</si>
  <si>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</si>
  <si>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</si>
  <si>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</si>
  <si>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</si>
  <si>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</si>
  <si>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</si>
  <si>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</si>
  <si>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</si>
  <si>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</si>
  <si>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</si>
  <si>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</si>
  <si>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</si>
  <si>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</si>
  <si>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</si>
  <si>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</si>
  <si>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</si>
  <si>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</si>
  <si>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</si>
  <si>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</si>
  <si>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</si>
  <si>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</si>
  <si>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</si>
  <si>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</si>
  <si>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</si>
  <si>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</si>
  <si>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</si>
  <si>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</si>
  <si>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</si>
  <si>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</si>
  <si>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</si>
  <si>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</si>
  <si>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</si>
  <si>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</si>
  <si>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</si>
  <si>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</si>
  <si>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</si>
  <si>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</si>
  <si>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</si>
  <si>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</si>
  <si>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</si>
  <si>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</si>
  <si>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</si>
  <si>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</si>
  <si>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</si>
  <si>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</si>
  <si>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</si>
  <si>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</si>
  <si>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</si>
  <si>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</si>
  <si>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</si>
  <si>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</si>
  <si>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</si>
  <si>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</si>
  <si>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</si>
  <si>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</si>
  <si>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</si>
  <si>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</si>
  <si>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</si>
  <si>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</si>
  <si>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</si>
  <si>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</si>
  <si>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</si>
  <si>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</si>
  <si>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</si>
  <si>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</si>
  <si>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</si>
  <si>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</si>
  <si>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</si>
  <si>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</si>
  <si>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</si>
  <si>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</si>
  <si>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</si>
  <si>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</si>
  <si>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</si>
  <si>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</si>
  <si>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</si>
  <si>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</si>
  <si>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</si>
  <si>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</si>
  <si>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</si>
  <si>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</si>
  <si>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</si>
  <si>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</si>
  <si>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</si>
  <si>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</si>
  <si>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</si>
  <si>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</si>
  <si>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</si>
  <si>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</si>
  <si>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</si>
  <si>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</si>
  <si>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</si>
  <si>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</si>
  <si>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</si>
  <si>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</si>
  <si>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</si>
  <si>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</si>
  <si>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</si>
  <si>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</si>
  <si>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</si>
  <si>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</si>
  <si>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</si>
  <si>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</si>
  <si>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</si>
  <si>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</si>
  <si>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</si>
  <si>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</si>
  <si>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</si>
  <si>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</si>
  <si>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</si>
  <si>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</si>
  <si>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</si>
  <si>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</si>
  <si>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</si>
  <si>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</si>
  <si>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</si>
  <si>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</si>
  <si>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</si>
  <si>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</si>
  <si>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</si>
  <si>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</si>
  <si>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</si>
  <si>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</si>
  <si>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</si>
  <si>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</si>
  <si>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</si>
  <si>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</si>
  <si>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</si>
  <si>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</si>
  <si>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</si>
  <si>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</si>
  <si>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</si>
  <si>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</si>
  <si>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</si>
  <si>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</si>
  <si>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</si>
  <si>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</si>
  <si>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</si>
  <si>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</si>
  <si>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</si>
  <si>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</si>
  <si>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</si>
  <si>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</si>
  <si>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</si>
  <si>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</si>
  <si>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</si>
  <si>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</si>
  <si>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</si>
  <si>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</si>
  <si>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</si>
  <si>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</si>
  <si>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</si>
  <si>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</si>
  <si>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</si>
  <si>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</si>
  <si>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</si>
  <si>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</si>
  <si>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</si>
  <si>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</si>
  <si>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</si>
  <si>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</si>
  <si>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</si>
  <si>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</si>
  <si>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</si>
  <si>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</si>
  <si>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</si>
  <si>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</si>
  <si>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</si>
  <si>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</si>
  <si>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</si>
  <si>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</si>
  <si>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</si>
  <si>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</si>
  <si>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</si>
  <si>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</si>
  <si>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</si>
  <si>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</si>
  <si>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</si>
  <si>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</si>
  <si>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</si>
  <si>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</si>
  <si>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</si>
  <si>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</si>
  <si>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</si>
  <si>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</si>
  <si>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</si>
  <si>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</si>
  <si>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</si>
  <si>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</si>
  <si>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</si>
  <si>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</si>
  <si>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</si>
  <si>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</si>
  <si>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</si>
  <si>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</si>
  <si>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</si>
  <si>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</si>
  <si>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</si>
  <si>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</si>
  <si>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</si>
  <si>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</si>
  <si>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</si>
  <si>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</si>
  <si>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</si>
  <si>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</si>
  <si>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</si>
  <si>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</si>
  <si>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</si>
  <si>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</si>
  <si>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</si>
  <si>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</si>
  <si>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</si>
  <si>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</si>
  <si>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</si>
  <si>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</si>
  <si>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</si>
  <si>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</si>
  <si>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</si>
  <si>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</si>
  <si>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</si>
  <si>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</si>
  <si>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</si>
  <si>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</si>
  <si>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</si>
  <si>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</si>
  <si>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</si>
  <si>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</si>
  <si>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</si>
  <si>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</si>
  <si>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</si>
  <si>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</si>
  <si>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</si>
  <si>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</si>
  <si>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</si>
  <si>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</si>
  <si>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</si>
  <si>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</si>
  <si>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</si>
  <si>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</si>
  <si>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</si>
  <si>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</si>
  <si>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</si>
  <si>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</si>
  <si>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</si>
  <si>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</si>
  <si>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</si>
  <si>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</si>
  <si>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</si>
  <si>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</si>
  <si>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</si>
  <si>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</si>
  <si>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</si>
  <si>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</si>
  <si>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</si>
  <si>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</si>
  <si>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</si>
  <si>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</si>
  <si>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</si>
  <si>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</si>
  <si>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</si>
  <si>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</si>
  <si>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</si>
  <si>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</si>
  <si>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</si>
  <si>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</si>
  <si>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</si>
  <si>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</si>
  <si>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</si>
  <si>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</si>
  <si>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</si>
  <si>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</si>
  <si>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</si>
  <si>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</si>
  <si>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</si>
  <si>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</si>
  <si>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</si>
  <si>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</si>
  <si>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</si>
  <si>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</si>
  <si>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</si>
  <si>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</si>
  <si>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</si>
  <si>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</si>
  <si>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</si>
  <si>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</si>
  <si>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</si>
  <si>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</si>
  <si>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</si>
  <si>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</si>
  <si>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</si>
  <si>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</si>
  <si>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</si>
  <si>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</si>
  <si>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</si>
  <si>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</si>
  <si>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</si>
  <si>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</si>
  <si>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</si>
  <si>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</si>
  <si>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</si>
  <si>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</si>
  <si>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</si>
  <si>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</si>
  <si>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</si>
  <si>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</si>
  <si>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</si>
  <si>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</si>
  <si>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</si>
  <si>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</si>
  <si>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</si>
  <si>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</si>
  <si>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</si>
  <si>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</si>
  <si>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</si>
  <si>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</si>
  <si>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</si>
  <si>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</si>
  <si>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</si>
  <si>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</si>
  <si>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</si>
  <si>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</si>
  <si>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</si>
  <si>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</si>
  <si>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</si>
  <si>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</si>
  <si>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</si>
  <si>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</si>
  <si>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</si>
  <si>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</si>
  <si>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</si>
  <si>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</si>
  <si>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</si>
  <si>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</si>
  <si>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</si>
  <si>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</si>
  <si>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</si>
  <si>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</si>
  <si>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</si>
  <si>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</si>
  <si>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</si>
  <si>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</si>
  <si>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</si>
  <si>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</si>
  <si>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</si>
  <si>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</si>
  <si>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</si>
  <si>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</si>
  <si>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</si>
  <si>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</si>
  <si>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</si>
  <si>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</si>
  <si>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</si>
  <si>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</si>
  <si>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</si>
  <si>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</si>
  <si>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</si>
  <si>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</si>
  <si>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</si>
  <si>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</si>
  <si>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</si>
  <si>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</si>
  <si>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</si>
  <si>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</si>
  <si>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</si>
  <si>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</si>
  <si>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</si>
  <si>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</si>
  <si>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</si>
  <si>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</si>
  <si>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</si>
  <si>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</si>
  <si>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</si>
  <si>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</si>
  <si>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</si>
  <si>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</si>
  <si>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</si>
  <si>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</si>
  <si>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</si>
  <si>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</si>
  <si>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</si>
  <si>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</si>
  <si>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</si>
  <si>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</si>
  <si>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</si>
  <si>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</si>
  <si>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</si>
  <si>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</si>
  <si>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</si>
  <si>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</si>
  <si>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</si>
  <si>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</si>
  <si>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</si>
  <si>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</si>
  <si>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</si>
  <si>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</si>
  <si>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</si>
  <si>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</si>
  <si>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</si>
  <si>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</si>
  <si>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</si>
  <si>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</si>
  <si>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</si>
  <si>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</si>
  <si>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</si>
  <si>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</si>
  <si>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</si>
  <si>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</si>
  <si>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</si>
  <si>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</si>
  <si>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</si>
  <si>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</si>
  <si>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</si>
  <si>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</si>
  <si>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</si>
  <si>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</si>
  <si>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</si>
  <si>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</si>
  <si>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</si>
  <si>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</si>
  <si>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</si>
  <si>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</si>
  <si>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</si>
  <si>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</si>
  <si>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</si>
  <si>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</si>
  <si>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</si>
  <si>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</si>
  <si>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</si>
  <si>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</si>
  <si>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</si>
  <si>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</si>
  <si>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</si>
  <si>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</si>
  <si>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</si>
  <si>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</si>
  <si>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</si>
  <si>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</si>
  <si>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</si>
  <si>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</si>
  <si>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</si>
  <si>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</si>
  <si>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</si>
  <si>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</si>
  <si>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</si>
  <si>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</si>
  <si>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</si>
  <si>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</si>
  <si>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</si>
  <si>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</si>
  <si>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</si>
  <si>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</si>
  <si>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</si>
  <si>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</si>
  <si>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</si>
  <si>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</si>
  <si>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</si>
  <si>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</si>
  <si>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</si>
  <si>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</si>
  <si>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</si>
  <si>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</si>
  <si>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</si>
  <si>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</si>
  <si>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</si>
  <si>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</si>
  <si>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</si>
  <si>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</si>
  <si>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</si>
  <si>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</si>
  <si>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</si>
  <si>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</si>
  <si>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</si>
  <si>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</si>
  <si>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</si>
  <si>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Anticipo Financiero</t>
  </si>
  <si>
    <t>Recursos externos</t>
  </si>
  <si>
    <t>Venta de servicios</t>
  </si>
  <si>
    <t>lsFuentesFinanciamiento</t>
  </si>
  <si>
    <t>Tipo de Intervención</t>
  </si>
  <si>
    <t>LsTipoEESS</t>
  </si>
  <si>
    <t>Tipo EESS</t>
  </si>
  <si>
    <t>Alquiler</t>
  </si>
  <si>
    <t>lsTipoIntervencion</t>
  </si>
  <si>
    <t>Reparación</t>
  </si>
  <si>
    <t>Mantenimiento</t>
  </si>
  <si>
    <t>lsMantenimientoyReparacion</t>
  </si>
  <si>
    <t>Compra</t>
  </si>
  <si>
    <t>2.2.5.1.01</t>
  </si>
  <si>
    <t>Alquiler de edicficio</t>
  </si>
  <si>
    <t>2.6.9.2.01</t>
  </si>
  <si>
    <t>Edificaciones no residenciales</t>
  </si>
  <si>
    <t>Servicios de pinturas y derivados con fines de higienes y embellecimiento</t>
  </si>
  <si>
    <t>Mantenimiento y reparación de obras civiles en instalaciones vacias</t>
  </si>
  <si>
    <t>2.7.2.1.01</t>
  </si>
  <si>
    <t>Mantenimiento y reparación de muebles y equipos de oficinas</t>
  </si>
  <si>
    <t>Mantenimiento y reparación de equipos para compuntación</t>
  </si>
  <si>
    <t>Mantenimiento y reparación de equipos de transporte</t>
  </si>
  <si>
    <t>PPGR4</t>
  </si>
  <si>
    <t>PPGR5</t>
  </si>
  <si>
    <t>Tipos de Acciones</t>
  </si>
  <si>
    <t>ls_TiposAcciones</t>
  </si>
  <si>
    <t>ls_ComprayAlquiler</t>
  </si>
  <si>
    <t>Vehículos y Equipo de Transporte</t>
  </si>
  <si>
    <t>Valor Total Estimado</t>
  </si>
  <si>
    <t>1. El Seibo</t>
  </si>
  <si>
    <t>7. Villa Riva</t>
  </si>
  <si>
    <t>Duarte</t>
  </si>
  <si>
    <t>6. Pimentel</t>
  </si>
  <si>
    <t>5. Las Guáranas</t>
  </si>
  <si>
    <t>4. Eugenio María de Hostos</t>
  </si>
  <si>
    <t>3. Castillo</t>
  </si>
  <si>
    <t>2. Arenoso</t>
  </si>
  <si>
    <t>1. San Francisco de Macorís</t>
  </si>
  <si>
    <t>Valverde</t>
  </si>
  <si>
    <t>5. Restauración</t>
  </si>
  <si>
    <t>4. Partido</t>
  </si>
  <si>
    <t>3. Loma de Cabrera</t>
  </si>
  <si>
    <t>Santiago</t>
  </si>
  <si>
    <t>2. El Pino</t>
  </si>
  <si>
    <t>1. Dajabón</t>
  </si>
  <si>
    <t>11. Vicente Noble</t>
  </si>
  <si>
    <t>Barahona</t>
  </si>
  <si>
    <t>10. Polo</t>
  </si>
  <si>
    <t>9. Paraíso</t>
  </si>
  <si>
    <t>8. Las Salinas</t>
  </si>
  <si>
    <t>7. La Ciénaga</t>
  </si>
  <si>
    <t>6. Jaquimeyes</t>
  </si>
  <si>
    <t>Peravia</t>
  </si>
  <si>
    <t>5. Fundación</t>
  </si>
  <si>
    <t>Pedernales</t>
  </si>
  <si>
    <t>4. Enriquillo</t>
  </si>
  <si>
    <t>3. El Peñón</t>
  </si>
  <si>
    <t>Montecristi</t>
  </si>
  <si>
    <t>2. Cabral</t>
  </si>
  <si>
    <t>1. Barahona</t>
  </si>
  <si>
    <t>5. Villa Jaragua</t>
  </si>
  <si>
    <t>Bahoruco</t>
  </si>
  <si>
    <t>4. Tamayo</t>
  </si>
  <si>
    <t>3. Los Ríos</t>
  </si>
  <si>
    <t>2. Galván</t>
  </si>
  <si>
    <t>Independencia</t>
  </si>
  <si>
    <t>1. Neiba</t>
  </si>
  <si>
    <t>10. Tábara Arriba</t>
  </si>
  <si>
    <t>Azua</t>
  </si>
  <si>
    <t>9. Sabana Yegua</t>
  </si>
  <si>
    <t>Espaillat</t>
  </si>
  <si>
    <t>8. Pueblo Viejo</t>
  </si>
  <si>
    <t>7. Peralta</t>
  </si>
  <si>
    <t>6. Padre Las Casas</t>
  </si>
  <si>
    <t>5. Las Yayas de Viajama</t>
  </si>
  <si>
    <t>4. Las Charcas</t>
  </si>
  <si>
    <t>3. Guayabal</t>
  </si>
  <si>
    <t>2. Estebanía</t>
  </si>
  <si>
    <t>1. Azua de Compostela</t>
  </si>
  <si>
    <t>Distrito Nacional</t>
  </si>
  <si>
    <t>PROVINCIAS</t>
  </si>
  <si>
    <t>MUNICIPIOS</t>
  </si>
  <si>
    <t>2. Miches</t>
  </si>
  <si>
    <t>1. Comendador</t>
  </si>
  <si>
    <t>2. Bánica</t>
  </si>
  <si>
    <t>3. El Llano</t>
  </si>
  <si>
    <t>4. Hondo Valle</t>
  </si>
  <si>
    <t>5. Juan Santiago</t>
  </si>
  <si>
    <t>6. Pedro Santana</t>
  </si>
  <si>
    <t>1. Moca</t>
  </si>
  <si>
    <t>2. Cayetano Germosén</t>
  </si>
  <si>
    <t>3. Gaspar Hernández</t>
  </si>
  <si>
    <t>4. Jamao al Norte</t>
  </si>
  <si>
    <t>1. Hato Mayor del Rey</t>
  </si>
  <si>
    <t>2. El Valle</t>
  </si>
  <si>
    <t>3. Sabana de la Mar</t>
  </si>
  <si>
    <t>1. Salcedo</t>
  </si>
  <si>
    <t>2. Tenares</t>
  </si>
  <si>
    <t>3. Villa Tapia</t>
  </si>
  <si>
    <t>1. Jimaní</t>
  </si>
  <si>
    <t>2. Cristóbal</t>
  </si>
  <si>
    <t>3. Duvergé</t>
  </si>
  <si>
    <t>4. La Descubierta</t>
  </si>
  <si>
    <t>5. Mella</t>
  </si>
  <si>
    <t>6. Postrer Río</t>
  </si>
  <si>
    <t>1. Higüey</t>
  </si>
  <si>
    <t>2. San Rafael del Yuma</t>
  </si>
  <si>
    <t>1. La Romana</t>
  </si>
  <si>
    <t>2. Guaymate</t>
  </si>
  <si>
    <t>3. Villa Hermosa</t>
  </si>
  <si>
    <t>1. La Concepción de La Vega</t>
  </si>
  <si>
    <t>2. Constanza</t>
  </si>
  <si>
    <t>3. Jarabacoa</t>
  </si>
  <si>
    <t>4. Jima Abajo</t>
  </si>
  <si>
    <t>1. Nagua</t>
  </si>
  <si>
    <t>2. Cabrera</t>
  </si>
  <si>
    <t>3. El Factor</t>
  </si>
  <si>
    <t>4. Río San Juan</t>
  </si>
  <si>
    <t>1. Bonao</t>
  </si>
  <si>
    <t>2. Maimón</t>
  </si>
  <si>
    <t>3. Piedra Blanca</t>
  </si>
  <si>
    <t>1. Montecristi</t>
  </si>
  <si>
    <t>2. Castañuela</t>
  </si>
  <si>
    <t>3. Guayubín</t>
  </si>
  <si>
    <t>4. Las Matas de Santa Cruz</t>
  </si>
  <si>
    <t>5. Pepillo Salcedo</t>
  </si>
  <si>
    <t>6. Villa Vásquez</t>
  </si>
  <si>
    <t>1. Monte Plata</t>
  </si>
  <si>
    <t>2. Bayaguana</t>
  </si>
  <si>
    <t>3. Peralvillo</t>
  </si>
  <si>
    <t>4 Sabana Grande de Boyá</t>
  </si>
  <si>
    <t>5 Yamasá</t>
  </si>
  <si>
    <t>1. Pedernales</t>
  </si>
  <si>
    <t>2. Oviedo</t>
  </si>
  <si>
    <t>1. Baní</t>
  </si>
  <si>
    <t>2. Nizao</t>
  </si>
  <si>
    <t>1. Puerto Plata</t>
  </si>
  <si>
    <t>2. Altamira</t>
  </si>
  <si>
    <t>3. Guananico</t>
  </si>
  <si>
    <t>4. Imbert</t>
  </si>
  <si>
    <t>5. Los Hidalgos</t>
  </si>
  <si>
    <t>6. Luperón</t>
  </si>
  <si>
    <t>7. Sosúa</t>
  </si>
  <si>
    <t>8. Villa Isabela</t>
  </si>
  <si>
    <t>9. Villa Montellano</t>
  </si>
  <si>
    <t>1. Samaná</t>
  </si>
  <si>
    <t>2. Las Terrenas</t>
  </si>
  <si>
    <t>3. Sánchez</t>
  </si>
  <si>
    <t>1. San Cristóbal</t>
  </si>
  <si>
    <t>2. Bajos de Haina</t>
  </si>
  <si>
    <t>3. Cambita Garabito</t>
  </si>
  <si>
    <t>4. Los Cacaos</t>
  </si>
  <si>
    <t>5. Sabana Grande de Palenque</t>
  </si>
  <si>
    <t>6. San Gregorio de Nigua</t>
  </si>
  <si>
    <t>7. Villa Altagracia</t>
  </si>
  <si>
    <t>8. Yaguate</t>
  </si>
  <si>
    <t>1. San José de Ocoa</t>
  </si>
  <si>
    <t>2. Rancho Arriba</t>
  </si>
  <si>
    <t>3. Sabana Larga</t>
  </si>
  <si>
    <t>1. San Juan de la Maguana</t>
  </si>
  <si>
    <t>2. Bohechío</t>
  </si>
  <si>
    <t>3. El Cercado</t>
  </si>
  <si>
    <t>4. Juan de Herrera</t>
  </si>
  <si>
    <t>5. Las Matas de Farfán</t>
  </si>
  <si>
    <t>6. Vallejuelo</t>
  </si>
  <si>
    <t>1. San Pedro de Macorís</t>
  </si>
  <si>
    <t>2. Consuelo</t>
  </si>
  <si>
    <t>3. Guayacanes</t>
  </si>
  <si>
    <t>4. San José de Los Llanos</t>
  </si>
  <si>
    <t>5. Quisqueya</t>
  </si>
  <si>
    <t>6. Ramón Santana</t>
  </si>
  <si>
    <t>1. Cotuí</t>
  </si>
  <si>
    <t>2. Cevicos</t>
  </si>
  <si>
    <t>3. Fantino</t>
  </si>
  <si>
    <t>4. La Mata</t>
  </si>
  <si>
    <t>1. Santiago</t>
  </si>
  <si>
    <t>2. Bisonó</t>
  </si>
  <si>
    <t>3. Jánico</t>
  </si>
  <si>
    <t>4. Licey al Medio</t>
  </si>
  <si>
    <t>5. Puñal</t>
  </si>
  <si>
    <t>6. Sabana Iglesia</t>
  </si>
  <si>
    <t>8. San José de las Matas</t>
  </si>
  <si>
    <t>7. Tamboril</t>
  </si>
  <si>
    <t>9. Villa González</t>
  </si>
  <si>
    <t>1. San Ignacio de Sabaneta</t>
  </si>
  <si>
    <t>2. Los Almácigos</t>
  </si>
  <si>
    <t>3. Monción</t>
  </si>
  <si>
    <t>1. Santo Domingo Este</t>
  </si>
  <si>
    <t>2. Boca Chica</t>
  </si>
  <si>
    <t>3. Los Alcarrizos</t>
  </si>
  <si>
    <t>4. Pedro Brand</t>
  </si>
  <si>
    <t>5. San Antonio de Guerra</t>
  </si>
  <si>
    <t>6. Santo Domingo Norte</t>
  </si>
  <si>
    <t>7. Santo Domingo Oeste</t>
  </si>
  <si>
    <t>1. Mao</t>
  </si>
  <si>
    <t>2. Esperanza</t>
  </si>
  <si>
    <t>3. Laguna Salada</t>
  </si>
  <si>
    <t>REGIONES</t>
  </si>
  <si>
    <t>2.6.4.1.01</t>
  </si>
  <si>
    <t>Identificación de necesidades de equipos</t>
  </si>
  <si>
    <t>Identificacion de necesidades de infraestructuras</t>
  </si>
  <si>
    <t>Identificación de necesidades de insumos</t>
  </si>
  <si>
    <t>Identificación de actividades</t>
  </si>
  <si>
    <t>Nómina</t>
  </si>
  <si>
    <t>DISTRITO NACIONAL</t>
  </si>
  <si>
    <t>MONTE PLATA</t>
  </si>
  <si>
    <t>SANTO DOMINGO</t>
  </si>
  <si>
    <t>PERAVIA</t>
  </si>
  <si>
    <t>ESPAILLAT</t>
  </si>
  <si>
    <t>PUERTO PLATA</t>
  </si>
  <si>
    <t>SANTIAGO</t>
  </si>
  <si>
    <t>DUARTE</t>
  </si>
  <si>
    <t>HERMANAS MIRABAL</t>
  </si>
  <si>
    <t>BAHORUCO</t>
  </si>
  <si>
    <t>BARAHONA</t>
  </si>
  <si>
    <t>INDEPENDENCIA</t>
  </si>
  <si>
    <t>PEDERNALES</t>
  </si>
  <si>
    <t>EL SEIBO</t>
  </si>
  <si>
    <t>HATO MAYOR</t>
  </si>
  <si>
    <t>LA ALTAGRACIA</t>
  </si>
  <si>
    <t>LA ROMANA</t>
  </si>
  <si>
    <t>AZUA</t>
  </si>
  <si>
    <t>SAN JUAN</t>
  </si>
  <si>
    <t>MONTECRISTI</t>
  </si>
  <si>
    <t>VALVERDE</t>
  </si>
  <si>
    <t>LA VEGA</t>
  </si>
  <si>
    <t>MONSEÑOR NOUEL</t>
  </si>
  <si>
    <t>DAJABÓN</t>
  </si>
  <si>
    <t>ELÍAS PIÑA</t>
  </si>
  <si>
    <t>MARÍA TRINIDAD SÁNCHEZ</t>
  </si>
  <si>
    <t>SAMANÁ</t>
  </si>
  <si>
    <t>SAN CRISTÓBAL</t>
  </si>
  <si>
    <t>SAN JOSÉ DE OCOA</t>
  </si>
  <si>
    <t>SAN PEDRO DE MACORÍS</t>
  </si>
  <si>
    <t>SÁNCHEZ RAMÍREZ</t>
  </si>
  <si>
    <t>SANTIAGO RODRÍGUEZ</t>
  </si>
  <si>
    <t>Dajabon</t>
  </si>
  <si>
    <t>El_Seibo</t>
  </si>
  <si>
    <t>Elias_Pina</t>
  </si>
  <si>
    <t>Hato_Mayor</t>
  </si>
  <si>
    <t>Hermanas_Mirabal</t>
  </si>
  <si>
    <t>La_Altagracia</t>
  </si>
  <si>
    <t>La_Romana</t>
  </si>
  <si>
    <t>La_Vega</t>
  </si>
  <si>
    <t>Monte_Plata</t>
  </si>
  <si>
    <t>Maria_Trinidad_Sanchez</t>
  </si>
  <si>
    <t>Monsenor_Nouel</t>
  </si>
  <si>
    <t>Puerto_Plata</t>
  </si>
  <si>
    <t>Samana</t>
  </si>
  <si>
    <t>San_Cristobal</t>
  </si>
  <si>
    <t>San_Jose_de_Ocoa</t>
  </si>
  <si>
    <t>San_Juan</t>
  </si>
  <si>
    <t>San_Pedro_de_Macoris</t>
  </si>
  <si>
    <t>Sanchez_Ramirez</t>
  </si>
  <si>
    <t>Santiago_Rodriguez</t>
  </si>
  <si>
    <t>Santo_Domingo</t>
  </si>
  <si>
    <t>Distrito_Nacional</t>
  </si>
  <si>
    <t>ListaProvincia</t>
  </si>
  <si>
    <t>Administrativo</t>
  </si>
  <si>
    <t>Financiero</t>
  </si>
  <si>
    <t>Tecnología</t>
  </si>
  <si>
    <t>Monitoreo</t>
  </si>
  <si>
    <t>Servicios Diagnósticos</t>
  </si>
  <si>
    <t>URGM</t>
  </si>
  <si>
    <t>Atencion a los Usuarios</t>
  </si>
  <si>
    <t>Tipo de Equipo</t>
  </si>
  <si>
    <t>lsInsumosEquipos</t>
  </si>
  <si>
    <t>lsEquiposTransporte</t>
  </si>
  <si>
    <t>2.6.4.2.01</t>
  </si>
  <si>
    <t>2.6.4.8.01</t>
  </si>
  <si>
    <t>Item</t>
  </si>
  <si>
    <t>POA</t>
  </si>
  <si>
    <t>AREA</t>
  </si>
  <si>
    <t>TIPO</t>
  </si>
  <si>
    <t>ID_Dependendencia</t>
  </si>
  <si>
    <t>Nominas</t>
  </si>
  <si>
    <t>SNS - Dirección Central</t>
  </si>
  <si>
    <t>Dirección</t>
  </si>
  <si>
    <t>Sub Dirección</t>
  </si>
  <si>
    <t xml:space="preserve">Oficina: </t>
  </si>
  <si>
    <t xml:space="preserve">División: </t>
  </si>
  <si>
    <t xml:space="preserve">Departamento: </t>
  </si>
  <si>
    <t xml:space="preserve">Sub Dirección: </t>
  </si>
  <si>
    <t xml:space="preserve">Dirección: </t>
  </si>
  <si>
    <t>Estimación de ingresos por cuentas</t>
  </si>
  <si>
    <t>Otros Aportes</t>
  </si>
  <si>
    <t>Aportes SNS Nómina</t>
  </si>
  <si>
    <t>Venta de Servicios y Otros Ingresos</t>
  </si>
  <si>
    <t>Total Ingresos RD$</t>
  </si>
  <si>
    <t>Otras Señales</t>
  </si>
  <si>
    <t xml:space="preserve">Identificación de Productos/Resultados </t>
  </si>
  <si>
    <t>Cumplimiento de productos y actividades del POA DCSNS</t>
  </si>
  <si>
    <t>Dependencias con un cumplimiento del POA mayor a 75%</t>
  </si>
  <si>
    <t>Dependencias que reportan ejecución trimestral del POA</t>
  </si>
  <si>
    <t>Ejecución del Plan de Monitoreo y Evaluación del POA</t>
  </si>
  <si>
    <t>Implementación del programa de visitas de los SRS a los EESS</t>
  </si>
  <si>
    <t>Implementación del sistema de facturación hospitalaria</t>
  </si>
  <si>
    <t xml:space="preserve">Ejecución presupuestaria </t>
  </si>
  <si>
    <t xml:space="preserve">Cumplimiento del Plan Anual de Compras </t>
  </si>
  <si>
    <t>Ahorro en las compras gubernamentales</t>
  </si>
  <si>
    <t>Desviaciones del Plan Anual de Compras</t>
  </si>
  <si>
    <t>Reportes oportunos de rendición de cuentas de la Red</t>
  </si>
  <si>
    <t xml:space="preserve">Gestión oportuna de entrega </t>
  </si>
  <si>
    <t>Ejecución del Plan de Mantenimiento Preventivo</t>
  </si>
  <si>
    <t>Respuesta a requerimientos de estadísticas</t>
  </si>
  <si>
    <t>Procesos automatizados</t>
  </si>
  <si>
    <t>Servicios Regionales con OAI en funcionamiento</t>
  </si>
  <si>
    <t>Nivel de implementación del Plan de Comunicaciones del SNS</t>
  </si>
  <si>
    <t>Nivel de implementación del programa de incentivo y régimen de consecuencias</t>
  </si>
  <si>
    <t xml:space="preserve">Nivel de satisfacción laboral </t>
  </si>
  <si>
    <t>Índice de rotaciones internas</t>
  </si>
  <si>
    <t xml:space="preserve">Nivel de implementación del programa de capacitación </t>
  </si>
  <si>
    <t>Nivel de implementación del expediente clínico</t>
  </si>
  <si>
    <t>Utilización del expediente clinico en los EESS priorizados</t>
  </si>
  <si>
    <t>Establecimientos de Salud que cuentan con cartera de servicios actualizada</t>
  </si>
  <si>
    <t>Establecimientos de Salud habilitados</t>
  </si>
  <si>
    <t>Nivel de atisfacción de usuario alcanzado</t>
  </si>
  <si>
    <t>Referencias válidas</t>
  </si>
  <si>
    <t>Contarreferencias emitidas</t>
  </si>
  <si>
    <t>Nivel de implementación del Plan de Gestión de los desechos y residuos hospitalarios</t>
  </si>
  <si>
    <t xml:space="preserve">Resolución de lista de espera quirúrgica </t>
  </si>
  <si>
    <t>Establecimientos de salud que realizan partos acorde a los estandares</t>
  </si>
  <si>
    <t xml:space="preserve">Establecimientos de Salud valorados por encima del 60% </t>
  </si>
  <si>
    <t>Adherencia a protocolos</t>
  </si>
  <si>
    <t xml:space="preserve">Evaluación del portal de transparencia de la DCSNS </t>
  </si>
  <si>
    <t>Datos auditado y validados</t>
  </si>
  <si>
    <t>Nivel de implementación del Programa de Seguridad Hospitalaria</t>
  </si>
  <si>
    <t>Cobertura de atención odontológica</t>
  </si>
  <si>
    <t>Comité Farmaco-Terapéutica conformados</t>
  </si>
  <si>
    <t>Disponibilidad de medicamentos trazadores en los EESS</t>
  </si>
  <si>
    <t xml:space="preserve">BLH instalado y funcionado </t>
  </si>
  <si>
    <t xml:space="preserve">Frecuencia Eventos adversos </t>
  </si>
  <si>
    <t>Evaluación Hospitalaria</t>
  </si>
  <si>
    <t>Planes de Emergencia y Desastres de la Red</t>
  </si>
  <si>
    <t>Incremento de la provisión servicios diagnósticos por nivel de atención</t>
  </si>
  <si>
    <t>Unidades transfundidas acorde a necesidades</t>
  </si>
  <si>
    <t>Nivel de cumplimiento del tablero de indicadores de gestión por SRS</t>
  </si>
  <si>
    <t>Dirección Financiera</t>
  </si>
  <si>
    <t>Dirección Administrativa</t>
  </si>
  <si>
    <t>Dirección Centros Hospitalarios</t>
  </si>
  <si>
    <t>Oportunidad de respuesta a requerimientos estadísticos</t>
  </si>
  <si>
    <t>Línea Base</t>
  </si>
  <si>
    <t>S/D</t>
  </si>
  <si>
    <t xml:space="preserve">Macroprocesos priorizados definidos </t>
  </si>
  <si>
    <t>Dependencias con inventario actualizado</t>
  </si>
  <si>
    <t>Índice de uso TIC e implementación de gobierno electrónico</t>
  </si>
  <si>
    <t>Adherencia al protocolo de atención obstétrica</t>
  </si>
  <si>
    <t>Adherencia al protocolo de atención neonatal</t>
  </si>
  <si>
    <t xml:space="preserve">Usuarios con patologías crónicas en seguimiento </t>
  </si>
  <si>
    <t>Nivel de cumplimiento del plan de mejora CAF por etapas</t>
  </si>
  <si>
    <t>Reporte Eventos adversos</t>
  </si>
  <si>
    <t xml:space="preserve">Nombre Indicador </t>
  </si>
  <si>
    <r>
      <t>&lt;</t>
    </r>
    <r>
      <rPr>
        <sz val="9.9"/>
        <color theme="1"/>
        <rFont val="Times New Roman"/>
        <family val="1"/>
      </rPr>
      <t>20%</t>
    </r>
  </si>
  <si>
    <r>
      <t>&lt;</t>
    </r>
    <r>
      <rPr>
        <sz val="9.9"/>
        <color theme="1"/>
        <rFont val="Times New Roman"/>
        <family val="1"/>
      </rPr>
      <t>15%</t>
    </r>
  </si>
  <si>
    <r>
      <t>&lt;</t>
    </r>
    <r>
      <rPr>
        <sz val="9.9"/>
        <color theme="1"/>
        <rFont val="Times New Roman"/>
        <family val="1"/>
      </rPr>
      <t>35%</t>
    </r>
  </si>
  <si>
    <t>Línea Basal</t>
  </si>
  <si>
    <t xml:space="preserve">Meta </t>
  </si>
  <si>
    <t xml:space="preserve">Numerador </t>
  </si>
  <si>
    <t>Denominador</t>
  </si>
  <si>
    <t>Rango de Gestión</t>
  </si>
  <si>
    <t xml:space="preserve">Bueno </t>
  </si>
  <si>
    <t>Aceptable</t>
  </si>
  <si>
    <t>Deficiente</t>
  </si>
  <si>
    <t>Número de SRS con OAI conformada y funcionando</t>
  </si>
  <si>
    <t>Excelente</t>
  </si>
  <si>
    <t>3 a 5</t>
  </si>
  <si>
    <t>6 a 7</t>
  </si>
  <si>
    <t>0 a 2</t>
  </si>
  <si>
    <t>&lt;75</t>
  </si>
  <si>
    <t>&lt;89 - &gt;76</t>
  </si>
  <si>
    <t>&lt;99 - &gt;90</t>
  </si>
  <si>
    <t xml:space="preserve">Número de objetivos cumplidos </t>
  </si>
  <si>
    <t>&gt;90</t>
  </si>
  <si>
    <t>&lt;89 - &gt;80</t>
  </si>
  <si>
    <t>&lt;79 - &gt;70</t>
  </si>
  <si>
    <t>&lt;69</t>
  </si>
  <si>
    <t>Número de dependencias con una ejecución del POA &gt;75%</t>
  </si>
  <si>
    <t>&gt;85</t>
  </si>
  <si>
    <t>&lt;84 - &gt;75</t>
  </si>
  <si>
    <t>&lt;74 - &gt;70</t>
  </si>
  <si>
    <t>Número de objetivos programados x 100</t>
  </si>
  <si>
    <t>Total de dependencias con POA formulado  x 100</t>
  </si>
  <si>
    <t>Número de macroprocesos definidos</t>
  </si>
  <si>
    <t>Total de macroprocesos priorizados x 100</t>
  </si>
  <si>
    <t xml:space="preserve"> &gt;90</t>
  </si>
  <si>
    <t>&lt;79 - &gt;75</t>
  </si>
  <si>
    <t>&lt;74</t>
  </si>
  <si>
    <t>Número de dependencias con RTP entregado</t>
  </si>
  <si>
    <t>Número acciones de monitoreo y evaluación del POA realizadas</t>
  </si>
  <si>
    <t>Número de mejoras (criterios CAF) aplicados</t>
  </si>
  <si>
    <t>Total acciones de monitoreo y evaluación del POA programadas x 100</t>
  </si>
  <si>
    <t xml:space="preserve">Total de ítems a evaluar </t>
  </si>
  <si>
    <t xml:space="preserve">Número de ítems cumplidos </t>
  </si>
  <si>
    <t>Total de de mejoras (criterios CAF) asignadas x 100</t>
  </si>
  <si>
    <t>Total indicadores del tablero de gestión x 100</t>
  </si>
  <si>
    <t>Número de indicadores del tablero de gestión logrados &gt;70%</t>
  </si>
  <si>
    <t>&lt;89 - &gt;75</t>
  </si>
  <si>
    <t>&lt;74 - &gt;65</t>
  </si>
  <si>
    <t>&lt;64</t>
  </si>
  <si>
    <t>Número de visita realizadas a los EESS</t>
  </si>
  <si>
    <t>Total de visitas programadas x 100</t>
  </si>
  <si>
    <t>Primer Trimestre</t>
  </si>
  <si>
    <t>Segundo Trimestre</t>
  </si>
  <si>
    <t>Tercer Trimestre</t>
  </si>
  <si>
    <t>Cuarto Trimestre</t>
  </si>
  <si>
    <t>Área Organizacional</t>
  </si>
  <si>
    <t>Nº Productos</t>
  </si>
  <si>
    <t>Nº Actividades</t>
  </si>
  <si>
    <t>% (Actividades)</t>
  </si>
  <si>
    <t>% (Presupuesto)</t>
  </si>
  <si>
    <t>Total</t>
  </si>
  <si>
    <t>Dirección Planificación y Desarrollo</t>
  </si>
  <si>
    <t>% (Productos)</t>
  </si>
  <si>
    <t>Servicios Diagnósticos y Sangre (SDS)</t>
  </si>
  <si>
    <t>Cantidad acciones/actividades/trimestre</t>
  </si>
  <si>
    <t>Odontología (ODO)</t>
  </si>
  <si>
    <t>Promoción y Cultura de Innovación</t>
  </si>
  <si>
    <t>Dirección Gestión de la Información</t>
  </si>
  <si>
    <t>Gestión Clínica (DGC)</t>
  </si>
  <si>
    <t>Dirección de Comunicaciones</t>
  </si>
  <si>
    <t>Dirección Recursos Humanos</t>
  </si>
  <si>
    <t>Dirección Jurídica</t>
  </si>
  <si>
    <t>Dirección Emergencias Médicas</t>
  </si>
  <si>
    <t>LE.1 - Calidad en la prestación de los servicios de salud</t>
  </si>
  <si>
    <t>LE.2 - Desarrollo de las redes integradas de servicios de salud fundamentada en el Modelo de Atención</t>
  </si>
  <si>
    <t>LE.3 - Fortalecimiento de la gestión y desarrollo de los recursos humanos</t>
  </si>
  <si>
    <t>LE.4 - Fortalecimiento Institucional</t>
  </si>
  <si>
    <t>Mejorar la provisión de los servicios de salud con enfoque en la promoción de la salud, prevención de la enfermedad y control de las enfermedades.</t>
  </si>
  <si>
    <t>Asegurar la calidad de la atención y seguridad del paciente en el marco de los derechos de las personas, que se traduzca en un incremento de la confianza y satisfacción de los usuarios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</si>
  <si>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</si>
  <si>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</si>
  <si>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</si>
  <si>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</si>
  <si>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</si>
  <si>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</si>
  <si>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</si>
  <si>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Fortalecer el Primer Nivel de Atención incrementando su capacidad de resolución para satisfacer las necesidades de salud de la población</t>
  </si>
  <si>
    <t>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</si>
  <si>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Garantizado el cierre de brecha según cartera de servicios y Modelo de Atención en términos de recursos, a través del adecuado financiamiento del PN con las metas de la Red Pública</t>
  </si>
  <si>
    <t>Avanzar en la integración de las redes de servicios, asegurando la integralidad de la atención de acuerdo a las necesidades territoriales de la población</t>
  </si>
  <si>
    <t>Garantizada la atención integral con calidad y oportunidad, mediante la coordinación clínica y asistencial de los servicios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</si>
  <si>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</si>
  <si>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Redes de servicios ofertando servicios de promoción de la salud y prevención de la enfermedad, que han integrado las intervenciones de salud pública y de carácter colectivo</t>
  </si>
  <si>
    <t>Aumentada la eficacia, eficiencia y equidad de la prestación de los servicios de salud a través de la reorganización y transformación de las estructuras de redes de servicios</t>
  </si>
  <si>
    <t>Fortalecer las capacidades de planificación estratégica de la fuerza laboral, incluyendo el análisis de la movilidad profesional, con el fin de proyectar y responder a las necesidades del personal de salud a mediano y largo plazo, con el apoyo de un sistema nacional de información de recursos humanos</t>
  </si>
  <si>
    <t>Reducida las disparidades en la disponibilidad de personal médico especializado y personal licenciado en enfermería  que existen los diferentes niveles</t>
  </si>
  <si>
    <t xml:space="preserve">Desarrollar condiciones y capacidades en los colaboradores del SNS para mejorar el desempeño institucional, ampliar el acceso y cobertura a los servicios integrales de salud </t>
  </si>
  <si>
    <t>Personal trabaja bajo un clima de satisfacción, realización personal y sentido de pertenencia hacia la institución</t>
  </si>
  <si>
    <t xml:space="preserve">Desarrollados e implementados los aspectos de gestión relacionados con seguridad y salud en el trabajo </t>
  </si>
  <si>
    <t>Asegurar la calidad y efectividad de la gestión institucional del SNS a través de la implementación de un conjunto de intervenciones de gestión del cambio.</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</si>
  <si>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</si>
  <si>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</si>
  <si>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</si>
  <si>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Obj1.1 - Mejorar la provisión de los servicios de salud con enfoque en la promoción de la salud, prevención de la enfermedad y control de las enfermedades.</t>
  </si>
  <si>
    <t>Obj1.2 - Asegurar la calidad de la atención y seguridad del paciente en el marco de los derechos de las personas, que se traduzca en un incremento de la confianza y satisfacción de los usuarios de los servicios de salud</t>
  </si>
  <si>
    <t>Obj2.1 - Fortalecer el Primer Nivel de Atención incrementando su capacidad de resolución para satisfacer las necesidades de salud de la población</t>
  </si>
  <si>
    <t>Obj2.2 - Avanzar en la integración de las redes de servicios, asegurando la integralidad de la atención de acuerdo a las necesidades territoriales de la población</t>
  </si>
  <si>
    <t xml:space="preserve">Obj3.2 - Desarrollar condiciones y capacidades en los colaboradores del SNS para mejorar el desempeño institucional, ampliar el acceso y cobertura a los servicios integrales de salud </t>
  </si>
  <si>
    <t>Prensa y Relaciones Públicas (PRP)</t>
  </si>
  <si>
    <t>Comunicación Digital (DCD)</t>
  </si>
  <si>
    <t>Identidad Institucional (DID)</t>
  </si>
  <si>
    <t>Litigios (DLI)</t>
  </si>
  <si>
    <t>Elaboración Documentos Legales (EDL)</t>
  </si>
  <si>
    <t>Oficina Acceso a la Información (OAI)</t>
  </si>
  <si>
    <t>Oficina Acceso a la Información</t>
  </si>
  <si>
    <t>Registro y Control (DRC)</t>
  </si>
  <si>
    <t>Evaluación del Desempeño y Capacitación (EDC)</t>
  </si>
  <si>
    <t>División Nómina (DNO)</t>
  </si>
  <si>
    <t>Relaciones Laborales y Seguridad Social (RLSS)</t>
  </si>
  <si>
    <t>Reclutamiento y Selección de Personal (RSP)</t>
  </si>
  <si>
    <t>División Pasantía Médica (DPM)</t>
  </si>
  <si>
    <t>Dirección de Fiscalización y Control</t>
  </si>
  <si>
    <t>Formulación, Monitoreo y Evaluación PPP (FME)</t>
  </si>
  <si>
    <t>Desarrollo Institucional (DDI)</t>
  </si>
  <si>
    <t>División Proyectos en Salud (DPS)</t>
  </si>
  <si>
    <t>División Cooperación Internacional (DCI)</t>
  </si>
  <si>
    <t>Calidad en la Gestión (DCG)</t>
  </si>
  <si>
    <t>Compras y Contrataciones (DCC)</t>
  </si>
  <si>
    <t>Servicios Generales (DSG)</t>
  </si>
  <si>
    <t>División Almacén y Suministro (DAS)</t>
  </si>
  <si>
    <t>División Correspondencia y Archivo (DCA)</t>
  </si>
  <si>
    <t>División Mayordomía (DMA)</t>
  </si>
  <si>
    <t>Infraestructura y Mantenimiento</t>
  </si>
  <si>
    <t>División Activo Fijo</t>
  </si>
  <si>
    <t>Dirección de Tecnologías de la Información y Comunicación</t>
  </si>
  <si>
    <t>Operaciones TIC (OTIC)</t>
  </si>
  <si>
    <t>Desarrollo e Implementación de Sistemas (DIS)</t>
  </si>
  <si>
    <t>Seguridad y Monitoreo TIC (SMT)</t>
  </si>
  <si>
    <t>Administración Servicios TIC (AST)</t>
  </si>
  <si>
    <t>Contabilidad (CNT)</t>
  </si>
  <si>
    <t>Tesorería (DTE)</t>
  </si>
  <si>
    <t>Presupuesto (PRE)</t>
  </si>
  <si>
    <t>Gestión de Emergencias Extrahospitalarias (GEE)</t>
  </si>
  <si>
    <t>Operaciones de Emergencias Centros de Salud (OECS)</t>
  </si>
  <si>
    <t>Prevención y Gestión de Riesgos y Desastres (PGRD)</t>
  </si>
  <si>
    <t>Desarrollo Servicios Emergencias Médicas (DSEM)</t>
  </si>
  <si>
    <t>Dirección Medicamentos e Insumos</t>
  </si>
  <si>
    <t>Gestión de Medicamentos e Insumos (GMI)</t>
  </si>
  <si>
    <t>Análisis de Informaicón y Boletines (AIB)</t>
  </si>
  <si>
    <t>Auditoría Calidad del Dato (ACD)</t>
  </si>
  <si>
    <t>Análisis y Estudio (DAE)</t>
  </si>
  <si>
    <t>Estadísticas (DEE)</t>
  </si>
  <si>
    <t>Dirección Gestión de Calidad en los Servicios de Salud</t>
  </si>
  <si>
    <t>Monitoreo de Calidad Servicios de Salud (CSS)</t>
  </si>
  <si>
    <t>Atención a Usuarios (DAU)</t>
  </si>
  <si>
    <t>Prevención y Control de Riesgo Biológico (CRB)</t>
  </si>
  <si>
    <t>Seguimiento a la Habilitación Hospitalaria (SHH)</t>
  </si>
  <si>
    <t xml:space="preserve">Dirección Materno, Infantil y Adolescentes </t>
  </si>
  <si>
    <t>Departamento Materno Infantil (MAI)</t>
  </si>
  <si>
    <t>División Adolescentes (ADO)</t>
  </si>
  <si>
    <t xml:space="preserve">Dirección de Asistencia a la Red de Servicios de Salud </t>
  </si>
  <si>
    <t>Gestión de Servicios Hospitalarios</t>
  </si>
  <si>
    <t>División Servicios Segundo Nivel de Atención (SNA)</t>
  </si>
  <si>
    <t>División Servicios Tercer Nivel de Atención (TNA)</t>
  </si>
  <si>
    <t>Desarrollo Servicios Hospitalarios (DSH)</t>
  </si>
  <si>
    <t>Dirección Primer Nivel de Atención</t>
  </si>
  <si>
    <t>Gestión de Servicios de Salud PN (SSPN)</t>
  </si>
  <si>
    <t>División Operaciones Primer Nivel de Atención (OPN)</t>
  </si>
  <si>
    <t>División Servicios Primer Nivel de Atención (SPNA)</t>
  </si>
  <si>
    <t>Desarrollo Servicios de Salud Primer Nivel (DSPN)</t>
  </si>
  <si>
    <t>DCE</t>
  </si>
  <si>
    <t>ADM</t>
  </si>
  <si>
    <t>DRH</t>
  </si>
  <si>
    <t>DFC</t>
  </si>
  <si>
    <t>DPD</t>
  </si>
  <si>
    <t>DEM</t>
  </si>
  <si>
    <t>DMI</t>
  </si>
  <si>
    <t>DGI</t>
  </si>
  <si>
    <t>TIC</t>
  </si>
  <si>
    <t>DFI</t>
  </si>
  <si>
    <t>DCSS</t>
  </si>
  <si>
    <t>MIA</t>
  </si>
  <si>
    <t>DAR</t>
  </si>
  <si>
    <t>DCH</t>
  </si>
  <si>
    <t>DPN</t>
  </si>
  <si>
    <t>Seguridad</t>
  </si>
  <si>
    <t>Seguridad (DSF)</t>
  </si>
  <si>
    <t>DSF</t>
  </si>
  <si>
    <t xml:space="preserve">Plan Operativo Anual </t>
  </si>
  <si>
    <t>Total actividades del año 2021</t>
  </si>
  <si>
    <t>Tabla Resumen POA 2021</t>
  </si>
  <si>
    <t>Obj4.1 - Asegurar la calidad y efectividad de la gestión institucional del SNS a través de la implementación de un conjunto de intervenciones de gestión del cambio</t>
  </si>
  <si>
    <t>Asegurar la calidad y efectividad de la gestión institucional del SNS a través de la implementación de un conjunto de intervenciones de gestión del cambio</t>
  </si>
  <si>
    <t>LE.1</t>
  </si>
  <si>
    <t>LE.2</t>
  </si>
  <si>
    <t>LE.3</t>
  </si>
  <si>
    <t>LE.4</t>
  </si>
  <si>
    <t>Incrementada las competencias  y resolutividad de los colaboradores, de acuerdo a la complejidad de sus funciones, las necesidades de salud de la población y los compromisos del sector</t>
  </si>
  <si>
    <t>Incrementada las competencias y resolutividad de los colaboradores, de acuerdo a la complejidad de sus funciones, las necesidades de salud de la población y los compromisos del sector</t>
  </si>
  <si>
    <t>Obj3.1 - Fortalecer las  capacidades de planificación estratégica de la fuerza laboral, incluyendo el análisis de la movilidad profesional con el fin de proyectar y responder a las necesidades del personal de salud a mediano y largo plazo con el apoyo de un sistema nacional de información de recursos humanos</t>
  </si>
  <si>
    <t>Obj3.1 - Fortalecer las  capacidades de planificación estratégica de la fuerza laboral, incluyendo el análisis de la movilidad profesional con el fin de proyectar y responder a las necesidades del personal de salud a mediano y largo plazo</t>
  </si>
  <si>
    <t>Incrementada las competencias y resolutividad de los colaboradores, acuerdo a la complejidad de sus funciones, las necesidades de salud de la población y los compromisos del sector</t>
  </si>
  <si>
    <t>4.1.2.4 Implementación del Sistema de Administración de Bienes</t>
  </si>
  <si>
    <t xml:space="preserve">1.1.4.3 Fortalecimiento de atención ante la Tuberculosis enfocado al cumplimiento de las Metas para la Detección, Diagnostico y Tratamiento (DDT) </t>
  </si>
  <si>
    <t>Elaboración del POA 2022</t>
  </si>
  <si>
    <t>Elaboración del PACC 2022</t>
  </si>
  <si>
    <t>PACC</t>
  </si>
  <si>
    <t>Elaboración de la Memoria Institucional 2021</t>
  </si>
  <si>
    <t>Levantamiento de los proyectos de cooperacion finalizados en el 2020 y en ejecucion 2021</t>
  </si>
  <si>
    <t>Monitoreo Planes operativos del SRS y CEAS</t>
  </si>
  <si>
    <t>Autodiagnóstico CAF</t>
  </si>
  <si>
    <t>Seguimiento a la implementación del Plan de Mejora CAF</t>
  </si>
  <si>
    <t>Monitoreo Indicadores SISMAP Hospitalario</t>
  </si>
  <si>
    <t>Levantamiento de necesidades de infraesructura tecnologica</t>
  </si>
  <si>
    <t>Soporte a los requerimientos tecnológicos internos</t>
  </si>
  <si>
    <t>Listados de participantes</t>
  </si>
  <si>
    <t xml:space="preserve">Seguimiento a la carga y validación de reportes de producción de servicios de salud de toda la red SRS </t>
  </si>
  <si>
    <t>Conformacion Comité de veeduria Ciudadana en salud</t>
  </si>
  <si>
    <t xml:space="preserve">Actualización del portal de transparencia </t>
  </si>
  <si>
    <t>Reunión de seguimiento al comité de medios web</t>
  </si>
  <si>
    <t>Recibir, tramitar y responder las solicitudes de informacion de los ciudadanos</t>
  </si>
  <si>
    <t>Taller Etica del servidor publico</t>
  </si>
  <si>
    <t>Listado de Participantes</t>
  </si>
  <si>
    <t>Análisis de ejecución presupuestaria enfocada a la programación trimestral</t>
  </si>
  <si>
    <t>Analisis comportamiento pago</t>
  </si>
  <si>
    <t>Análisis de Gestión de Tesoreria</t>
  </si>
  <si>
    <t>Elaboración y análisis de los estados financieros del CEAS</t>
  </si>
  <si>
    <t>Estados Financieros</t>
  </si>
  <si>
    <t>Autoevaluación de las NOBACI</t>
  </si>
  <si>
    <t>Elaboración del Plan de Mejora de las NOBACI</t>
  </si>
  <si>
    <t>Seguimiento a las glosas en auditoria Medica de Expendientes Clinicos de Afiliados atendidos de ARS contratadas.</t>
  </si>
  <si>
    <t>Listado de Participacion</t>
  </si>
  <si>
    <t>Seguimiento al desarrollo del Plan de Capacitación de los CEAS 2021</t>
  </si>
  <si>
    <t>Aplicación Encuesta de clima laboral</t>
  </si>
  <si>
    <t>Elaboraciòn acuerdos  Desempeño en toda la red del SRS  2021</t>
  </si>
  <si>
    <t>Evaluación Desempeño SRS-CEAS 2021</t>
  </si>
  <si>
    <t>Sesiones de trabajo con CEAS para  socializacion regimen etico y disciplinario, (presentacion expedientes, aplicación regimen disciplinario)</t>
  </si>
  <si>
    <t xml:space="preserve">Actualización Sistema SIU para  registro licencias en SRS y CEAS. </t>
  </si>
  <si>
    <t>Aplicación del componente de competencias y del régimen ético y disciplinario en SRS y CEAS.</t>
  </si>
  <si>
    <t xml:space="preserve">Supervisión a la UNAP del Llenado de la Ficha Familiar </t>
  </si>
  <si>
    <t>Seguimiento al registro en SIRPAFF de la Ficha Familiar</t>
  </si>
  <si>
    <t>Seguimiento al proceso de referencia y contrareferencia</t>
  </si>
  <si>
    <t>Seguimiento a la iniciativa, mejora de la calidad y humanizacion de los servicios en la atencion materna y neonatal</t>
  </si>
  <si>
    <t xml:space="preserve">Seguimiento  de la conformación de la Unidad de Género en Salud </t>
  </si>
  <si>
    <t>Seguimiento al Plan de accion para reducir la mortalidad materna y neonatal.</t>
  </si>
  <si>
    <t>Seguimiento de la Sala de situación mortalidad materna y perinatal</t>
  </si>
  <si>
    <t>Seguimiento de la implementación de la Clínica de los Trastornos Hipertensivos del Embarazo</t>
  </si>
  <si>
    <t>Pesquizaje al diagnostico temprano de gestantes consumidoras de alcohol y drogas</t>
  </si>
  <si>
    <t>Monitoreo al tratamiento ARV en gestantes VIH+</t>
  </si>
  <si>
    <t xml:space="preserve">Supervisión a los CEAS sobre la implementación o seguimiento del SIP </t>
  </si>
  <si>
    <t>Supervisión del Apego o adherencia a protocolos de los servicios perinatología y neonatal.</t>
  </si>
  <si>
    <t>Seguimiento y expansión de la Red de Reanimación Neonatal Avanzada</t>
  </si>
  <si>
    <t>Seguimiento de vigilancia nutricional y estimulación temprana en CEAS</t>
  </si>
  <si>
    <t>Inforne</t>
  </si>
  <si>
    <t>Monitoreo en acciones de promoción de la lactancia materna.</t>
  </si>
  <si>
    <t>Capacitación a proveedores sobre promoción, consejería y anticoncepción postevento obstétrico, metodos anticonceptivos de largo plazo y de emergencia</t>
  </si>
  <si>
    <t>Coordinación de la Implementación del Modelo Integrado de Atención de Emergencias y Urgencias</t>
  </si>
  <si>
    <t>Coordinación Implementación de RAC-Triaje en sala de emergencias </t>
  </si>
  <si>
    <t xml:space="preserve">Supervisión de la capacitación de salud del Soporte Vital Basico y Soporte Vital Avanzado </t>
  </si>
  <si>
    <t>Supervisión de la Capacitación del personal de las Ambulancias en los manuales asistenciales, Soporte vital Básico y soporte Vital Avanzado</t>
  </si>
  <si>
    <t>Coordinación del Procedimiento de Traslado Inter-hospitalario de Pacientes Emergentes y Urgentes</t>
  </si>
  <si>
    <t>Coordinación de simulacros de la Red asistencial</t>
  </si>
  <si>
    <t>Matriz primaria de Programación completa</t>
  </si>
  <si>
    <t>Taller regional de consolidación y validación de la Programación de Medicamentos e Insumos para el 2022.</t>
  </si>
  <si>
    <t>Lista de asistencia e Informe</t>
  </si>
  <si>
    <t>Reporte mensual de lo recibido por PROMESE-CAL Vs lo solicitado y por compra administrativa de los CEAS y SRS</t>
  </si>
  <si>
    <t>Informe, hoja de supervisión</t>
  </si>
  <si>
    <t xml:space="preserve">Supervisión  a la prestación de los servicios de pruebas especiales de VIH (CD4, CV y ADN-PCR) </t>
  </si>
  <si>
    <t>Jornadas voluntarias de donación de sangre</t>
  </si>
  <si>
    <t>Supervisión  a la implementaciòn de la cartera de servicios en la UNAP</t>
  </si>
  <si>
    <t>Informes</t>
  </si>
  <si>
    <t>Visitas de acompañamiento a los EESS sobre el  cumplimiento de los procesos de gestión de usuarios (afiches de deberes y derechos, cartera de servicios, señalización interna).</t>
  </si>
  <si>
    <t>Seguimiento al programa de gestión de citas en la sincerizacion de las agendas medicas  en los hospitales</t>
  </si>
  <si>
    <t>Reporte digital</t>
  </si>
  <si>
    <t>Talleres de capacitación salud mental</t>
  </si>
  <si>
    <t>Reunión tecnica con el comité Gestor Regional Hearts para analisis y definir mejoras según hallazgos de supervisiones.</t>
  </si>
  <si>
    <t>Mesas Tecnicas de seguimiento al diagnostico y tratamiento de la Malaria</t>
  </si>
  <si>
    <t>Visitas de Supervisión de los Servicios de Atencion Integral (SAI) para verificar cumplimiento de la Meta 90-90-90</t>
  </si>
  <si>
    <t>Monitoreo a indicadores de los Servicios de VIH y coinfección VIH/TB</t>
  </si>
  <si>
    <t>Auditoria del FAPPS</t>
  </si>
  <si>
    <t>Visitas de Supervicion a los EESS que cuentan con los servicios de TB para el fortalecimiento del seguimiento deteccion, diagnostico y tratamiento</t>
  </si>
  <si>
    <t>Supervisión a la adecuacióna de la prestación de servicios diagnosticos y de laboratorio y servicios  ofertados 24 h</t>
  </si>
  <si>
    <t>Seguimiento a la conformación o actualización de clubes de donantes</t>
  </si>
  <si>
    <t>Coordinación de la implementación o seguimiento  de la estrategia Código Rojo en los EESS</t>
  </si>
  <si>
    <t xml:space="preserve">Supervisión a la Implementación del Plan de mejora del Indice de seguridad hospitalario comites de emergencias Regionales </t>
  </si>
  <si>
    <t>Supervisión del Seguimiento a la  Elaboración Planes de Emergencias y Desastres Hospitalarios</t>
  </si>
  <si>
    <t>Supervisión y Seguimiento a la funcionabilidad  de los  Planes de  Emergencias y Desastres Hospitalarios a traves de los simulacros.</t>
  </si>
  <si>
    <t>Conformación de circulos de Adolescentes en la comunidad</t>
  </si>
  <si>
    <t xml:space="preserve">Coordinación de preparacion Operativo  feriado Navidad y Año Nuevo </t>
  </si>
  <si>
    <t xml:space="preserve">Coordinación de preparacion Operativo  Semana Santa </t>
  </si>
  <si>
    <t xml:space="preserve">Coordinación de preparacion Operativo  Patronales y Festividades locales </t>
  </si>
  <si>
    <t>Coordinación  Preparativos y Respuesta a Temporada Ciclónica y Eventos de Salud Publica consecuentes</t>
  </si>
  <si>
    <t>Coordinación  Plan de Preparación y Respuesta a Brotes Epidemiologicos</t>
  </si>
  <si>
    <t>Conformación y/o Reactivacion del Comité de Farmacia y Terapeutica-CFT.</t>
  </si>
  <si>
    <t>Capacitación en los Procedimientos Operativos del SUGEMI a los CPN</t>
  </si>
  <si>
    <t>Elaboración del Boletin Regional trimestral del SUGEMI</t>
  </si>
  <si>
    <t>Capacitación en el manual de almacen del SUGEMI al equipo regional.</t>
  </si>
  <si>
    <t xml:space="preserve">Reunión  equipo tecnico  de la URGM para el analisis de datos reflejados en el Boletin </t>
  </si>
  <si>
    <t xml:space="preserve">Capacitación en la MGP a los CEAS de influencia </t>
  </si>
  <si>
    <t>Seguimiento captación a población sintomaticos respiratorios</t>
  </si>
  <si>
    <t>Auditoria en la Calidad del dato al Sistema de Información SI-TB</t>
  </si>
  <si>
    <t>Mesas de trabajo para implementar plan de mejora de acuerdo a los hallazgos encontrados durante las visitas de Supervisión y monitoreo TB</t>
  </si>
  <si>
    <t>Listados de Participantes</t>
  </si>
  <si>
    <t>Visitas de Coordinación y de supervisión de la sala de emergencias  (carro de paro)</t>
  </si>
  <si>
    <t>Jurídico/a</t>
  </si>
  <si>
    <t xml:space="preserve">Tecnología </t>
  </si>
  <si>
    <t>Fiscalización y Control</t>
  </si>
  <si>
    <t>Gestión de la Información</t>
  </si>
  <si>
    <t>Departamento Servicios de Salud</t>
  </si>
  <si>
    <t>División Recursos Humanos</t>
  </si>
  <si>
    <t>División Planificación y Desarrollo</t>
  </si>
  <si>
    <t>División Administrativo-Financiero</t>
  </si>
  <si>
    <t>División Primer Nivel de Atención</t>
  </si>
  <si>
    <t>División Centros Hospitalarios</t>
  </si>
  <si>
    <t>División Gestión Clínica</t>
  </si>
  <si>
    <t>División Emergencias Médicas</t>
  </si>
  <si>
    <t>Supervisores de Área</t>
  </si>
  <si>
    <t>Coordinadores de Zona</t>
  </si>
  <si>
    <t>División de Abastecimiento y Medicamentos</t>
  </si>
  <si>
    <t>División de Calidad de los Servicios y Gestión de Usuarios</t>
  </si>
  <si>
    <t>División de Infraestuctura y Hostelería</t>
  </si>
  <si>
    <t>Formulario donación</t>
  </si>
  <si>
    <t>Acta constitución</t>
  </si>
  <si>
    <t xml:space="preserve">Boletin </t>
  </si>
  <si>
    <t>Reuniones para seguimiento de CAF y Carta Compromiso Ciudadano en la Red</t>
  </si>
  <si>
    <t>Plantilla Autodiagnóstico</t>
  </si>
  <si>
    <t>Reunión de seguimiento a los planes de mejora producto del informe de retorno y auditorías de calidad del CAF</t>
  </si>
  <si>
    <t>Sesiones de trabajo Comité de Calidad Institucional</t>
  </si>
  <si>
    <t>Reunión de socialización de resultados de auditorias de calidad del dato</t>
  </si>
  <si>
    <t>3.2.3.1 Ejecución del Plan de Seguridad y Salud ocupacional</t>
  </si>
  <si>
    <t>Socialización de los resultados del monitoreo del POA</t>
  </si>
  <si>
    <t>Seguimiento al cumplimiento de los indicadores comprometidos en la CCC</t>
  </si>
  <si>
    <t>Auditoría calidad del dato de la producción de los servicios de la Red</t>
  </si>
  <si>
    <t>Reporte oportuno de la producción de servicios de la Red</t>
  </si>
  <si>
    <t>Taller de reforzamiento de registros de producción de servicios y bases de datos de reportes de eventos y notificacion de enfermedades, acorde a los resultados de auditoria de calidad del dato del SNS</t>
  </si>
  <si>
    <t>Supervisión del cumplimiento de los lineamietos de seguridad hospitalaria</t>
  </si>
  <si>
    <t xml:space="preserve">Suministro de requerimientos internos de materiales e insumos </t>
  </si>
  <si>
    <t>Elaboración del Plan de mantenimiento preventivo de equipos e infraestructura física 2021</t>
  </si>
  <si>
    <t>Seguimiento del Plan de mantenimiento preventivo de equipos e infraestructura física 2020</t>
  </si>
  <si>
    <t>Seguimiento a la implementación de la estructura hospitalaria</t>
  </si>
  <si>
    <t>Seguimiento al fortalecimiento de los servicios ofertados en la Red para firma de contrato con las ARS</t>
  </si>
  <si>
    <t>Seguimiento a la ejecución del plan de mejora de la NOBACI</t>
  </si>
  <si>
    <t xml:space="preserve">Coordinación de la elaboracion de planes de mejora facturación de los CEAS  </t>
  </si>
  <si>
    <t xml:space="preserve">Seguimiento a la implementación de planes de mejora para mejorar la facturación de los CEAS  </t>
  </si>
  <si>
    <t>Actualización trimestral del Inventario SRS</t>
  </si>
  <si>
    <t>Seguimiento a la actualización de inventarios de los CEAS de la Red</t>
  </si>
  <si>
    <t>Elaboración del Plan Anual de Compras y Contrataciones 2021</t>
  </si>
  <si>
    <t>Seguimiento a la ejecución del Plan Anual de Compras y Contrataciones 2020</t>
  </si>
  <si>
    <t>Auditoría de las nóminas internas, deudas y fondos de los CEAS</t>
  </si>
  <si>
    <t>Reporte oportuno de liquidación de fondos de la Red</t>
  </si>
  <si>
    <t>Seguimiento a la conformación de las Comisiones de Etica de los CEAS</t>
  </si>
  <si>
    <t>Taller Conflictos de Intereses y Anticorrupcion</t>
  </si>
  <si>
    <t xml:space="preserve"> Socialización del Plan de comunicación interna y externa con los equipos de interes</t>
  </si>
  <si>
    <t>Monitoreo del cumplimiento del Plan de comunicación en los CEAS</t>
  </si>
  <si>
    <t xml:space="preserve">Seguimiento a la conformación de los diferentes comités  Hospitalarios </t>
  </si>
  <si>
    <t>Seguimiento a la conformación de los diferentes comités del Primer Nivel</t>
  </si>
  <si>
    <t>Seguimiento a la conformacion Comité de veeduria Ciudadana en salud</t>
  </si>
  <si>
    <t>Levantamiento de requerimiento minimo de los servicios del PN y NC para su habilitación.</t>
  </si>
  <si>
    <t>Coordinación de la elaboraciòn de plan de mejora  para el proceso de habilitacion de establecimientos de salud</t>
  </si>
  <si>
    <t>Seguimiento a la elaboración del plan de mejora de habilitación de los establecimientos de salud</t>
  </si>
  <si>
    <t>Levantamiento de requerimiento minimo del servicios de odontologia para su habiitación</t>
  </si>
  <si>
    <t xml:space="preserve">Supervisión del apego a las normativas de los servicios odontológicos </t>
  </si>
  <si>
    <t>Formulario de supervisión</t>
  </si>
  <si>
    <t>Mantenimiento de las unidades de odontologías</t>
  </si>
  <si>
    <t>Levantamiento de requerimiento minimo de los servicios diagnósticos para puesta en funcionamiento de servicios 24 horas</t>
  </si>
  <si>
    <t>Supervisión del apego a las normativas de los servicios diagnósticos</t>
  </si>
  <si>
    <t>Sesiones de trabajo Programación individual de Medicamentos, Insumos y Reactivos de Laboratorio para el 2022</t>
  </si>
  <si>
    <t>Supervisión del cumplimiento de los procedimientos operativos del SUGEMI</t>
  </si>
  <si>
    <t>Capacitación en el llenado de la tarjetas de control de existencia y SUGEMI 1 de programas para los Establecimientos con servicio de Atencion Integral</t>
  </si>
  <si>
    <t>Implementación de la Metodología de la Gestión Productiva</t>
  </si>
  <si>
    <t>Seguimiento a la implementación de SNS en Tu Comunidad</t>
  </si>
  <si>
    <t>Seguimiento a la actualización dinámica de la cartera de servicios</t>
  </si>
  <si>
    <t>Seguimiento al reporte oportuno de nacidos vivos en los hospitales de la Red</t>
  </si>
  <si>
    <t>Supervisión de la captaciòn y seguimiento de  la atención en menores de  niños 5 años según guias y protocolos</t>
  </si>
  <si>
    <t xml:space="preserve">Reunión de socialización del informe de mejoras de los hallazgos encontrados en las supervisiones  de la adherencia a protocolos de los servicios Materno Infantil, Perinatologia y neonatal </t>
  </si>
  <si>
    <t>Supervision de la funcionalidad del programa del metodo canguro</t>
  </si>
  <si>
    <t>Seguimiento a la ejecución delplan para la disminución de cesáreas primarias</t>
  </si>
  <si>
    <t>Monitoreo en los servicios en la entrega y colocacion intrauterina de metodos anticonceptivos en adolecentes y mujeres con riesgos en el embarazo</t>
  </si>
  <si>
    <t>Seguimiento a la incorporaciòn de usuarios a los Circulos Comunitarios</t>
  </si>
  <si>
    <t xml:space="preserve">Monitoreo y evaluación de la estrategia de Adulto Mayor een el Primer Nivel </t>
  </si>
  <si>
    <t>Seguimiento de la implementación de la Estrategia Hearts en el Primer Nivel de Atención</t>
  </si>
  <si>
    <t>Seguimiento a la implementación de la estrategia de salud mental comunitaria</t>
  </si>
  <si>
    <t>Supervisión de la Implementación del plan de fortalecimiento de los sevicios de Malaria en la Red de Establecimiento según guia clinica</t>
  </si>
  <si>
    <t>Mesas de trabajo para seguimiento plan de mejora de acuerdo a los hallazgos encontrados durante las visitas de Supervision</t>
  </si>
  <si>
    <t>Lista de chequeo carro de paro</t>
  </si>
  <si>
    <t>Aplicaciòn de encuestra de satisfacción de usuarios</t>
  </si>
  <si>
    <t>Elaboraciòn del Plan de mejora acorde al resultado obtenido de la encuesta de satisfacción</t>
  </si>
  <si>
    <t>Supervisión a a implementación del plan de mejora producto de la encuesta de satisfacción</t>
  </si>
  <si>
    <t>Seguimiento a la actualización de las listas de espera quirúrgicas</t>
  </si>
  <si>
    <t>Reporte oportuno de las listas de espera quirúrgicas</t>
  </si>
  <si>
    <t xml:space="preserve">Seguimiento a la elabroación y actualización de croquis </t>
  </si>
  <si>
    <t>Reuniones  de trabajo con los equipos de la UNAP y coordinadores de zona para evaluar la implementaciòn de consultas programadas a grupos priorizados</t>
  </si>
  <si>
    <t>Supervisión a la adherencia de guias y protocolos de atención en el primer nivel</t>
  </si>
  <si>
    <t>Coordinar el Levantamiento de perfil epidemiologico (ASIS) de poblacion asignada</t>
  </si>
  <si>
    <t>ASIS</t>
  </si>
  <si>
    <t>Mesas de trabajo para articulacion del Primer Nivel con el Nivel Especializado según Cartera de Servicios</t>
  </si>
  <si>
    <t xml:space="preserve">Reunión de socialziación de los resultados del proceso de  referencia y contrareferencia  </t>
  </si>
  <si>
    <t>Levantamiento y detección de necesidades de capacitación del SRS y CEAS</t>
  </si>
  <si>
    <t>Elaboración del Plan de Mejora con los resultados de la Encuesta de Clima Laboral</t>
  </si>
  <si>
    <t>Seguimiento a la implementación del plan de mejora de los resultados de la encuesta de clima laboral</t>
  </si>
  <si>
    <t>Implementación del Proceso de Auditoría Médica</t>
  </si>
  <si>
    <t>Porcentaje</t>
  </si>
  <si>
    <t xml:space="preserve">Promedio de análisis de laboratorio por consulta </t>
  </si>
  <si>
    <t>Capacitación en Consejería VIH</t>
  </si>
  <si>
    <t>Listado de Participación</t>
  </si>
  <si>
    <t>SRSCCDGC.1.1.4.3.01</t>
  </si>
  <si>
    <t>SRSCCDGC.1.1.4.3.02</t>
  </si>
  <si>
    <t>SRSCCDGC.1.1.4.3.03</t>
  </si>
  <si>
    <t>SRSCCDGC.1.1.4.3.04</t>
  </si>
  <si>
    <t>SRSCCDGC.1.1.4.3.05</t>
  </si>
  <si>
    <t>Capacitacón sobre el Manual de Procedimientos para el Abordaje Programático de la Tuberculosis</t>
  </si>
  <si>
    <t>SRSCCDGC.1.1.4.3.06</t>
  </si>
  <si>
    <t>Reuniones de la UTR de evaluacion de caso TB-DR</t>
  </si>
  <si>
    <t>SRSCCDGC.2.2.1.1.01</t>
  </si>
  <si>
    <t>SRSCCDGC.2.2.1.1.02</t>
  </si>
  <si>
    <t>SRSCCDGC.2.2.1.1.03</t>
  </si>
  <si>
    <t>SRSCCDGC.2.2.1.1.Conectividad de la Red de Establecimientos del Primer Nivel con el Especializado</t>
  </si>
  <si>
    <t>SRSCCDGC.1.1.1.2.01</t>
  </si>
  <si>
    <t>SRSCCDGC.1.1.1.2.Fortalecimiento de la provisión de servicios de apoyo diagnóstico</t>
  </si>
  <si>
    <t>SRSCCDGC.1.1.1.2.02</t>
  </si>
  <si>
    <t>SRSCCDGC.1.1.1.2.03</t>
  </si>
  <si>
    <t>SRSCCDGC.1.1.1.2.04</t>
  </si>
  <si>
    <t>SRSCCDGC.1.1.1.2.05</t>
  </si>
  <si>
    <t>SRSCCDGC.1.1.1.2.06</t>
  </si>
  <si>
    <t>SRSCCDGC.1.1.1.6.01</t>
  </si>
  <si>
    <t>SRSCCDGC.1.1.1.6 .Despliegue de la Cartera de Servicios de Salud en la Red SNS</t>
  </si>
  <si>
    <t>SRSCCDGC.1.1.4.1.01</t>
  </si>
  <si>
    <t>SRSCCDGC.1.1.4.1.Fortalecidos la provisión de servicios de salud para la atención a la Malaria en la Red de Establecimientos</t>
  </si>
  <si>
    <t>SRSCCDGC.1.1.4.1.02</t>
  </si>
  <si>
    <t xml:space="preserve">SRSCCDGC.1.1.4.2Fortalecidos los Servicios de Atención Integral (SAIs) para el VIH-SIDA en todos sus componentes </t>
  </si>
  <si>
    <t>SRSCCDGC.1.1.4.2.01</t>
  </si>
  <si>
    <t>SRSCCDGC.1.1.4.2.02</t>
  </si>
  <si>
    <t>SRSCCDGC.1.1.4.2.03</t>
  </si>
  <si>
    <t>SRSCCDGC.1.1.4.2.04</t>
  </si>
  <si>
    <t>SRSCCDGC.1.1.4.2.05</t>
  </si>
  <si>
    <t>SRSCCDGC.1.1.4.2.06</t>
  </si>
  <si>
    <t>SRSCCDCSyGU.1.1.6.1.01</t>
  </si>
  <si>
    <t>SRSCCDCSyGU.1.1.6.1 Fortalecimiento de la gestión de usuarios para la adhesión a la cultura de servicios</t>
  </si>
  <si>
    <t>SRSCCDCSyGU.1.1.6.1.02</t>
  </si>
  <si>
    <t>SRSCCDCSyGU.1.1.6.1.03</t>
  </si>
  <si>
    <t>SRSCCDCSyGU.1.1.6.1.04</t>
  </si>
  <si>
    <t>SRSCCDCSyGU.1.1.6.1.05</t>
  </si>
  <si>
    <t>SRSCCDCSyGU.1.1.6.1.06</t>
  </si>
  <si>
    <t>SRSCCDCH.1.1.2.2 Provisión de servicios Salud Materno, Neonatal y Adolescente</t>
  </si>
  <si>
    <t>SRSCCDCH.1.1.2.2.01</t>
  </si>
  <si>
    <t>SRSCCDCH.1.1.2.2.02</t>
  </si>
  <si>
    <t>SRSCCDCH.1.1.2.2.03</t>
  </si>
  <si>
    <t>SRSCCDCH.1.1.2.2.04</t>
  </si>
  <si>
    <t>SRSCCDCH.1.1.2.2.05</t>
  </si>
  <si>
    <t>SRSCCDCH.1.1.2.2.06</t>
  </si>
  <si>
    <t>SRSCCDCH.1.1.2.2.07</t>
  </si>
  <si>
    <t>SRSCCDCH.1.1.2.2.08</t>
  </si>
  <si>
    <t>SRSCCDCH.1.1.2.2.09</t>
  </si>
  <si>
    <t>SRSCCDCH.1.1.2.2.10</t>
  </si>
  <si>
    <t>SRSCCDCH.1.1.2.2.11</t>
  </si>
  <si>
    <t>SRSCCDCH.1.1.2.2.12</t>
  </si>
  <si>
    <t>SRSCCDCH.1.1.2.2.13</t>
  </si>
  <si>
    <t>SRSCCDCH.1.1.2.2.14</t>
  </si>
  <si>
    <t>SRSCCDCH.1.1.2.2.15</t>
  </si>
  <si>
    <t>SRSCCDCH.1.1.2.2.16</t>
  </si>
  <si>
    <t>SRSCCDPN.1.1.1.5.01</t>
  </si>
  <si>
    <t>SRSCCDPN.1.1.2.3 Provisión de servicios de salud sexual y reproductiva en la Red SNS</t>
  </si>
  <si>
    <t>SRSCCDPN.1.1.2.3.01</t>
  </si>
  <si>
    <t>SRSCCDPN.1.1.2.3.02</t>
  </si>
  <si>
    <t>SRSCCDPN.1.1.2.3.03</t>
  </si>
  <si>
    <t>SRSCCDPN.1.1.3.1 Circulos Comunitarios de Salud</t>
  </si>
  <si>
    <t>SRSCCDPN.1.1.3.1.01</t>
  </si>
  <si>
    <t>SRSCCDPN.1.1.3.1.02</t>
  </si>
  <si>
    <t>SRSCCDPN.1.1.3.2 Despliegue de Implementación de la Estrategia Hearts en el primer nivel de atención</t>
  </si>
  <si>
    <t>SRSCCDPN.1.1.3.2.01</t>
  </si>
  <si>
    <t>SRSCCDPN.1.1.3.2.02</t>
  </si>
  <si>
    <t>SRSCCDPN.1.1.3.3 Fortalecimiento de los servicios de  Salud Mental en la Red</t>
  </si>
  <si>
    <t>SRSCCDPN.1.1.3.3.01</t>
  </si>
  <si>
    <t>SRSCCDPN.1.1.3.3.02</t>
  </si>
  <si>
    <t>SRSCCDPN.2.1.1.1.Despligue de ruta crítica para el desarrollo del modelo de atención en salud.</t>
  </si>
  <si>
    <t>SRSCCDPN.2.1.1.1.01</t>
  </si>
  <si>
    <t>SRSCCDPN.2.1.1.1.02</t>
  </si>
  <si>
    <t>SRSCCDPN.2.1.1.1.03</t>
  </si>
  <si>
    <t>SRSCCDPN.2.1.1.1.04</t>
  </si>
  <si>
    <t>SRSCCDPN.2.1.1.1.05</t>
  </si>
  <si>
    <t>SRSCCDPN.2.1.1.1.06</t>
  </si>
  <si>
    <t>SRSCCDPN.2.2.2.2 Estructuración Comités Salud</t>
  </si>
  <si>
    <t>SRSCCDPN.2.2.2.2.01</t>
  </si>
  <si>
    <t>SRSCCDCH.2.2.2.2.01</t>
  </si>
  <si>
    <t xml:space="preserve">SRSCCODO.1.1.1.3 Fortalecimiento de la provisión de servicios odontológicos </t>
  </si>
  <si>
    <t>SRSCCODO.1.1.1.3.01</t>
  </si>
  <si>
    <t>SRSCCODO.1.1.1.3.02</t>
  </si>
  <si>
    <t>SRSCCODO.1.1.1.3.03</t>
  </si>
  <si>
    <t>Diseño y distribucion de material educativos en salud bucodental</t>
  </si>
  <si>
    <t>Seguimiento a la atencion odontologica a pacientes con discapacidad funcional atendidos en sus hogares.</t>
  </si>
  <si>
    <t>Coordinación de educación continua para los Congreso Odontológicos y CODINTER</t>
  </si>
  <si>
    <t>Coordinación de las jornadas de capacitación según especialidad odontológica</t>
  </si>
  <si>
    <t xml:space="preserve">Supervisión de los servicios de odontología </t>
  </si>
  <si>
    <t>Jornadas de salud bucondental</t>
  </si>
  <si>
    <t>Mantenimiento de las unidades odontologicas</t>
  </si>
  <si>
    <t>Coordinar elaboración del Plan de mejora en los EESS de la Red</t>
  </si>
  <si>
    <t>Brochure</t>
  </si>
  <si>
    <t>Ficha Clinica</t>
  </si>
  <si>
    <t>SRSCCODO.1.1.1.3.04</t>
  </si>
  <si>
    <t>SRSCCODO.1.1.1.3.05</t>
  </si>
  <si>
    <t>SRSCCODO.1.1.1.3.06</t>
  </si>
  <si>
    <t>SRSCCODO.1.1.1.3.07</t>
  </si>
  <si>
    <t>SRSCCODO.1.1.1.3.08</t>
  </si>
  <si>
    <t>SRSCCODO.1.1.1.3.09</t>
  </si>
  <si>
    <t>SRSCCODO.1.1.1.3.10</t>
  </si>
  <si>
    <t>SRSCCODO.1.1.1.3.11</t>
  </si>
  <si>
    <t>SRSCCDAM.1.1.1.1.Fortalecimiento a la Gestion de Suministro y Abastecimiento de medicamentos</t>
  </si>
  <si>
    <t>SRSCCDAM.1.1.1.1.01</t>
  </si>
  <si>
    <t>SRSCCDAM.1.1.1.1.02</t>
  </si>
  <si>
    <t>SRSCCDAM.1.1.1.1.03</t>
  </si>
  <si>
    <t>SRSCCDAM.1.1.1.1.04</t>
  </si>
  <si>
    <t>SRSCCDAM.1.1.1.1.05</t>
  </si>
  <si>
    <t>SRSCCDAM.1.1.1.1.06</t>
  </si>
  <si>
    <t>SRSCCDAM.1.1.1.1.07</t>
  </si>
  <si>
    <t>SRSCCDAM.1.1.1.1.08</t>
  </si>
  <si>
    <t>SRSCCDAM.1.1.1.1.09</t>
  </si>
  <si>
    <t>SRSCCDAM.1.1.1.1.10</t>
  </si>
  <si>
    <t>SRSDCH.1.1.1.4 Fortalecimiento de los servicios Hospitalarios</t>
  </si>
  <si>
    <t>SRSDCH.1.1.1.4.01</t>
  </si>
  <si>
    <t>SRSDCH.1.1.1.4.02</t>
  </si>
  <si>
    <t>SRSCCDCH.1.1.2.1 Incremento cobertura registro oportuno de nacimientos</t>
  </si>
  <si>
    <t>SRSCCDCH.1.1.2.1.01</t>
  </si>
  <si>
    <t>SRSCCEyD1.1.5.1 Fortalecimiento  los servicios de emergencias apoyo ante desastres en la red.</t>
  </si>
  <si>
    <t>SRSCCEyD1.1.5.1.01</t>
  </si>
  <si>
    <t>SRSCCEyD1.1.5.1.02</t>
  </si>
  <si>
    <t>SRSCCEyD1.1.5.1.03</t>
  </si>
  <si>
    <t>SRSCCEyD.1.1.5.2 Fortalecimiento de la red de  emergencias de forma organizada, eficiente y de calidad</t>
  </si>
  <si>
    <t>SRSCCEyD.1.1.5.2.01</t>
  </si>
  <si>
    <t>SRSCCEyD.1.1.5.2.02</t>
  </si>
  <si>
    <t>SRSCCEyD.1.1.5.2.03</t>
  </si>
  <si>
    <t>SRSCCEyD.1.1.5.2.04</t>
  </si>
  <si>
    <t>SRSCCEyD.1.1.5.2.05</t>
  </si>
  <si>
    <t>SRSCCEyD.1.1.5.3 Fortalecimiento de los servicios de urgencia y emergencias cumpliendo criterios de calidad y coordinación.</t>
  </si>
  <si>
    <t>SRSCCEyD.1.1.5.3.01</t>
  </si>
  <si>
    <t>SRSCCEyD.1.1.5.3.02</t>
  </si>
  <si>
    <t>SRSCCEyD.1.1.5.3.03</t>
  </si>
  <si>
    <t>SRSCCEyD.1.1.5.3.04</t>
  </si>
  <si>
    <t>SRSCCEyD.1.1.5.3.05</t>
  </si>
  <si>
    <t>SRSCCEyD.1.1.5.3.06</t>
  </si>
  <si>
    <t>SRSCCEyD.1.1.5.3.07</t>
  </si>
  <si>
    <t xml:space="preserve">SRSCCDCH.1.1.6.2 Despliegue del Plan de Gestión Listas de Espera Quirúrgica </t>
  </si>
  <si>
    <t>SRSCCDCH.1.1.6.2.01</t>
  </si>
  <si>
    <t>SRSCCDCH.1.1.6.2.02</t>
  </si>
  <si>
    <t>SRSCCDCH.2.2.2.1 Desarrollo de la Intersectorialidad para el desarrollo de acciones en los territorios</t>
  </si>
  <si>
    <t>SRSCCDCH.2.2.2.1.01</t>
  </si>
  <si>
    <t>SRSCCDCH.2.2.2.1.02</t>
  </si>
  <si>
    <t>SRSCCDCSyGU.2.2.4.1 Gestión de la habilitación de los establecimientos de salud de la Red</t>
  </si>
  <si>
    <t>SRSCCDCSyGU.2.2.4.1.01</t>
  </si>
  <si>
    <t>SRSCCDCSyGU.2.2.4.1.02</t>
  </si>
  <si>
    <t>SRSCCDCSyGU.2.2.4.1.03</t>
  </si>
  <si>
    <t>SRSCCDRH.3.2.1.1 Programa de formación y Capacitación continua de los RRHH de la Red</t>
  </si>
  <si>
    <t xml:space="preserve">SRSCCDRH.3.2.1.1.01 </t>
  </si>
  <si>
    <t>SRSCCDRH.3.2.1.1.02</t>
  </si>
  <si>
    <t>SRSCCDRH.3.2.1.1.03</t>
  </si>
  <si>
    <t>SRSCCDRH.3.2.3.1.01</t>
  </si>
  <si>
    <t>SRSCCDRH.3.2.3.1.04</t>
  </si>
  <si>
    <t>SRSCCDRH.3.2.3.1.05</t>
  </si>
  <si>
    <t>SRSCCDRH.3.2.3.1.06</t>
  </si>
  <si>
    <t>SRSCCDRH.3.2.3.1 Ejecución del Plan de Seguridad y Salud ocupacional</t>
  </si>
  <si>
    <t>SRSCCGI.4.1.1.1 Implementación del Programa de Auditoría Calidad del Dato</t>
  </si>
  <si>
    <t>SRSCCGI.4.1.1.1.01</t>
  </si>
  <si>
    <t>SRSCCGI.4.1.1.1.02</t>
  </si>
  <si>
    <t>SRSCCPyD.4.1.1.2 Implementación del modelo de gestión y de monitoreo de la Calidad Institucional</t>
  </si>
  <si>
    <t>SRSCCPyD.4.1.1.2.01</t>
  </si>
  <si>
    <t>SRSCCPyD.4.1.1.2.02</t>
  </si>
  <si>
    <t>SRSCCPyD.4.1.1.2.03</t>
  </si>
  <si>
    <t>SRSCCPyD.4.1.1.2.04</t>
  </si>
  <si>
    <t>SRSCCPyD.4.1.1.2.05</t>
  </si>
  <si>
    <t>SRSCCPyD.4.1.1.2.06</t>
  </si>
  <si>
    <t>SRSCCPyD.4.1.1.2.07</t>
  </si>
  <si>
    <t>SRSCCGI.4.1.1.3 Fortalecimiento del sistema de información de la Red</t>
  </si>
  <si>
    <t>SRSCCGI.4.1.1.3.01</t>
  </si>
  <si>
    <t>SRSCCGI.4.1.1.3.02</t>
  </si>
  <si>
    <t>SRSCCGI.4.1.1.3.03</t>
  </si>
  <si>
    <t>SRSCCPyD.4.1.1.4 Fortalecimiento de la Planificación Institucional</t>
  </si>
  <si>
    <t>SRSCCPyD.4.1.1.5 Despliegue del Sistema de Monitoreo y Evaluación de la Gestión</t>
  </si>
  <si>
    <t>SRSCCPyD.4.1.1.5.01</t>
  </si>
  <si>
    <t>SRSCCPyD.4.1.1.5.02</t>
  </si>
  <si>
    <t xml:space="preserve">SRSCCT.4.1.1.6 Fortalecimiento de la infraestructura tecnológica de la Red </t>
  </si>
  <si>
    <t>SRSCCT.4.1.1.6.01</t>
  </si>
  <si>
    <t>SRSCCT.4.1.1.6.02</t>
  </si>
  <si>
    <t>SRSCCPyD.4.1.1.7 Despliegue nueva estructura hospitalaria por nivel de complejidad</t>
  </si>
  <si>
    <t>SRSCCPyD.4.1.1.7.01</t>
  </si>
  <si>
    <t>SRSCCDCH.4.1.1.8 Implementación del Programa de Seguridad Física de los establecimientos de la Red</t>
  </si>
  <si>
    <t>SRSCCDCH.4.1.1.8.01</t>
  </si>
  <si>
    <t>SRSCCDIH.4.1.1.9 Sistema de gestión de aprovisionamiento y suministro</t>
  </si>
  <si>
    <t>SRSCCDIH.4.1.1.9.01</t>
  </si>
  <si>
    <t>SRSCCDIH.4.1.1.10 Implementación del Plan de mantenimiento preventivo de equipos e infraestructura física</t>
  </si>
  <si>
    <t>SRSCCDIH.4.1.1.10.01</t>
  </si>
  <si>
    <t>SRSCCDIH.4.1.1.10.02</t>
  </si>
  <si>
    <t xml:space="preserve">SRSCCAF.4.1.2.1 Fortalecimiento de la Gestión Finaciera de la Red </t>
  </si>
  <si>
    <t>SRSCCAF.4.1.2.1.01</t>
  </si>
  <si>
    <t>SRSCCAF.4.1.2.1.02</t>
  </si>
  <si>
    <t>SRSCCAF.4.1.2.1.03</t>
  </si>
  <si>
    <t>SRSCCAF.4.1.2.1.04</t>
  </si>
  <si>
    <t>SRSCCAF.4.1.2.2 Implementación Normas Básicas de Control Interno en la Red SNS</t>
  </si>
  <si>
    <t>SRSCCAF.4.1.2.2.01</t>
  </si>
  <si>
    <t>SRSCCAF.4.1.2.2.02</t>
  </si>
  <si>
    <t>SRSCCAF.4.1.2.2.03</t>
  </si>
  <si>
    <t>SRSCCAF.4.1.2.3 Fortalecimiento de la gestión de facturación de la Red hospitalaria</t>
  </si>
  <si>
    <t>SRSCCAF.4.1.2.3.01</t>
  </si>
  <si>
    <t>SRSCCAF.4.1.2.3.02</t>
  </si>
  <si>
    <t>SRSCCDCSyGU.4.1.2.3.03</t>
  </si>
  <si>
    <t>SRSCCDCSyGU.4.1.2.3.04</t>
  </si>
  <si>
    <t>SRSCCDIH.4.1.2.4 Implementación del Sistema de Administración de Bienes</t>
  </si>
  <si>
    <t>SRSCCDIH.4.1.2.4.01</t>
  </si>
  <si>
    <t>SRSCCDIH.4.1.2.4.02</t>
  </si>
  <si>
    <t>SRSCCDIH.4.1.2.5 Fortalecimiento de los procesos de compra en tiempo oportuno</t>
  </si>
  <si>
    <t>SRSCCDIH.4.1.2.5.01</t>
  </si>
  <si>
    <t>SRSCCDIH.4.1.2.5.02</t>
  </si>
  <si>
    <t>SRSCCAF.4.1.2.6 Implementación del Sistema de Manejo y Control Interno</t>
  </si>
  <si>
    <t>SRSCCAF.4.1.2.6.01</t>
  </si>
  <si>
    <t>SRSCCAF.4.1.2.6.02</t>
  </si>
  <si>
    <t xml:space="preserve">SRSCCOAI.4.1.3.1 Estandarización de los Sub-portales de Trasparencia de la Red </t>
  </si>
  <si>
    <t>SRSCCOAI.4.1.3.1.01</t>
  </si>
  <si>
    <t>SRSCCOAI.4.1.3.1.02</t>
  </si>
  <si>
    <t>SRSCCOAI.4.1.3.1.03</t>
  </si>
  <si>
    <t>SRSCCOAI.4.1.3.1.04</t>
  </si>
  <si>
    <t>SRSCCOAI.4.1.3.1.05</t>
  </si>
  <si>
    <t>SRSCCOAI.4.1.3.1.06</t>
  </si>
  <si>
    <t>SRSCCOAI.4.1.3.1.07</t>
  </si>
  <si>
    <t>SRSCCCO.4.1.3.2 Despliegue del Plan de Comunicación Interna y Externa de la Red SNS</t>
  </si>
  <si>
    <t>SRSCCCO.4.1.3.2.01</t>
  </si>
  <si>
    <t>SRSCCCO.4.1.3.2.02</t>
  </si>
  <si>
    <t>Tasa</t>
  </si>
  <si>
    <t>Division de Recursos Humanos</t>
  </si>
  <si>
    <t>Planificacion y Desarrollo</t>
  </si>
  <si>
    <t>Tecnologia</t>
  </si>
  <si>
    <t>SRSCCDGC.1.1.4.1.03</t>
  </si>
  <si>
    <t>SRSCCDGC.1.1.4.1.04</t>
  </si>
  <si>
    <t>SRSCCDGC.1.1.4.1.05</t>
  </si>
  <si>
    <t>SRSCCDGC.1.1.4.1.06</t>
  </si>
  <si>
    <t>SRSCCDGC.1.1.4.1.08</t>
  </si>
  <si>
    <t>Viáticos chófer dentro del país</t>
  </si>
  <si>
    <t>Alimento y bebidas para 30 personas</t>
  </si>
  <si>
    <t>SRSCCPyD.4.1.1.4.01</t>
  </si>
  <si>
    <t>SRSCCPyD.4.1.1.4.03</t>
  </si>
  <si>
    <t>SRSCCPyD.4.1.1.4.04</t>
  </si>
  <si>
    <t>Elaboración al Plan de Capacitación de CEAS 2022</t>
  </si>
  <si>
    <t/>
  </si>
  <si>
    <t>Seguimiento a la ejecución del Plan Anual de Compras y Contrataciones 2021</t>
  </si>
  <si>
    <t>Seguimiento a la ejecución del Plan Anual de Compras y Contrataciones 2022</t>
  </si>
  <si>
    <t xml:space="preserve">Almuerzo tipo Buffet para 40 personas (Cristaleria, Cuberteria, Servilletas, Jugo) </t>
  </si>
  <si>
    <t xml:space="preserve">Almuerzo tipo Buffet para 10 personas (Cristaleria, Cuberteria, Servilletas, Jugo) </t>
  </si>
  <si>
    <t>Servicio de Refrigerio tipo buffet 40 Personas</t>
  </si>
  <si>
    <t>Servicio de Refrigerio tipo buffet 20 Personas</t>
  </si>
  <si>
    <t>Galones 4 de Gasoil Regular</t>
  </si>
  <si>
    <t>cheque</t>
  </si>
  <si>
    <t>Galon</t>
  </si>
  <si>
    <t xml:space="preserve">Almuerzo tipo Buffet para 20 personas (Cristaleria, Cuberteria, Servilletas, Jugo) </t>
  </si>
  <si>
    <t>Racion</t>
  </si>
  <si>
    <t xml:space="preserve">Almuerzo tipo Buffet para 25 personas (Cristaleria, Cuberteria, Servilletas, Jugo) </t>
  </si>
  <si>
    <t xml:space="preserve">Almuerzo tipo Buffet para 60 personas (Cristaleria, Cuberteria, Servilletas, Jugo) </t>
  </si>
  <si>
    <t>Servicio de Refrigerio tipo buffet 90 Personas</t>
  </si>
  <si>
    <t>Servicio de Refrigerio tipo buffet 25 Personas</t>
  </si>
  <si>
    <t>Servicio de Refrigerio tipo buffet 25Personas</t>
  </si>
  <si>
    <t>Servicio de Refrigerio tipo buffet 15 Personas</t>
  </si>
  <si>
    <t xml:space="preserve">Almuerzo tipo Buffet para 15 personas (Cristaleria, Cuberteria, Servilletas, Jugo) </t>
  </si>
  <si>
    <t>Las Martinez</t>
  </si>
  <si>
    <t>CPN</t>
  </si>
  <si>
    <t>Barrio La Cruz</t>
  </si>
  <si>
    <t>COTUI</t>
  </si>
  <si>
    <t>Don Fausto</t>
  </si>
  <si>
    <t>Piedra blanca</t>
  </si>
  <si>
    <t>Quita Sueno</t>
  </si>
  <si>
    <t>Ponton</t>
  </si>
  <si>
    <t>Direccion de Area III, Bonao</t>
  </si>
  <si>
    <t>GERENCIA DE AREA</t>
  </si>
  <si>
    <t>Direccion de Area II, Cotui</t>
  </si>
  <si>
    <t>La Colonia Espanola</t>
  </si>
  <si>
    <t>prosperidad</t>
  </si>
  <si>
    <t>Rio Verde</t>
  </si>
  <si>
    <t>Arroyo Arriba</t>
  </si>
  <si>
    <t>Octavia Gautier</t>
  </si>
  <si>
    <t>El Pinito</t>
  </si>
  <si>
    <t>El Higuero</t>
  </si>
  <si>
    <t>Los Pomos</t>
  </si>
  <si>
    <t>Nibaje</t>
  </si>
  <si>
    <t>Generacion 2000</t>
  </si>
  <si>
    <t>Villa Liberacion</t>
  </si>
  <si>
    <t>Villa La Mata</t>
  </si>
  <si>
    <t>La Sabina</t>
  </si>
  <si>
    <t>San Pedrony San Pablo</t>
  </si>
  <si>
    <t>Villa Rosa</t>
  </si>
  <si>
    <t>Colonia Japoneza</t>
  </si>
  <si>
    <t>Juma</t>
  </si>
  <si>
    <t>Sonador</t>
  </si>
  <si>
    <t>Juan Adrian</t>
  </si>
  <si>
    <t>Sabana del Puerto</t>
  </si>
  <si>
    <t>El Barcon</t>
  </si>
  <si>
    <t>Paso Bajito</t>
  </si>
  <si>
    <t>Las Carmelitas</t>
  </si>
  <si>
    <t xml:space="preserve">Jima Arriba </t>
  </si>
  <si>
    <t>Jima Abajo</t>
  </si>
  <si>
    <t>Guarey</t>
  </si>
  <si>
    <t>Burende</t>
  </si>
  <si>
    <t>Los Dajaos</t>
  </si>
  <si>
    <t>Saballo</t>
  </si>
  <si>
    <t>ALtagracia Fantino</t>
  </si>
  <si>
    <t>Sierra Prieta</t>
  </si>
  <si>
    <t>Barrio Lindo</t>
  </si>
  <si>
    <t>Jumunuco</t>
  </si>
  <si>
    <t>Los Barraquitos</t>
  </si>
  <si>
    <t>La Martinez</t>
  </si>
  <si>
    <t>Sistema de Informacion y Tecnologia</t>
  </si>
  <si>
    <t>Divisiòn de Centros Hospitalario</t>
  </si>
  <si>
    <t>Divisiòn del Primer Nivel</t>
  </si>
  <si>
    <t>Division de Insfraestructura y Hosteleria</t>
  </si>
  <si>
    <t>Division Administrativa-Financiera</t>
  </si>
  <si>
    <t>Responsable de Acceso a la Informacion(OAI)</t>
  </si>
  <si>
    <t xml:space="preserve">Divisiòn de la Calidad de los Servicios </t>
  </si>
  <si>
    <t>Divisiòn Gestiòn Clinica</t>
  </si>
  <si>
    <t>Comunicación</t>
  </si>
  <si>
    <t>Divisiòn de Recursos Humanos</t>
  </si>
  <si>
    <t>Gestion de Usuario</t>
  </si>
  <si>
    <t>Unidad de Abastecimiento y Medicamentos</t>
  </si>
  <si>
    <t xml:space="preserve">camionetica, cama corta </t>
  </si>
  <si>
    <t>Direccion de Area I</t>
  </si>
  <si>
    <t>Direccion de Area III</t>
  </si>
  <si>
    <t>Direccion de Area II</t>
  </si>
  <si>
    <t>UPS</t>
  </si>
  <si>
    <t>marca Back</t>
  </si>
  <si>
    <t>laptop marca dell</t>
  </si>
  <si>
    <t>Equipos Médicos</t>
  </si>
  <si>
    <t>DELL</t>
  </si>
  <si>
    <t>MAQUINA DE QUINICA</t>
  </si>
  <si>
    <t>MAQUINA DE HEMATOLOGIA</t>
  </si>
  <si>
    <t>CONSTANZA</t>
  </si>
  <si>
    <t>BARRANCA</t>
  </si>
  <si>
    <t>MELIDA REYES</t>
  </si>
  <si>
    <t>PAPANAO</t>
  </si>
  <si>
    <t>RANCHITO</t>
  </si>
  <si>
    <t>FANTINO</t>
  </si>
  <si>
    <t>VILLA LA MATA</t>
  </si>
  <si>
    <t>CABALLERO</t>
  </si>
  <si>
    <t>COMEDERO ARRIBA</t>
  </si>
  <si>
    <t>PROSPERIDAD</t>
  </si>
  <si>
    <t>MELIDA  REYES</t>
  </si>
  <si>
    <t>LAS CARMELITAS</t>
  </si>
  <si>
    <t>JIMA ABAJO</t>
  </si>
  <si>
    <t>LA CUEVA</t>
  </si>
  <si>
    <t>Microscopio Olimpo</t>
  </si>
  <si>
    <t>Microscopio Olimpo Programa de TB</t>
  </si>
  <si>
    <t>Máquina de Hematología</t>
  </si>
  <si>
    <t>Máquina de Química</t>
  </si>
  <si>
    <t>Taburete metálico asiento giratorio rodable con espaldar</t>
  </si>
  <si>
    <t>Centrífuga de mesa de 24 tubos</t>
  </si>
  <si>
    <t>CPN Las Carmelitas</t>
  </si>
  <si>
    <t>CPN Melida Reyes</t>
  </si>
  <si>
    <t>CPN Barranca</t>
  </si>
  <si>
    <t>CPN Papanao</t>
  </si>
  <si>
    <t>CPN Jima Abajo</t>
  </si>
  <si>
    <t>CPN La Cuevas</t>
  </si>
  <si>
    <t>CPN Prosperidad</t>
  </si>
  <si>
    <t>La Vega</t>
  </si>
  <si>
    <t>Pedro E. Marchena</t>
  </si>
  <si>
    <t>Juan Ant. Castillo</t>
  </si>
  <si>
    <t>CPN Las Cuevas</t>
  </si>
  <si>
    <t>Comedero Abajo</t>
  </si>
  <si>
    <t>SRSCCAF.4.1.1.4.02</t>
  </si>
  <si>
    <t>Análisis y seguimiento al proceso de Quejas y Sugerencias del portal de Atención Ciudadana 311</t>
  </si>
  <si>
    <t>Gestor/a Servicios Enfermería SRS</t>
  </si>
  <si>
    <t>Supervisión de los servicios ambulatorios de enfermería en el Primer Nivel y Nivel Complementario</t>
  </si>
  <si>
    <t>Supervisión de los servicios de enfermería en hospitalización</t>
  </si>
  <si>
    <t>1.1.1.1.Fortalecimiento a la Gestion de Suministro y Abastecimiento de medicamentos</t>
  </si>
  <si>
    <t xml:space="preserve">Porcentaje de disponibilidad de medicamentos trazadores PN </t>
  </si>
  <si>
    <t>Porcentaje de disponibilidad de medicamentos trazadores  NE</t>
  </si>
  <si>
    <t>Promedio de disponibilidad de métodos de Planificación Familiar</t>
  </si>
  <si>
    <t>Porcentaje de ejecución del cronograma de supervisiones de las URGM</t>
  </si>
  <si>
    <t>1.1.1.2 Fortalecimiento de la provisión de servicios de apoyo diagnóstico</t>
  </si>
  <si>
    <t>Incremento porcentual de los servicios diagnósticos en los diferentes EESS</t>
  </si>
  <si>
    <t>&lt;1.8</t>
  </si>
  <si>
    <t xml:space="preserve">Promedio de estudios de imágenes por consulta </t>
  </si>
  <si>
    <t>&lt;0.32</t>
  </si>
  <si>
    <t xml:space="preserve">1.1.1.3 Fortalecimiento de la provisión de servicios odontológicos </t>
  </si>
  <si>
    <t>Incremento de un 30% de los servicios odontológicos en los diferentes EESS</t>
  </si>
  <si>
    <t>Odontología</t>
  </si>
  <si>
    <t>1.1.1.4 Fortalecimiento de los servicios Hospitalarios</t>
  </si>
  <si>
    <t>Promedio de ocupación hospitalaria EES del SRS</t>
  </si>
  <si>
    <t xml:space="preserve">Porcentaje </t>
  </si>
  <si>
    <t>Departamento de Centros de Salud
División Centros Hospitalarios</t>
  </si>
  <si>
    <t>Porcentaje de mortalidad intrahospitalaria neta</t>
  </si>
  <si>
    <t>Porcentaje de atenciones ambulatorias provistas en áreas de emergencias</t>
  </si>
  <si>
    <t>División Centros Hospitalario
División Primer Nivel</t>
  </si>
  <si>
    <t>1.1.1.6 Despliegue de la Cartera de Servicios de Salud en la Red SNS</t>
  </si>
  <si>
    <t>Porcentaje de EES de la Red que cuentan con cartera de servicios actualizada de acuerdo a resolutividad</t>
  </si>
  <si>
    <t>Divison de Calidad de los Servicios y Gestión de Usuarios</t>
  </si>
  <si>
    <t>1.1.2.1 Incremento cobertura registro oportuno de nacimientos</t>
  </si>
  <si>
    <t>Promedio registro oportuno de nacimientos en los hospitales priorizados</t>
  </si>
  <si>
    <t xml:space="preserve">Departamento Centros de Salud 
División Centros Hospitalario
</t>
  </si>
  <si>
    <t>1.1.2.2 Provisión de servicios Salud Materno, Neonatal y Adolescente</t>
  </si>
  <si>
    <t xml:space="preserve">Razón de mortalidad materna </t>
  </si>
  <si>
    <t>Razón</t>
  </si>
  <si>
    <t>Tasa de mortalidad neonatal</t>
  </si>
  <si>
    <t>Tasa de mortalidad postneonatal</t>
  </si>
  <si>
    <t>Promedio de partos por cesáreas en la Red</t>
  </si>
  <si>
    <t>&lt;43%</t>
  </si>
  <si>
    <t>1.1.2.3 Provisión de servicios de salud sexual y reproductiva en la Red SNS</t>
  </si>
  <si>
    <t>Cobertura uso de métodos de planificación familiar en población adscrita</t>
  </si>
  <si>
    <t xml:space="preserve">Departamento Centros de Salud 
División Primer Nivel
</t>
  </si>
  <si>
    <t>1.1.3.1 Circulos Comunitarios de Salud</t>
  </si>
  <si>
    <t>Porcentaje de incorporaciones de usuarios con patologías crónicas en los CCS según meta</t>
  </si>
  <si>
    <t xml:space="preserve">Division de Primer Nivel de Atencion  </t>
  </si>
  <si>
    <t>Porcentaje de seguimiento a los usuarios con patologías crónicas incorporados en los CCS</t>
  </si>
  <si>
    <t>1.1.3.2 Despliegue de Implementación de la Estrategia Hearts en el primer nivel de atención</t>
  </si>
  <si>
    <t>Promedio cumplimiento indicadores HEARTS</t>
  </si>
  <si>
    <t>1.1.3.3 Fortalecimiento de los servicios de  Salud Mental en la Red</t>
  </si>
  <si>
    <t xml:space="preserve">Nivel de implementación del Plan de Salud Mental </t>
  </si>
  <si>
    <t>Departamento de Centros de Salud</t>
  </si>
  <si>
    <t>1.1.4.1 Fortalecidos la provisión de servicios de salud para la atención a la Malaria en la Red de Establecimientos</t>
  </si>
  <si>
    <t>Números de SRS que han implementado la DTIR (Detección, tratamiento, investigación y Respuesta)</t>
  </si>
  <si>
    <t xml:space="preserve">1.1.4.2Fortalecidos los Servicios de Atención Integral (SAIs) para el VIH-SIDA en todos sus componentes </t>
  </si>
  <si>
    <t>Proporción de personas VIH+ en los SAI activas en TARV y con carga viral suprimida</t>
  </si>
  <si>
    <t xml:space="preserve">Divison de Gestion Clinica </t>
  </si>
  <si>
    <t>Proporción de personas VIH+ en los SAI en TARV y con carga viral suprimida</t>
  </si>
  <si>
    <t>Proporción de personas VIH+ en los SAI en TARV que se encuentran activas</t>
  </si>
  <si>
    <t>Proporción de personas VIH+ en los SAI que se encuentran en TARV</t>
  </si>
  <si>
    <t>Porcentaje de casos de tuberculosis con pruebas VIH realizadas</t>
  </si>
  <si>
    <t xml:space="preserve">Division de Gestion Clinica </t>
  </si>
  <si>
    <t>Porcentajes de casos de tuberculosis detectados</t>
  </si>
  <si>
    <t>1.1.5.1 Fortalecimiento  los servicios de emergencias apoyo ante desastres en la red</t>
  </si>
  <si>
    <t>Porcentaje de establecimientos que cuenta con el Plan Hospitalario ante Emergencias y Desastres</t>
  </si>
  <si>
    <t>Emergencias</t>
  </si>
  <si>
    <t>1.1.5.2 Fortalecimiento de la red de  emergencias de forma organizada, eficiente y de calidad</t>
  </si>
  <si>
    <t>Porcentaje de incremento asistencias ofrecidas por el Centros de Respuesta a Urgencias y Emergencias Médicas</t>
  </si>
  <si>
    <t>1.1.5.3 Fortalecimiento de los servicios de urgencia y emergencias cumpliendo criterios de calidad y coordinación</t>
  </si>
  <si>
    <t>Porcentaje evaluación de Red emergencias-Gestión productiva y VCE</t>
  </si>
  <si>
    <t>1.1.6.1 Fortalecimiento de la gestión de usuarios para la adhesión a la cultura de servicios</t>
  </si>
  <si>
    <t>Porcentaje general resultados de encuesta de satisfacción a usuarios de los servicios de la Red</t>
  </si>
  <si>
    <t>Division de Calidad de los Servicios y Gestión de Usuarios</t>
  </si>
  <si>
    <t xml:space="preserve">1.1.6.2 Despliegue del Plan de Gestión Listas de Espera Quirúrgica </t>
  </si>
  <si>
    <t>Promedio de EES que reportan Listas de Espera Quirúrgica por SRS</t>
  </si>
  <si>
    <t>Porcentaje de reducción Listas de Espera Quirúrgica</t>
  </si>
  <si>
    <t>1.2.2.1 Mejora de la Calidad de los Servicios de Enfermería</t>
  </si>
  <si>
    <t>Porcentaje de aplicación de las supervisiones de los servicios de enfermería en el Primer Nivel y Nivel Especializado</t>
  </si>
  <si>
    <t>Enfermería</t>
  </si>
  <si>
    <t>2.1.1.1 Despligue de ruta crítica para el desarrollo del modelo de atención en salud.</t>
  </si>
  <si>
    <t>Nivel de implementación de la Ruta Crítica</t>
  </si>
  <si>
    <t>2.2.1.1 Conectividad de la Red de Establecimientos del Primer Nivel con el Especializado</t>
  </si>
  <si>
    <t xml:space="preserve">Porcentaje de referencias válidas </t>
  </si>
  <si>
    <t>Porcentaje de referencias efectivas</t>
  </si>
  <si>
    <t>2.2.2.1 Desarrollo de la Intersectorialidad para el desarrollo de acciones en los territorios</t>
  </si>
  <si>
    <t>Número de SRS que han suscrito acuerdos con enfoque al fortalecimiento de la Red mediante la intersectorialidad</t>
  </si>
  <si>
    <t>2.2.2.2 Estructuración Comités Salud</t>
  </si>
  <si>
    <t>Porcentaje de hospitales de la Red SNS que cuentan con los comités de salud contemplados en el Reglamento 434-07</t>
  </si>
  <si>
    <t xml:space="preserve">Porcentaje de CPN que cuentan con los comités de salud </t>
  </si>
  <si>
    <t>Departamento de Centros de Salud
División Primer Nivel</t>
  </si>
  <si>
    <t>2.2.4.1 Gestión de la habilitación de los establecimientos de salud de la Red</t>
  </si>
  <si>
    <t>Porcentaje de EES nivel complementario, habilitados para ofertar servicios de salud</t>
  </si>
  <si>
    <t>Division de Calidad de los Servicios y Gestión de Usuarios
División Centros Hospitalarios</t>
  </si>
  <si>
    <t>Porcentaje de EES Primer Nivel, habilitados para ofertar servicios de salud</t>
  </si>
  <si>
    <t>Division de Calidad de los Servicios y Gestión de Usuarios
División Primer Nivel</t>
  </si>
  <si>
    <t>3.2.1.1 Programa de formación y capacitación continua de los RRHH de la Red</t>
  </si>
  <si>
    <t>Porcentaje de ejecución del plan de capacitación</t>
  </si>
  <si>
    <t>3.2.2.1 Politica de recursos humanos (clima y seguridad laborar)</t>
  </si>
  <si>
    <t>Porcentaje de ejecución del Plan de Mejora de la Encuesta de Clima Laboral</t>
  </si>
  <si>
    <t>Porcentaje de ejecución del Plan de Seguridad y Salud ocupacional</t>
  </si>
  <si>
    <t>4.1.1.1 Implementación del Programa de Auditoría Calidad del Dato</t>
  </si>
  <si>
    <t>Porcentaje de ejecución del programa de auditorías</t>
  </si>
  <si>
    <t xml:space="preserve">Gestion de la Informacion </t>
  </si>
  <si>
    <t>4.1.1.2 Implementación del modelo de gestión y de monitoreo de la Calidad Institucional</t>
  </si>
  <si>
    <t>Porcentaje de cumplimiento indicador tiempo de respuesta CCC en EES SRS</t>
  </si>
  <si>
    <t>Division de Planificacion y Desarrollo (Calidad Institucional)</t>
  </si>
  <si>
    <t>Porcentaje de cumplimiento indicador amigabilidad de la plataforma CCC en EES SRS</t>
  </si>
  <si>
    <t>Porcentaje de implementación planes de mejora CAF en el SRS</t>
  </si>
  <si>
    <t>4.1.1.3 Fortalecimiento del sistema de información de la Red</t>
  </si>
  <si>
    <t>Porcentaje de informes estadísticos generados en los tiempos establecidos</t>
  </si>
  <si>
    <t>4.1.1.4 Fortalecimiento de la Planificación Institucional</t>
  </si>
  <si>
    <t>Porcentaje de planes formulados en tiempo oportuno</t>
  </si>
  <si>
    <t xml:space="preserve">Division de Planificacion y Desarrollo </t>
  </si>
  <si>
    <t>4.1.1.5 Despliegue del Sistema de Monitoreo y Evaluación de la Gestión</t>
  </si>
  <si>
    <t>Porcentaje de cumplimiento general del POA SRS</t>
  </si>
  <si>
    <t>Porcentaje de dependencias SRS con un cumplimiento del POA mayor a 85%</t>
  </si>
  <si>
    <t>Porcentaje de cumplimiento SISMAP Salud</t>
  </si>
  <si>
    <t>Division de Planificacion y Desarrollo 
División Centros Hospitalarios</t>
  </si>
  <si>
    <t xml:space="preserve">4.1.1.6 Fortalecimiento de la infraestructura tecnológica de la Red </t>
  </si>
  <si>
    <t>Porcentaje de ejecución del plan de fortalecimiento de infraestructura tecnológica del SRS</t>
  </si>
  <si>
    <t>4.1.1.7 Despliegue nueva estructura hospitalaria por nivel de complejidad</t>
  </si>
  <si>
    <t>Nivel de implementación estructura organizativa hospitalaria</t>
  </si>
  <si>
    <t>4.1.1.8 Implementación del Programa de Seguridad Física de los establecimientos de la Red</t>
  </si>
  <si>
    <t>Nivel de implementación del Programa de Seguridad Física</t>
  </si>
  <si>
    <t>Division de Centros Hospitalrios</t>
  </si>
  <si>
    <t>4.1.1.9 Sistema de gestión de aprovisionamiento y suministro</t>
  </si>
  <si>
    <t>Porcentaje de respuesta a los solicitudes de las áreas requirientes</t>
  </si>
  <si>
    <t>Seccion Adminstrativa</t>
  </si>
  <si>
    <t>4.1.1.10 Implementación del Plan de mantenimiento preventivo de equipos e infraestructura física</t>
  </si>
  <si>
    <t>Porcentaje de implementación del Plan de mantenimiento preventivo de equipos e infraestructura física</t>
  </si>
  <si>
    <t>Division de Infraestructura y hosteleria</t>
  </si>
  <si>
    <t xml:space="preserve">4.1.2.1 Fortalecimiento de la Gestión Finaciera de la Red </t>
  </si>
  <si>
    <t>Porcentaje de EES SRS que reportan estados financieros</t>
  </si>
  <si>
    <t>División Administrativa-Financiera</t>
  </si>
  <si>
    <t>Porcentaje de ejecución presupuestaria</t>
  </si>
  <si>
    <t xml:space="preserve">4.1.2.2 Implementación Normas Básicas de Control Interno en la Red </t>
  </si>
  <si>
    <t>Nivel de implementacion NOBACI en la Red SNS (SRS y hospitales regionales)</t>
  </si>
  <si>
    <t>4.1.2.3 Fortalecimiento de la gestión de facturación de la Red hospitalaria</t>
  </si>
  <si>
    <t>Promedio de Glosa Red SNS</t>
  </si>
  <si>
    <t>Porcentaje de incremento facturación Red SNS</t>
  </si>
  <si>
    <t>Porcentaje de establecimientos de la Red con inventarios actualizados</t>
  </si>
  <si>
    <t>4.1.2.5 Fortalecimiento de los procesos de compra en tiempo oportuno</t>
  </si>
  <si>
    <t>Promedio de cumplimiento de los indicadores de la gestión de compra gubernamental, provisto por la DGCP</t>
  </si>
  <si>
    <t>4.1.2.6 Implementación del Sistema de Manejo y Control Interno</t>
  </si>
  <si>
    <t>Porcentaje de ejecución del monitoreo de la deuda y nómina interna de los hospitales</t>
  </si>
  <si>
    <t>Porcentaje de oportunidad liquidación de fondos de la Red SNS</t>
  </si>
  <si>
    <t xml:space="preserve">4.1.3.1 Estandarización de los Sub-portales de Trasparencia de la Red </t>
  </si>
  <si>
    <t xml:space="preserve">Porcentaje de actualización del Portal de Transparencia del SRS en tiempo oportuno </t>
  </si>
  <si>
    <t xml:space="preserve">Porcentaje de actualización del Portal de Transparencia de los EES del SRS en tiempo oportuno </t>
  </si>
  <si>
    <t>4.1.3.2 Despliegue del Plan de Comunicación Interna y Externa de la Red SNS</t>
  </si>
  <si>
    <t>Porcentaje de implementación del Plan de Comunicación Interna y Externa</t>
  </si>
  <si>
    <r>
      <rPr>
        <sz val="12"/>
        <rFont val="Calibri"/>
        <family val="2"/>
      </rPr>
      <t>&lt;</t>
    </r>
    <r>
      <rPr>
        <sz val="12"/>
        <rFont val="Times New Roman"/>
        <family val="1"/>
      </rPr>
      <t>35%</t>
    </r>
  </si>
  <si>
    <r>
      <rPr>
        <sz val="12"/>
        <rFont val="Calibri"/>
        <family val="2"/>
      </rPr>
      <t>&lt;</t>
    </r>
    <r>
      <rPr>
        <sz val="12"/>
        <rFont val="Times New Roman"/>
        <family val="1"/>
      </rPr>
      <t>30%</t>
    </r>
  </si>
  <si>
    <t>SRSCCDCH.1.2.2.1.01</t>
  </si>
  <si>
    <t>SRSCCDCH.1.2.2.1.02</t>
  </si>
  <si>
    <t>SRSCCDRH.3.2.2.1.01</t>
  </si>
  <si>
    <t>SRSCCDRH.3.2.2.1.02</t>
  </si>
  <si>
    <t>SRSCCDRH.3.2.2.1.03</t>
  </si>
  <si>
    <t>SRSCCDRH.3.2.2.1.04</t>
  </si>
  <si>
    <t>SRSCCDRH.3.2.2.1.05</t>
  </si>
  <si>
    <t>SRSCCDRH.3.2.2.1.06</t>
  </si>
  <si>
    <t>SRSCCDRH.3.2.2.1.07</t>
  </si>
  <si>
    <t>SRSCCDRH.3.2.2.1.08</t>
  </si>
  <si>
    <t>Supervisión y apoyo a los EESS en los procesos de solicitud de habilitación (nuevos y renovacion de licencia).</t>
  </si>
  <si>
    <t xml:space="preserve">Supervisión periodica al cumplimiento de los cambios requeridos según informes de monitoreo de los protocolos Materno y Neonatal asociados a morbilidad </t>
  </si>
  <si>
    <t>SRSCCDCH.1.1.2.2.17</t>
  </si>
  <si>
    <t xml:space="preserve">Supervisión periodica al cumplimiento de los cambios requeridos según informes de monitoreo de observacion de la practica clínica de los protocolos Materno y Neonatal </t>
  </si>
  <si>
    <t>SRSCCDCH.1.1.6.2.03</t>
  </si>
  <si>
    <t>Supervisión al cumplimiento de los cambios requeridos según informes de monitoreo del protocolo Lista de Verificación de la Cirugía</t>
  </si>
  <si>
    <r>
      <t>Elaboración al Plan de Capacitación de</t>
    </r>
    <r>
      <rPr>
        <sz val="10"/>
        <color rgb="FFFF0000"/>
        <rFont val="Times New Roman"/>
        <family val="1"/>
      </rPr>
      <t xml:space="preserve"> </t>
    </r>
    <r>
      <rPr>
        <sz val="10"/>
        <color theme="1"/>
        <rFont val="Times New Roman"/>
        <family val="1"/>
      </rPr>
      <t>CEAS 2022</t>
    </r>
  </si>
  <si>
    <t>1.1.1.5 Ruta Comunitaria en Salud</t>
  </si>
  <si>
    <t>Nivel de implementación del Programa Ruta Comunitaria en Salud</t>
  </si>
  <si>
    <t>SRSCCDPN.1.1.1.5. Ruta Comunitaria en Salud</t>
  </si>
  <si>
    <t>Seguimiento a la implementación de Ruta Comunitaria en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</si>
</sst>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Red]#,##0.00"/>
    <numFmt numFmtId="165" formatCode="_-* #,##0.00_-;\-* #,##0.00_-;_-* &quot;-&quot;??_-;_-@_-"/>
    <numFmt numFmtId="166" formatCode="_-* #,##0.00\ _P_t_s_-;\-* #,##0.00\ _P_t_s_-;_-* &quot;-&quot;??\ _P_t_s_-;_-@_-"/>
  </numFmts>
  <fonts count="58" x14ac:knownFonts="1">
    <font>
      <sz val="11"/>
      <color theme="1"/>
      <name val="Calibri"/>
      <family val="2"/>
      <scheme val="minor"/>
    </font>
    <font>
      <sz val="10"/>
      <name val="Times New Roman"/>
      <family val="1"/>
    </font>
    <font>
      <sz val="10"/>
      <name val="Arial"/>
      <family val="2"/>
    </font>
    <font>
      <sz val="10"/>
      <name val="Arial"/>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1"/>
      <name val="Calibri"/>
      <family val="2"/>
      <scheme val="minor"/>
    </font>
    <font>
      <sz val="11"/>
      <color theme="1"/>
      <name val="Times New Roman"/>
      <family val="1"/>
    </font>
    <font>
      <b/>
      <sz val="10"/>
      <name val="Calibri"/>
      <family val="2"/>
      <scheme val="minor"/>
    </font>
    <font>
      <sz val="10"/>
      <name val="Calibri"/>
      <family val="2"/>
      <scheme val="minor"/>
    </font>
    <font>
      <b/>
      <sz val="9"/>
      <name val="Calibri"/>
      <family val="2"/>
      <scheme val="minor"/>
    </font>
    <font>
      <sz val="9"/>
      <name val="Calibri"/>
      <family val="2"/>
      <scheme val="minor"/>
    </font>
    <font>
      <b/>
      <sz val="8"/>
      <color theme="1"/>
      <name val="Calibri"/>
      <family val="2"/>
      <scheme val="minor"/>
    </font>
    <font>
      <b/>
      <sz val="8"/>
      <name val="Calibri"/>
      <family val="2"/>
      <scheme val="minor"/>
    </font>
    <font>
      <sz val="8"/>
      <color theme="1"/>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theme="0"/>
      <name val="Arial"/>
      <family val="2"/>
    </font>
    <font>
      <sz val="11"/>
      <name val="Cambria"/>
      <family val="1"/>
      <scheme val="major"/>
    </font>
    <font>
      <b/>
      <sz val="12"/>
      <color theme="4" tint="-0.249977111117893"/>
      <name val="Calibri"/>
      <family val="2"/>
      <scheme val="minor"/>
    </font>
    <font>
      <b/>
      <sz val="10"/>
      <color theme="4" tint="-0.249977111117893"/>
      <name val="Calibri"/>
      <family val="2"/>
      <scheme val="minor"/>
    </font>
    <font>
      <b/>
      <sz val="11"/>
      <color theme="4" tint="-0.249977111117893"/>
      <name val="Calibri"/>
      <family val="2"/>
      <scheme val="minor"/>
    </font>
    <font>
      <sz val="12"/>
      <color theme="1"/>
      <name val="Calibri"/>
      <family val="2"/>
      <scheme val="minor"/>
    </font>
    <font>
      <sz val="9"/>
      <color rgb="FF000000"/>
      <name val="Arial"/>
      <family val="2"/>
    </font>
    <font>
      <sz val="9"/>
      <color theme="1"/>
      <name val="Calibri"/>
      <family val="2"/>
      <scheme val="minor"/>
    </font>
    <font>
      <b/>
      <sz val="9"/>
      <color theme="1"/>
      <name val="Calibri"/>
      <family val="2"/>
      <scheme val="minor"/>
    </font>
    <font>
      <b/>
      <sz val="9"/>
      <name val="Arial"/>
      <family val="2"/>
    </font>
    <font>
      <sz val="9"/>
      <name val="Arial"/>
      <family val="2"/>
    </font>
    <font>
      <sz val="9"/>
      <color indexed="8"/>
      <name val="Arial"/>
      <family val="2"/>
    </font>
    <font>
      <sz val="9"/>
      <color theme="1"/>
      <name val="Arial"/>
      <family val="2"/>
    </font>
    <font>
      <b/>
      <sz val="10"/>
      <name val="Times New Roman"/>
      <family val="1"/>
    </font>
    <font>
      <sz val="10"/>
      <color theme="0"/>
      <name val="Times New Roman"/>
      <family val="1"/>
    </font>
    <font>
      <b/>
      <sz val="11"/>
      <color theme="1"/>
      <name val="Times New Roman"/>
      <family val="1"/>
    </font>
    <font>
      <b/>
      <sz val="10"/>
      <color theme="1"/>
      <name val="Times New Roman"/>
      <family val="1"/>
    </font>
    <font>
      <sz val="9.9"/>
      <color theme="1"/>
      <name val="Times New Roman"/>
      <family val="1"/>
    </font>
    <font>
      <sz val="10"/>
      <color theme="1"/>
      <name val="Times New Roman"/>
      <family val="1"/>
    </font>
    <font>
      <sz val="10"/>
      <color theme="1"/>
      <name val="Tw Cen MT"/>
      <family val="2"/>
    </font>
    <font>
      <b/>
      <sz val="10"/>
      <name val="Tw Cen MT"/>
      <family val="2"/>
    </font>
    <font>
      <b/>
      <sz val="10"/>
      <color theme="1"/>
      <name val="Tw Cen MT"/>
      <family val="2"/>
    </font>
    <font>
      <sz val="10"/>
      <color theme="1"/>
      <name val="Times New Roman"/>
      <family val="1"/>
    </font>
    <font>
      <sz val="10"/>
      <name val="Calibri"/>
      <family val="2"/>
      <scheme val="minor"/>
    </font>
    <font>
      <b/>
      <sz val="12"/>
      <name val="Calibri"/>
      <family val="2"/>
      <scheme val="minor"/>
    </font>
    <font>
      <sz val="10"/>
      <color theme="1"/>
      <name val="Cambria"/>
      <family val="1"/>
    </font>
    <font>
      <sz val="12"/>
      <color rgb="FF000000"/>
      <name val="Times New Roman"/>
      <family val="1"/>
    </font>
    <font>
      <sz val="12"/>
      <name val="Times New Roman"/>
      <family val="1"/>
    </font>
    <font>
      <sz val="12"/>
      <color rgb="FFFFFFFF"/>
      <name val="Times New Roman"/>
      <family val="1"/>
    </font>
    <font>
      <sz val="12"/>
      <name val="Times New Roman"/>
      <family val="2"/>
    </font>
    <font>
      <sz val="12"/>
      <name val="Calibri"/>
      <family val="2"/>
    </font>
    <font>
      <sz val="12"/>
      <color theme="1"/>
      <name val="Times New Roman"/>
      <family val="1"/>
    </font>
    <font>
      <sz val="12"/>
      <name val="Calibri"/>
      <family val="2"/>
      <scheme val="minor"/>
    </font>
    <font>
      <sz val="12"/>
      <color theme="0"/>
      <name val="Calibri"/>
      <family val="2"/>
      <scheme val="minor"/>
    </font>
    <font>
      <sz val="10"/>
      <color rgb="FF000000"/>
      <name val="Times New Roman"/>
      <family val="1"/>
    </font>
    <font>
      <sz val="10"/>
      <color rgb="FFFF0000"/>
      <name val="Times New Roman"/>
      <family val="1"/>
    </font>
  </fonts>
  <fills count="4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F573F5"/>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FFF"/>
        <bgColor rgb="FF000000"/>
      </patternFill>
    </fill>
    <fill>
      <patternFill patternType="solid">
        <fgColor rgb="FFDCE6F1"/>
        <bgColor rgb="FF000000"/>
      </patternFill>
    </fill>
  </fills>
  <borders count="50">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top/>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bottom/>
      <diagonal/>
    </border>
    <border>
      <left/>
      <right/>
      <top style="thin">
        <color theme="3" tint="0.39988402966399123"/>
      </top>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ABABAB"/>
      </left>
      <right/>
      <top style="thin">
        <color rgb="FFABABAB"/>
      </top>
      <bottom/>
      <diagonal/>
    </border>
    <border>
      <left style="thin">
        <color auto="1"/>
      </left>
      <right style="thin">
        <color auto="1"/>
      </right>
      <top/>
      <bottom/>
      <diagonal/>
    </border>
    <border>
      <left style="thin">
        <color indexed="64"/>
      </left>
      <right style="thin">
        <color theme="4"/>
      </right>
      <top/>
      <bottom/>
      <diagonal/>
    </border>
    <border>
      <left style="thin">
        <color theme="4"/>
      </left>
      <right style="thin">
        <color theme="4"/>
      </right>
      <top/>
      <bottom/>
      <diagonal/>
    </border>
    <border>
      <left style="thin">
        <color theme="4"/>
      </left>
      <right style="thin">
        <color indexed="64"/>
      </right>
      <top/>
      <bottom/>
      <diagonal/>
    </border>
    <border>
      <left/>
      <right style="thin">
        <color auto="1"/>
      </right>
      <top style="thin">
        <color auto="1"/>
      </top>
      <bottom style="thin">
        <color auto="1"/>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diagonal/>
    </border>
  </borders>
  <cellStyleXfs count="12">
    <xf numFmtId="0" fontId="0" fillId="0" borderId="0"/>
    <xf numFmtId="43" fontId="6" fillId="0" borderId="0" applyFont="0" applyFill="0" applyBorder="0" applyAlignment="0" applyProtection="0"/>
    <xf numFmtId="0" fontId="1" fillId="0" borderId="0"/>
    <xf numFmtId="0" fontId="6" fillId="0" borderId="0"/>
    <xf numFmtId="0" fontId="2" fillId="0" borderId="0"/>
    <xf numFmtId="0" fontId="3" fillId="0" borderId="0"/>
    <xf numFmtId="0" fontId="27" fillId="0" borderId="0"/>
    <xf numFmtId="43" fontId="2"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166" fontId="2" fillId="0" borderId="0" applyFont="0" applyFill="0" applyBorder="0" applyProtection="0"/>
  </cellStyleXfs>
  <cellXfs count="633">
    <xf numFmtId="0" fontId="0" fillId="0" borderId="0" xfId="0"/>
    <xf numFmtId="0" fontId="9" fillId="0" borderId="0" xfId="0" applyFont="1"/>
    <xf numFmtId="0" fontId="1" fillId="0" borderId="0" xfId="2"/>
    <xf numFmtId="0" fontId="2" fillId="0" borderId="0" xfId="4"/>
    <xf numFmtId="0" fontId="11" fillId="0" borderId="0" xfId="2" applyFont="1"/>
    <xf numFmtId="0" fontId="10" fillId="4" borderId="5" xfId="3" applyFont="1" applyFill="1" applyBorder="1" applyAlignment="1">
      <alignment horizontal="center" textRotation="90" wrapText="1"/>
    </xf>
    <xf numFmtId="0" fontId="10" fillId="4" borderId="5" xfId="3" applyFont="1" applyFill="1" applyBorder="1" applyAlignment="1">
      <alignment horizontal="center" vertical="center" wrapText="1"/>
    </xf>
    <xf numFmtId="0" fontId="10" fillId="4" borderId="5" xfId="3" applyFont="1" applyFill="1" applyBorder="1" applyAlignment="1">
      <alignment horizontal="center" vertical="center"/>
    </xf>
    <xf numFmtId="0" fontId="12" fillId="5" borderId="6" xfId="3" applyFont="1" applyFill="1" applyBorder="1" applyAlignment="1">
      <alignment horizontal="left" vertical="top" wrapText="1"/>
    </xf>
    <xf numFmtId="0" fontId="12" fillId="5" borderId="6" xfId="3" applyFont="1" applyFill="1" applyBorder="1" applyAlignment="1">
      <alignment horizontal="center" vertical="top" wrapText="1"/>
    </xf>
    <xf numFmtId="0" fontId="12" fillId="5" borderId="6" xfId="3" applyFont="1" applyFill="1" applyBorder="1" applyAlignment="1">
      <alignment vertical="top" wrapText="1"/>
    </xf>
    <xf numFmtId="4" fontId="12" fillId="5" borderId="6" xfId="3" applyNumberFormat="1"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2" borderId="7" xfId="3" applyFont="1" applyFill="1" applyBorder="1" applyAlignment="1">
      <alignment vertical="top" wrapText="1"/>
    </xf>
    <xf numFmtId="4" fontId="12" fillId="2" borderId="7" xfId="3" applyNumberFormat="1" applyFont="1" applyFill="1" applyBorder="1" applyAlignment="1">
      <alignment vertical="top" wrapText="1"/>
    </xf>
    <xf numFmtId="4" fontId="12" fillId="6" borderId="7" xfId="3" applyNumberFormat="1"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2" borderId="7" xfId="3" applyFont="1" applyFill="1" applyBorder="1" applyAlignment="1">
      <alignment vertical="top" wrapText="1"/>
    </xf>
    <xf numFmtId="0" fontId="12" fillId="5" borderId="7" xfId="3" applyFont="1" applyFill="1" applyBorder="1" applyAlignment="1">
      <alignment horizontal="left" vertical="top" wrapText="1"/>
    </xf>
    <xf numFmtId="0" fontId="12" fillId="5" borderId="7" xfId="3" applyFont="1" applyFill="1" applyBorder="1" applyAlignment="1">
      <alignment horizontal="center" vertical="top" wrapText="1"/>
    </xf>
    <xf numFmtId="0" fontId="12" fillId="5" borderId="7" xfId="3" applyFont="1" applyFill="1" applyBorder="1" applyAlignment="1">
      <alignment vertical="top" wrapText="1"/>
    </xf>
    <xf numFmtId="4" fontId="12" fillId="5" borderId="7" xfId="3" applyNumberFormat="1" applyFont="1" applyFill="1" applyBorder="1" applyAlignment="1">
      <alignment vertical="top" wrapText="1"/>
    </xf>
    <xf numFmtId="0" fontId="13" fillId="2" borderId="8" xfId="3" applyFont="1" applyFill="1" applyBorder="1" applyAlignment="1">
      <alignment horizontal="center" vertical="top" wrapText="1"/>
    </xf>
    <xf numFmtId="0" fontId="13" fillId="2" borderId="8" xfId="3" applyFont="1" applyFill="1" applyBorder="1" applyAlignment="1">
      <alignment horizontal="left" vertical="top" wrapText="1"/>
    </xf>
    <xf numFmtId="0" fontId="13" fillId="2" borderId="8" xfId="3" applyFont="1" applyFill="1" applyBorder="1" applyAlignment="1">
      <alignment vertical="top" wrapText="1"/>
    </xf>
    <xf numFmtId="0" fontId="11" fillId="4" borderId="5" xfId="3" applyFont="1" applyFill="1" applyBorder="1" applyAlignment="1">
      <alignment vertical="top" wrapText="1"/>
    </xf>
    <xf numFmtId="0" fontId="10" fillId="4" borderId="5" xfId="3" applyFont="1" applyFill="1" applyBorder="1" applyAlignment="1">
      <alignment vertical="top" wrapText="1"/>
    </xf>
    <xf numFmtId="164" fontId="15" fillId="7" borderId="6" xfId="1" applyNumberFormat="1" applyFont="1" applyFill="1" applyBorder="1" applyAlignment="1" applyProtection="1">
      <alignment vertical="top"/>
      <protection hidden="1"/>
    </xf>
    <xf numFmtId="164" fontId="15" fillId="7" borderId="6" xfId="1" applyNumberFormat="1" applyFont="1" applyFill="1" applyBorder="1" applyAlignment="1" applyProtection="1">
      <alignment horizontal="right" vertical="top"/>
      <protection hidden="1"/>
    </xf>
    <xf numFmtId="164" fontId="15" fillId="8" borderId="7" xfId="1" applyNumberFormat="1" applyFont="1" applyFill="1" applyBorder="1" applyAlignment="1" applyProtection="1">
      <alignment vertical="top"/>
      <protection hidden="1"/>
    </xf>
    <xf numFmtId="164" fontId="15" fillId="8" borderId="7" xfId="1" applyNumberFormat="1" applyFont="1" applyFill="1" applyBorder="1" applyAlignment="1" applyProtection="1">
      <alignment horizontal="right" vertical="top"/>
      <protection hidden="1"/>
    </xf>
    <xf numFmtId="164" fontId="15" fillId="9" borderId="7" xfId="1" applyNumberFormat="1" applyFont="1" applyFill="1" applyBorder="1" applyAlignment="1" applyProtection="1">
      <alignment vertical="top"/>
      <protection hidden="1"/>
    </xf>
    <xf numFmtId="164" fontId="15" fillId="9" borderId="7" xfId="1" applyNumberFormat="1" applyFont="1" applyFill="1" applyBorder="1" applyAlignment="1" applyProtection="1">
      <alignment horizontal="right" vertical="top"/>
      <protection hidden="1"/>
    </xf>
    <xf numFmtId="164" fontId="15" fillId="3" borderId="7" xfId="1" applyNumberFormat="1" applyFont="1" applyFill="1" applyBorder="1" applyAlignment="1" applyProtection="1">
      <alignment vertical="top"/>
      <protection hidden="1"/>
    </xf>
    <xf numFmtId="164" fontId="15" fillId="6"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vertical="top"/>
      <protection locked="0"/>
    </xf>
    <xf numFmtId="164" fontId="17" fillId="6" borderId="7" xfId="1" applyNumberFormat="1" applyFont="1" applyFill="1" applyBorder="1" applyAlignment="1" applyProtection="1">
      <alignment horizontal="right" vertical="top"/>
      <protection locked="0"/>
    </xf>
    <xf numFmtId="0" fontId="17" fillId="3" borderId="7" xfId="4" applyFont="1" applyFill="1" applyBorder="1" applyAlignment="1" applyProtection="1">
      <alignment vertical="top"/>
      <protection locked="0"/>
    </xf>
    <xf numFmtId="164" fontId="15" fillId="3" borderId="7" xfId="1" applyNumberFormat="1" applyFont="1" applyFill="1" applyBorder="1" applyAlignment="1" applyProtection="1">
      <alignment vertical="top"/>
      <protection locked="0"/>
    </xf>
    <xf numFmtId="164" fontId="15" fillId="3" borderId="7" xfId="1" applyNumberFormat="1" applyFont="1" applyFill="1" applyBorder="1" applyAlignment="1" applyProtection="1">
      <alignment vertical="top"/>
    </xf>
    <xf numFmtId="164" fontId="15" fillId="6" borderId="7" xfId="1" applyNumberFormat="1" applyFont="1" applyFill="1" applyBorder="1" applyAlignment="1" applyProtection="1">
      <alignment horizontal="right" vertical="top"/>
    </xf>
    <xf numFmtId="0" fontId="16" fillId="3" borderId="7" xfId="3" applyFont="1" applyFill="1" applyBorder="1" applyAlignment="1" applyProtection="1">
      <alignment vertical="top"/>
      <protection locked="0"/>
    </xf>
    <xf numFmtId="0" fontId="17" fillId="3" borderId="7" xfId="3" applyFont="1" applyFill="1" applyBorder="1" applyAlignment="1" applyProtection="1">
      <alignment horizontal="center" vertical="top"/>
      <protection locked="0"/>
    </xf>
    <xf numFmtId="0" fontId="17" fillId="3" borderId="7" xfId="4" applyFont="1" applyFill="1" applyBorder="1" applyAlignment="1" applyProtection="1">
      <alignment vertical="top" wrapText="1"/>
      <protection locked="0"/>
    </xf>
    <xf numFmtId="164" fontId="15" fillId="3" borderId="10" xfId="1" applyNumberFormat="1" applyFont="1" applyFill="1" applyBorder="1" applyAlignment="1" applyProtection="1">
      <alignment vertical="top"/>
      <protection hidden="1"/>
    </xf>
    <xf numFmtId="164" fontId="15" fillId="6" borderId="10" xfId="1" applyNumberFormat="1" applyFont="1" applyFill="1" applyBorder="1" applyAlignment="1" applyProtection="1">
      <alignment horizontal="right" vertical="top"/>
      <protection hidden="1"/>
    </xf>
    <xf numFmtId="0" fontId="18" fillId="10" borderId="9" xfId="4" applyFont="1" applyFill="1" applyBorder="1" applyAlignment="1" applyProtection="1">
      <alignment horizontal="left"/>
      <protection locked="0"/>
    </xf>
    <xf numFmtId="0" fontId="11" fillId="6" borderId="9" xfId="4" applyFont="1" applyFill="1" applyBorder="1" applyAlignment="1">
      <alignment horizontal="left"/>
    </xf>
    <xf numFmtId="0" fontId="11" fillId="6" borderId="11" xfId="4" applyFont="1" applyFill="1" applyBorder="1"/>
    <xf numFmtId="0" fontId="11" fillId="6" borderId="9" xfId="3" applyFont="1" applyFill="1" applyBorder="1" applyAlignment="1">
      <alignment horizontal="left" indent="2"/>
    </xf>
    <xf numFmtId="0" fontId="10" fillId="4" borderId="9" xfId="4" applyFont="1" applyFill="1" applyBorder="1" applyAlignment="1">
      <alignment horizontal="left"/>
    </xf>
    <xf numFmtId="4" fontId="10" fillId="4" borderId="1" xfId="4" applyNumberFormat="1" applyFont="1" applyFill="1" applyBorder="1"/>
    <xf numFmtId="0" fontId="11" fillId="4" borderId="11" xfId="4" applyFont="1" applyFill="1" applyBorder="1"/>
    <xf numFmtId="0" fontId="6" fillId="0" borderId="0" xfId="4" applyFont="1"/>
    <xf numFmtId="0" fontId="11" fillId="0" borderId="0" xfId="4" applyFont="1"/>
    <xf numFmtId="0" fontId="0" fillId="3" borderId="0" xfId="0" applyFill="1"/>
    <xf numFmtId="0" fontId="7" fillId="3" borderId="0" xfId="0" applyFont="1" applyFill="1"/>
    <xf numFmtId="0" fontId="1" fillId="3" borderId="0" xfId="2" applyFont="1" applyFill="1"/>
    <xf numFmtId="0" fontId="22" fillId="3" borderId="0" xfId="4" applyFont="1" applyFill="1"/>
    <xf numFmtId="0" fontId="7" fillId="3" borderId="0" xfId="3" applyFont="1" applyFill="1" applyProtection="1">
      <protection locked="0"/>
    </xf>
    <xf numFmtId="0" fontId="7" fillId="3" borderId="0" xfId="3" applyFont="1" applyFill="1"/>
    <xf numFmtId="164" fontId="17" fillId="3" borderId="7" xfId="1" applyNumberFormat="1" applyFont="1" applyFill="1" applyBorder="1" applyAlignment="1" applyProtection="1">
      <alignment vertical="top"/>
    </xf>
    <xf numFmtId="164" fontId="17" fillId="6" borderId="7" xfId="1" applyNumberFormat="1" applyFont="1" applyFill="1" applyBorder="1" applyAlignment="1" applyProtection="1">
      <alignment horizontal="right" vertical="top"/>
    </xf>
    <xf numFmtId="164" fontId="17" fillId="3" borderId="10" xfId="1" applyNumberFormat="1" applyFont="1" applyFill="1" applyBorder="1" applyAlignment="1" applyProtection="1">
      <alignment vertical="top"/>
    </xf>
    <xf numFmtId="164" fontId="17" fillId="6" borderId="10" xfId="1" applyNumberFormat="1" applyFont="1" applyFill="1" applyBorder="1" applyAlignment="1" applyProtection="1">
      <alignment horizontal="right" vertical="top"/>
    </xf>
    <xf numFmtId="0" fontId="7" fillId="3" borderId="0" xfId="4" applyFont="1" applyFill="1"/>
    <xf numFmtId="0" fontId="21" fillId="3" borderId="0" xfId="4" applyFont="1" applyFill="1"/>
    <xf numFmtId="4" fontId="11" fillId="6" borderId="3" xfId="4" applyNumberFormat="1" applyFont="1" applyFill="1" applyBorder="1" applyAlignment="1" applyProtection="1">
      <alignment horizontal="center" vertical="center"/>
      <protection locked="0"/>
    </xf>
    <xf numFmtId="4" fontId="11" fillId="6" borderId="2" xfId="4" applyNumberFormat="1" applyFont="1" applyFill="1" applyBorder="1" applyAlignment="1" applyProtection="1">
      <alignment horizontal="center" vertical="center"/>
      <protection locked="0"/>
    </xf>
    <xf numFmtId="4" fontId="10" fillId="4" borderId="1" xfId="4" applyNumberFormat="1" applyFont="1" applyFill="1" applyBorder="1" applyAlignment="1">
      <alignment horizontal="center" vertical="center"/>
    </xf>
    <xf numFmtId="0" fontId="13" fillId="3" borderId="7" xfId="3" applyFont="1" applyFill="1" applyBorder="1" applyAlignment="1">
      <alignment vertical="top" wrapText="1"/>
    </xf>
    <xf numFmtId="0" fontId="13" fillId="3" borderId="7" xfId="3" applyFont="1" applyFill="1" applyBorder="1"/>
    <xf numFmtId="0" fontId="12" fillId="3" borderId="7" xfId="3" applyFont="1" applyFill="1" applyBorder="1" applyAlignment="1">
      <alignment vertical="top" wrapText="1"/>
    </xf>
    <xf numFmtId="0" fontId="23" fillId="0" borderId="16" xfId="0" applyFont="1" applyFill="1" applyBorder="1" applyAlignment="1"/>
    <xf numFmtId="0" fontId="0" fillId="0" borderId="0" xfId="0" applyAlignment="1"/>
    <xf numFmtId="0" fontId="0" fillId="0" borderId="16" xfId="0" applyBorder="1" applyAlignment="1"/>
    <xf numFmtId="0" fontId="8" fillId="0" borderId="0" xfId="0" applyFont="1" applyAlignment="1"/>
    <xf numFmtId="0" fontId="0" fillId="0" borderId="0" xfId="0" applyFill="1" applyBorder="1" applyAlignment="1"/>
    <xf numFmtId="0" fontId="0" fillId="0" borderId="17"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applyAlignment="1"/>
    <xf numFmtId="0" fontId="0" fillId="0" borderId="22" xfId="0" applyBorder="1" applyAlignment="1"/>
    <xf numFmtId="0" fontId="0" fillId="0" borderId="4"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23" fillId="0" borderId="26" xfId="0" applyFont="1" applyFill="1" applyBorder="1" applyAlignment="1"/>
    <xf numFmtId="0" fontId="23" fillId="0" borderId="18" xfId="0" applyFont="1" applyFill="1" applyBorder="1" applyAlignment="1"/>
    <xf numFmtId="0" fontId="23" fillId="0" borderId="20" xfId="0" applyFont="1" applyFill="1" applyBorder="1" applyAlignment="1"/>
    <xf numFmtId="0" fontId="0" fillId="0" borderId="27" xfId="0" applyBorder="1" applyAlignment="1"/>
    <xf numFmtId="0" fontId="20" fillId="3" borderId="0" xfId="0" applyFont="1" applyFill="1" applyBorder="1" applyAlignment="1"/>
    <xf numFmtId="0" fontId="25" fillId="3" borderId="0" xfId="0" applyFont="1" applyFill="1" applyBorder="1" applyAlignment="1"/>
    <xf numFmtId="0" fontId="27" fillId="0" borderId="0" xfId="6"/>
    <xf numFmtId="0" fontId="27" fillId="0" borderId="16" xfId="6" applyBorder="1"/>
    <xf numFmtId="0" fontId="27" fillId="0" borderId="16" xfId="6" applyBorder="1" applyAlignment="1">
      <alignment wrapText="1"/>
    </xf>
    <xf numFmtId="0" fontId="27" fillId="0" borderId="0" xfId="6" applyAlignment="1">
      <alignment wrapText="1"/>
    </xf>
    <xf numFmtId="0" fontId="27" fillId="0" borderId="16" xfId="6" applyBorder="1" applyAlignment="1">
      <alignment vertical="top" wrapText="1"/>
    </xf>
    <xf numFmtId="0" fontId="27" fillId="0" borderId="16" xfId="6" applyBorder="1" applyAlignment="1">
      <alignment vertical="top"/>
    </xf>
    <xf numFmtId="0" fontId="27" fillId="0" borderId="0" xfId="6" applyAlignment="1">
      <alignment vertical="top"/>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0" fillId="0" borderId="16" xfId="0" applyBorder="1"/>
    <xf numFmtId="0" fontId="27" fillId="0" borderId="16" xfId="6" applyBorder="1" applyAlignment="1">
      <alignment horizontal="left" vertical="center" wrapText="1"/>
    </xf>
    <xf numFmtId="0" fontId="27" fillId="0" borderId="16" xfId="6" applyBorder="1" applyAlignment="1">
      <alignment horizontal="left" vertical="center"/>
    </xf>
    <xf numFmtId="0" fontId="27" fillId="0" borderId="0" xfId="6" applyAlignment="1">
      <alignment horizontal="left" vertical="center"/>
    </xf>
    <xf numFmtId="0" fontId="0" fillId="3" borderId="16" xfId="0" applyFill="1" applyBorder="1"/>
    <xf numFmtId="0" fontId="0" fillId="3" borderId="4" xfId="0" applyFill="1" applyBorder="1"/>
    <xf numFmtId="0" fontId="8" fillId="0" borderId="28" xfId="0" applyFont="1" applyBorder="1" applyAlignment="1"/>
    <xf numFmtId="0" fontId="0" fillId="0" borderId="16" xfId="0" applyFill="1" applyBorder="1" applyAlignment="1"/>
    <xf numFmtId="0" fontId="0" fillId="0" borderId="4" xfId="0" applyFill="1" applyBorder="1" applyAlignment="1"/>
    <xf numFmtId="0" fontId="8" fillId="0" borderId="29" xfId="0" applyFont="1" applyBorder="1" applyAlignment="1"/>
    <xf numFmtId="0" fontId="0" fillId="0" borderId="30" xfId="0" applyBorder="1" applyAlignment="1"/>
    <xf numFmtId="0" fontId="0" fillId="0" borderId="31" xfId="0" applyBorder="1" applyAlignment="1"/>
    <xf numFmtId="0" fontId="8" fillId="0" borderId="32" xfId="0" applyFont="1" applyBorder="1" applyAlignment="1"/>
    <xf numFmtId="0" fontId="0" fillId="0" borderId="16" xfId="0" applyBorder="1" applyAlignment="1">
      <alignment horizontal="left" vertical="center" wrapText="1"/>
    </xf>
    <xf numFmtId="0" fontId="0" fillId="0" borderId="16" xfId="0" applyBorder="1" applyAlignment="1">
      <alignment horizontal="center" vertical="center"/>
    </xf>
    <xf numFmtId="0" fontId="0" fillId="0" borderId="16" xfId="0" applyBorder="1" applyAlignment="1">
      <alignment horizontal="left" vertical="center"/>
    </xf>
    <xf numFmtId="0" fontId="30" fillId="0" borderId="33" xfId="0" applyFont="1" applyBorder="1" applyAlignment="1">
      <alignment horizontal="left" vertical="top"/>
    </xf>
    <xf numFmtId="0" fontId="29" fillId="0" borderId="23" xfId="0" applyFont="1" applyBorder="1" applyAlignment="1">
      <alignment horizontal="left" vertical="top"/>
    </xf>
    <xf numFmtId="0" fontId="29" fillId="0" borderId="24" xfId="0" applyFont="1" applyBorder="1" applyAlignment="1">
      <alignment horizontal="left" vertical="top"/>
    </xf>
    <xf numFmtId="0" fontId="29" fillId="0" borderId="25" xfId="0" applyFont="1" applyBorder="1" applyAlignment="1">
      <alignment horizontal="left" vertical="top"/>
    </xf>
    <xf numFmtId="0" fontId="18" fillId="11" borderId="16" xfId="0" applyFont="1" applyFill="1" applyBorder="1" applyAlignment="1">
      <alignment horizontal="center" vertical="center"/>
    </xf>
    <xf numFmtId="0" fontId="19" fillId="0" borderId="16" xfId="0" applyFont="1" applyBorder="1" applyAlignment="1">
      <alignment vertical="center" wrapText="1"/>
    </xf>
    <xf numFmtId="0" fontId="19" fillId="0" borderId="16" xfId="0" applyFont="1" applyBorder="1" applyAlignment="1">
      <alignment horizontal="left" vertical="center" wrapText="1"/>
    </xf>
    <xf numFmtId="0" fontId="18" fillId="11" borderId="33" xfId="0" applyFont="1" applyFill="1" applyBorder="1" applyAlignment="1">
      <alignment horizontal="center" vertical="center"/>
    </xf>
    <xf numFmtId="0" fontId="8" fillId="0" borderId="0" xfId="0" applyFont="1"/>
    <xf numFmtId="0" fontId="8" fillId="0" borderId="38" xfId="0" applyFont="1" applyBorder="1"/>
    <xf numFmtId="0" fontId="0" fillId="0" borderId="23" xfId="0" applyBorder="1"/>
    <xf numFmtId="0" fontId="0" fillId="0" borderId="24" xfId="0" applyBorder="1"/>
    <xf numFmtId="0" fontId="10" fillId="0" borderId="0" xfId="0" applyFont="1" applyFill="1" applyBorder="1" applyAlignment="1">
      <alignment horizontal="center" vertical="center" wrapText="1"/>
    </xf>
    <xf numFmtId="49" fontId="31" fillId="16" borderId="16" xfId="4" applyNumberFormat="1" applyFont="1" applyFill="1" applyBorder="1" applyAlignment="1">
      <alignment horizontal="left" vertical="center" wrapText="1"/>
    </xf>
    <xf numFmtId="49" fontId="31" fillId="16" borderId="16" xfId="4" applyNumberFormat="1" applyFont="1" applyFill="1" applyBorder="1" applyAlignment="1">
      <alignment horizontal="center" vertical="center" wrapText="1"/>
    </xf>
    <xf numFmtId="49" fontId="31" fillId="16" borderId="39" xfId="4" applyNumberFormat="1" applyFont="1" applyFill="1" applyBorder="1" applyAlignment="1">
      <alignment horizontal="center" vertical="center" wrapText="1"/>
    </xf>
    <xf numFmtId="0" fontId="32" fillId="0" borderId="16" xfId="4" applyFont="1" applyBorder="1" applyAlignment="1">
      <alignment horizontal="center" vertical="center" wrapText="1"/>
    </xf>
    <xf numFmtId="0" fontId="2" fillId="0" borderId="0" xfId="4" applyAlignment="1">
      <alignment horizontal="center" vertical="center" wrapText="1"/>
    </xf>
    <xf numFmtId="15" fontId="33" fillId="0" borderId="16" xfId="4" applyNumberFormat="1" applyFont="1" applyBorder="1" applyAlignment="1">
      <alignment horizontal="left" vertical="center" wrapText="1"/>
    </xf>
    <xf numFmtId="49" fontId="33" fillId="0" borderId="16" xfId="4" applyNumberFormat="1" applyFont="1" applyBorder="1" applyAlignment="1">
      <alignment horizontal="left" vertical="center" wrapText="1"/>
    </xf>
    <xf numFmtId="49" fontId="33" fillId="0" borderId="16" xfId="4" applyNumberFormat="1" applyFont="1" applyBorder="1" applyAlignment="1">
      <alignment horizontal="center" vertical="center" wrapText="1"/>
    </xf>
    <xf numFmtId="43" fontId="33" fillId="0" borderId="39" xfId="7" applyFont="1" applyBorder="1" applyAlignment="1">
      <alignment horizontal="right" vertical="center" wrapText="1"/>
    </xf>
    <xf numFmtId="0" fontId="32" fillId="0" borderId="16" xfId="4" applyFont="1" applyBorder="1" applyAlignment="1">
      <alignment horizontal="left" vertical="center" wrapText="1"/>
    </xf>
    <xf numFmtId="0" fontId="2" fillId="0" borderId="0" xfId="4" applyAlignment="1">
      <alignment vertical="center" wrapText="1"/>
    </xf>
    <xf numFmtId="49" fontId="33" fillId="17" borderId="16" xfId="4" applyNumberFormat="1" applyFont="1" applyFill="1" applyBorder="1" applyAlignment="1">
      <alignment horizontal="left" vertical="center" wrapText="1"/>
    </xf>
    <xf numFmtId="49" fontId="33" fillId="17" borderId="16" xfId="4" applyNumberFormat="1" applyFont="1" applyFill="1" applyBorder="1" applyAlignment="1">
      <alignment horizontal="center" vertical="center" wrapText="1"/>
    </xf>
    <xf numFmtId="43" fontId="33" fillId="17" borderId="39" xfId="7" applyFont="1" applyFill="1" applyBorder="1" applyAlignment="1">
      <alignment horizontal="right" vertical="center" wrapText="1"/>
    </xf>
    <xf numFmtId="0" fontId="32" fillId="17" borderId="16" xfId="4" applyFont="1" applyFill="1" applyBorder="1" applyAlignment="1">
      <alignment vertical="center" wrapText="1"/>
    </xf>
    <xf numFmtId="15" fontId="33" fillId="18" borderId="16" xfId="4" applyNumberFormat="1" applyFont="1" applyFill="1" applyBorder="1" applyAlignment="1">
      <alignment horizontal="left" vertical="center" wrapText="1"/>
    </xf>
    <xf numFmtId="49" fontId="33" fillId="18" borderId="16" xfId="4" applyNumberFormat="1" applyFont="1" applyFill="1" applyBorder="1" applyAlignment="1">
      <alignment horizontal="left" vertical="center" wrapText="1"/>
    </xf>
    <xf numFmtId="49" fontId="33" fillId="18" borderId="16" xfId="4" applyNumberFormat="1" applyFont="1" applyFill="1" applyBorder="1" applyAlignment="1">
      <alignment horizontal="center" vertical="center" wrapText="1"/>
    </xf>
    <xf numFmtId="43" fontId="33" fillId="18" borderId="39" xfId="7" applyFont="1" applyFill="1" applyBorder="1" applyAlignment="1">
      <alignment horizontal="right" vertical="center" wrapText="1"/>
    </xf>
    <xf numFmtId="0" fontId="32" fillId="18" borderId="16" xfId="4" applyFont="1" applyFill="1" applyBorder="1" applyAlignment="1">
      <alignment vertical="center" wrapText="1"/>
    </xf>
    <xf numFmtId="15" fontId="33" fillId="7" borderId="16" xfId="4" applyNumberFormat="1" applyFont="1" applyFill="1" applyBorder="1" applyAlignment="1">
      <alignment horizontal="left" vertical="center" wrapText="1"/>
    </xf>
    <xf numFmtId="49" fontId="33" fillId="7" borderId="16" xfId="4" applyNumberFormat="1" applyFont="1" applyFill="1" applyBorder="1" applyAlignment="1">
      <alignment horizontal="left" vertical="center" wrapText="1"/>
    </xf>
    <xf numFmtId="49" fontId="33" fillId="7" borderId="16" xfId="4" applyNumberFormat="1" applyFont="1" applyFill="1" applyBorder="1" applyAlignment="1">
      <alignment horizontal="center" vertical="center" wrapText="1"/>
    </xf>
    <xf numFmtId="43" fontId="33" fillId="7" borderId="39" xfId="7" applyFont="1" applyFill="1" applyBorder="1" applyAlignment="1">
      <alignment horizontal="right" vertical="center" wrapText="1"/>
    </xf>
    <xf numFmtId="0" fontId="32" fillId="7" borderId="16" xfId="4" applyFont="1" applyFill="1" applyBorder="1" applyAlignment="1">
      <alignment horizontal="left" vertical="center" wrapText="1"/>
    </xf>
    <xf numFmtId="15" fontId="33" fillId="19" borderId="16" xfId="4" applyNumberFormat="1" applyFont="1" applyFill="1" applyBorder="1" applyAlignment="1">
      <alignment horizontal="left" vertical="center" wrapText="1"/>
    </xf>
    <xf numFmtId="49" fontId="33" fillId="19" borderId="16" xfId="4" applyNumberFormat="1" applyFont="1" applyFill="1" applyBorder="1" applyAlignment="1">
      <alignment horizontal="left" vertical="center" wrapText="1"/>
    </xf>
    <xf numFmtId="49" fontId="33" fillId="19" borderId="16" xfId="4" applyNumberFormat="1" applyFont="1" applyFill="1" applyBorder="1" applyAlignment="1">
      <alignment horizontal="center" vertical="center" wrapText="1"/>
    </xf>
    <xf numFmtId="43" fontId="33" fillId="19" borderId="39" xfId="7" applyFont="1" applyFill="1" applyBorder="1" applyAlignment="1">
      <alignment horizontal="right" vertical="center" wrapText="1"/>
    </xf>
    <xf numFmtId="0" fontId="32" fillId="19" borderId="16" xfId="4" applyFont="1" applyFill="1" applyBorder="1" applyAlignment="1">
      <alignment vertical="center" wrapText="1"/>
    </xf>
    <xf numFmtId="15" fontId="33" fillId="20" borderId="16" xfId="4" applyNumberFormat="1" applyFont="1" applyFill="1" applyBorder="1" applyAlignment="1">
      <alignment horizontal="left" vertical="center" wrapText="1"/>
    </xf>
    <xf numFmtId="49" fontId="33" fillId="20" borderId="16" xfId="4" applyNumberFormat="1" applyFont="1" applyFill="1" applyBorder="1" applyAlignment="1">
      <alignment horizontal="left" vertical="center" wrapText="1"/>
    </xf>
    <xf numFmtId="49" fontId="33" fillId="20" borderId="16" xfId="4" applyNumberFormat="1" applyFont="1" applyFill="1" applyBorder="1" applyAlignment="1">
      <alignment horizontal="center" vertical="center" wrapText="1"/>
    </xf>
    <xf numFmtId="43" fontId="33" fillId="20" borderId="39" xfId="7" applyFont="1" applyFill="1" applyBorder="1" applyAlignment="1">
      <alignment horizontal="right" vertical="center" wrapText="1"/>
    </xf>
    <xf numFmtId="0" fontId="32" fillId="20" borderId="16" xfId="4" applyFont="1" applyFill="1" applyBorder="1" applyAlignment="1">
      <alignment horizontal="left" vertical="center" wrapText="1"/>
    </xf>
    <xf numFmtId="15" fontId="33" fillId="21" borderId="16" xfId="4" applyNumberFormat="1" applyFont="1" applyFill="1" applyBorder="1" applyAlignment="1">
      <alignment horizontal="left" vertical="center" wrapText="1"/>
    </xf>
    <xf numFmtId="49" fontId="33" fillId="21" borderId="16" xfId="4" applyNumberFormat="1" applyFont="1" applyFill="1" applyBorder="1" applyAlignment="1">
      <alignment horizontal="left" vertical="center" wrapText="1"/>
    </xf>
    <xf numFmtId="49" fontId="33" fillId="21" borderId="16" xfId="4" applyNumberFormat="1" applyFont="1" applyFill="1" applyBorder="1" applyAlignment="1">
      <alignment horizontal="center" vertical="center" wrapText="1"/>
    </xf>
    <xf numFmtId="43" fontId="33" fillId="21" borderId="39" xfId="7" applyFont="1" applyFill="1" applyBorder="1" applyAlignment="1">
      <alignment horizontal="right" vertical="center" wrapText="1"/>
    </xf>
    <xf numFmtId="0" fontId="32" fillId="21" borderId="16" xfId="4" applyFont="1" applyFill="1" applyBorder="1" applyAlignment="1">
      <alignment horizontal="left" vertical="center" wrapText="1"/>
    </xf>
    <xf numFmtId="15" fontId="33" fillId="22" borderId="16" xfId="4" applyNumberFormat="1" applyFont="1" applyFill="1" applyBorder="1" applyAlignment="1">
      <alignment horizontal="left" vertical="center" wrapText="1"/>
    </xf>
    <xf numFmtId="49" fontId="33" fillId="22" borderId="16" xfId="4" applyNumberFormat="1" applyFont="1" applyFill="1" applyBorder="1" applyAlignment="1">
      <alignment horizontal="left" vertical="center" wrapText="1"/>
    </xf>
    <xf numFmtId="49" fontId="33" fillId="22" borderId="16" xfId="4" applyNumberFormat="1" applyFont="1" applyFill="1" applyBorder="1" applyAlignment="1">
      <alignment horizontal="center" vertical="center" wrapText="1"/>
    </xf>
    <xf numFmtId="43" fontId="33" fillId="22" borderId="39" xfId="7" applyFont="1" applyFill="1" applyBorder="1" applyAlignment="1">
      <alignment horizontal="right" vertical="center" wrapText="1"/>
    </xf>
    <xf numFmtId="0" fontId="32" fillId="22" borderId="16" xfId="4" applyFont="1" applyFill="1" applyBorder="1" applyAlignment="1">
      <alignment horizontal="left" vertical="center" wrapText="1"/>
    </xf>
    <xf numFmtId="0" fontId="32" fillId="0" borderId="16" xfId="4" applyFont="1" applyBorder="1" applyAlignment="1">
      <alignment vertical="center" wrapText="1"/>
    </xf>
    <xf numFmtId="15" fontId="33" fillId="12" borderId="16" xfId="4" applyNumberFormat="1" applyFont="1" applyFill="1" applyBorder="1" applyAlignment="1">
      <alignment horizontal="left" vertical="center" wrapText="1"/>
    </xf>
    <xf numFmtId="49" fontId="33" fillId="12" borderId="16" xfId="4" applyNumberFormat="1" applyFont="1" applyFill="1" applyBorder="1" applyAlignment="1">
      <alignment horizontal="left" vertical="center" wrapText="1"/>
    </xf>
    <xf numFmtId="49" fontId="33" fillId="12" borderId="16" xfId="4" applyNumberFormat="1" applyFont="1" applyFill="1" applyBorder="1" applyAlignment="1">
      <alignment horizontal="center" vertical="center" wrapText="1"/>
    </xf>
    <xf numFmtId="43" fontId="33" fillId="12" borderId="39" xfId="7" applyFont="1" applyFill="1" applyBorder="1" applyAlignment="1">
      <alignment horizontal="right" vertical="center" wrapText="1"/>
    </xf>
    <xf numFmtId="0" fontId="32" fillId="12" borderId="16" xfId="4" applyFont="1" applyFill="1" applyBorder="1" applyAlignment="1">
      <alignment vertical="center" wrapText="1"/>
    </xf>
    <xf numFmtId="0" fontId="32" fillId="12" borderId="16" xfId="4" applyFont="1" applyFill="1" applyBorder="1" applyAlignment="1">
      <alignment horizontal="left" vertical="center" wrapText="1"/>
    </xf>
    <xf numFmtId="0" fontId="32" fillId="0" borderId="16" xfId="4" applyFont="1" applyBorder="1"/>
    <xf numFmtId="15" fontId="33" fillId="23" borderId="16" xfId="4" applyNumberFormat="1" applyFont="1" applyFill="1" applyBorder="1" applyAlignment="1">
      <alignment horizontal="left" vertical="center" wrapText="1"/>
    </xf>
    <xf numFmtId="49" fontId="33" fillId="23" borderId="16" xfId="4" applyNumberFormat="1" applyFont="1" applyFill="1" applyBorder="1" applyAlignment="1">
      <alignment horizontal="left" vertical="center" wrapText="1"/>
    </xf>
    <xf numFmtId="49" fontId="33" fillId="23" borderId="16" xfId="4" applyNumberFormat="1" applyFont="1" applyFill="1" applyBorder="1" applyAlignment="1">
      <alignment horizontal="center" vertical="center" wrapText="1"/>
    </xf>
    <xf numFmtId="43" fontId="33" fillId="23" borderId="39" xfId="7" applyFont="1" applyFill="1" applyBorder="1" applyAlignment="1">
      <alignment horizontal="right" vertical="center" wrapText="1"/>
    </xf>
    <xf numFmtId="0" fontId="32" fillId="23" borderId="16" xfId="4" applyFont="1" applyFill="1" applyBorder="1" applyAlignment="1">
      <alignment vertical="center" wrapText="1"/>
    </xf>
    <xf numFmtId="49" fontId="33" fillId="24" borderId="16" xfId="4" applyNumberFormat="1" applyFont="1" applyFill="1" applyBorder="1" applyAlignment="1">
      <alignment horizontal="left" vertical="center" wrapText="1"/>
    </xf>
    <xf numFmtId="49" fontId="33" fillId="24" borderId="16" xfId="4" applyNumberFormat="1" applyFont="1" applyFill="1" applyBorder="1" applyAlignment="1">
      <alignment horizontal="center" vertical="center" wrapText="1"/>
    </xf>
    <xf numFmtId="43" fontId="33" fillId="24" borderId="39" xfId="7" applyFont="1" applyFill="1" applyBorder="1" applyAlignment="1">
      <alignment horizontal="right" vertical="center" wrapText="1"/>
    </xf>
    <xf numFmtId="0" fontId="32" fillId="24" borderId="16" xfId="4" applyFont="1" applyFill="1" applyBorder="1" applyAlignment="1">
      <alignment horizontal="left" vertical="center" wrapText="1"/>
    </xf>
    <xf numFmtId="15" fontId="33" fillId="25" borderId="16" xfId="4" applyNumberFormat="1" applyFont="1" applyFill="1" applyBorder="1" applyAlignment="1">
      <alignment horizontal="left" vertical="center" wrapText="1"/>
    </xf>
    <xf numFmtId="49" fontId="33" fillId="25" borderId="16" xfId="4" applyNumberFormat="1" applyFont="1" applyFill="1" applyBorder="1" applyAlignment="1">
      <alignment horizontal="left" vertical="center" wrapText="1"/>
    </xf>
    <xf numFmtId="49" fontId="33" fillId="25" borderId="16" xfId="4" applyNumberFormat="1" applyFont="1" applyFill="1" applyBorder="1" applyAlignment="1">
      <alignment horizontal="center" vertical="center" wrapText="1"/>
    </xf>
    <xf numFmtId="43" fontId="33" fillId="25" borderId="39" xfId="7" applyFont="1" applyFill="1" applyBorder="1" applyAlignment="1">
      <alignment horizontal="right" vertical="center" wrapText="1"/>
    </xf>
    <xf numFmtId="0" fontId="32" fillId="25" borderId="16" xfId="4" applyFont="1" applyFill="1" applyBorder="1" applyAlignment="1">
      <alignment horizontal="left" vertical="center" wrapText="1"/>
    </xf>
    <xf numFmtId="15" fontId="33" fillId="25" borderId="16" xfId="4" applyNumberFormat="1" applyFont="1" applyFill="1" applyBorder="1" applyAlignment="1">
      <alignment horizontal="center" vertical="center" wrapText="1"/>
    </xf>
    <xf numFmtId="49" fontId="33" fillId="26" borderId="16" xfId="4" applyNumberFormat="1" applyFont="1" applyFill="1" applyBorder="1" applyAlignment="1">
      <alignment horizontal="left" vertical="center" wrapText="1"/>
    </xf>
    <xf numFmtId="49" fontId="33" fillId="26" borderId="16" xfId="4" applyNumberFormat="1" applyFont="1" applyFill="1" applyBorder="1" applyAlignment="1">
      <alignment horizontal="center" vertical="center" wrapText="1"/>
    </xf>
    <xf numFmtId="43" fontId="33" fillId="26" borderId="39" xfId="7" applyFont="1" applyFill="1" applyBorder="1" applyAlignment="1">
      <alignment horizontal="right" vertical="center" wrapText="1"/>
    </xf>
    <xf numFmtId="0" fontId="32" fillId="26" borderId="16" xfId="4" applyFont="1" applyFill="1" applyBorder="1" applyAlignment="1">
      <alignment horizontal="left" vertical="center" wrapText="1"/>
    </xf>
    <xf numFmtId="15" fontId="33" fillId="27" borderId="16" xfId="4" applyNumberFormat="1" applyFont="1" applyFill="1" applyBorder="1" applyAlignment="1">
      <alignment horizontal="left" vertical="center" wrapText="1"/>
    </xf>
    <xf numFmtId="49" fontId="33" fillId="27" borderId="16" xfId="4" applyNumberFormat="1" applyFont="1" applyFill="1" applyBorder="1" applyAlignment="1">
      <alignment horizontal="left" vertical="center" wrapText="1"/>
    </xf>
    <xf numFmtId="49" fontId="33" fillId="27" borderId="16" xfId="4" applyNumberFormat="1" applyFont="1" applyFill="1" applyBorder="1" applyAlignment="1">
      <alignment horizontal="center" vertical="center" wrapText="1"/>
    </xf>
    <xf numFmtId="43" fontId="33" fillId="27" borderId="39" xfId="7" applyFont="1" applyFill="1" applyBorder="1" applyAlignment="1">
      <alignment horizontal="right" vertical="center" wrapText="1"/>
    </xf>
    <xf numFmtId="0" fontId="32" fillId="27" borderId="16" xfId="4" applyFont="1" applyFill="1" applyBorder="1" applyAlignment="1">
      <alignment horizontal="left" vertical="center" wrapText="1"/>
    </xf>
    <xf numFmtId="15" fontId="33" fillId="28" borderId="16" xfId="4" applyNumberFormat="1" applyFont="1" applyFill="1" applyBorder="1" applyAlignment="1">
      <alignment horizontal="left" vertical="center" wrapText="1"/>
    </xf>
    <xf numFmtId="49" fontId="33" fillId="28" borderId="16" xfId="4" applyNumberFormat="1" applyFont="1" applyFill="1" applyBorder="1" applyAlignment="1">
      <alignment horizontal="left" vertical="center" wrapText="1"/>
    </xf>
    <xf numFmtId="49" fontId="33" fillId="28" borderId="16" xfId="4" applyNumberFormat="1" applyFont="1" applyFill="1" applyBorder="1" applyAlignment="1">
      <alignment horizontal="center" vertical="center" wrapText="1"/>
    </xf>
    <xf numFmtId="43" fontId="33" fillId="28" borderId="39" xfId="7" applyFont="1" applyFill="1" applyBorder="1" applyAlignment="1">
      <alignment horizontal="right" vertical="center" wrapText="1"/>
    </xf>
    <xf numFmtId="0" fontId="32" fillId="28" borderId="16" xfId="4" applyFont="1" applyFill="1" applyBorder="1" applyAlignment="1">
      <alignment horizontal="left" vertical="center" wrapText="1"/>
    </xf>
    <xf numFmtId="49" fontId="34" fillId="28" borderId="16" xfId="4" applyNumberFormat="1" applyFont="1" applyFill="1" applyBorder="1" applyAlignment="1">
      <alignment horizontal="center" vertical="center" wrapText="1"/>
    </xf>
    <xf numFmtId="43" fontId="34" fillId="28" borderId="39" xfId="7" applyFont="1" applyFill="1" applyBorder="1" applyAlignment="1">
      <alignment horizontal="right" vertical="center" wrapText="1"/>
    </xf>
    <xf numFmtId="0" fontId="34" fillId="28" borderId="16" xfId="4" applyFont="1" applyFill="1" applyBorder="1" applyAlignment="1">
      <alignment horizontal="left" vertical="center" wrapText="1"/>
    </xf>
    <xf numFmtId="15" fontId="33" fillId="29" borderId="16" xfId="4" applyNumberFormat="1" applyFont="1" applyFill="1" applyBorder="1" applyAlignment="1">
      <alignment horizontal="left" vertical="center" wrapText="1"/>
    </xf>
    <xf numFmtId="49" fontId="33" fillId="29" borderId="16" xfId="4" applyNumberFormat="1" applyFont="1" applyFill="1" applyBorder="1" applyAlignment="1">
      <alignment horizontal="left" vertical="center" wrapText="1"/>
    </xf>
    <xf numFmtId="49" fontId="33" fillId="29" borderId="16" xfId="4" applyNumberFormat="1" applyFont="1" applyFill="1" applyBorder="1" applyAlignment="1">
      <alignment horizontal="center" vertical="center" wrapText="1"/>
    </xf>
    <xf numFmtId="43" fontId="33" fillId="29" borderId="39" xfId="7" applyFont="1" applyFill="1" applyBorder="1" applyAlignment="1">
      <alignment horizontal="right" vertical="center" wrapText="1"/>
    </xf>
    <xf numFmtId="0" fontId="32" fillId="29" borderId="16" xfId="4" applyFont="1" applyFill="1" applyBorder="1" applyAlignment="1">
      <alignment horizontal="left" vertical="center" wrapText="1"/>
    </xf>
    <xf numFmtId="15" fontId="33" fillId="30" borderId="16" xfId="4" applyNumberFormat="1" applyFont="1" applyFill="1" applyBorder="1" applyAlignment="1">
      <alignment horizontal="left" vertical="center" wrapText="1"/>
    </xf>
    <xf numFmtId="49" fontId="33" fillId="30" borderId="16" xfId="4" applyNumberFormat="1" applyFont="1" applyFill="1" applyBorder="1" applyAlignment="1">
      <alignment horizontal="left" vertical="center" wrapText="1"/>
    </xf>
    <xf numFmtId="49" fontId="33" fillId="30" borderId="16" xfId="4" applyNumberFormat="1" applyFont="1" applyFill="1" applyBorder="1" applyAlignment="1">
      <alignment horizontal="center" vertical="center" wrapText="1"/>
    </xf>
    <xf numFmtId="43" fontId="33" fillId="30" borderId="39" xfId="7" applyFont="1" applyFill="1" applyBorder="1" applyAlignment="1">
      <alignment horizontal="right" vertical="center" wrapText="1"/>
    </xf>
    <xf numFmtId="0" fontId="32" fillId="30" borderId="16" xfId="4" applyFont="1" applyFill="1" applyBorder="1" applyAlignment="1">
      <alignment vertical="center" wrapText="1"/>
    </xf>
    <xf numFmtId="0" fontId="32" fillId="30" borderId="16" xfId="4" applyFont="1" applyFill="1" applyBorder="1" applyAlignment="1">
      <alignment horizontal="left" vertical="center" wrapText="1"/>
    </xf>
    <xf numFmtId="49" fontId="34" fillId="29" borderId="16" xfId="4" applyNumberFormat="1" applyFont="1" applyFill="1" applyBorder="1" applyAlignment="1">
      <alignment horizontal="center" vertical="center" wrapText="1"/>
    </xf>
    <xf numFmtId="43" fontId="34" fillId="29" borderId="39" xfId="7" applyFont="1" applyFill="1" applyBorder="1" applyAlignment="1">
      <alignment horizontal="right" vertical="center" wrapText="1"/>
    </xf>
    <xf numFmtId="0" fontId="34" fillId="29" borderId="16" xfId="4" applyFont="1" applyFill="1" applyBorder="1" applyAlignment="1">
      <alignment horizontal="left" vertical="center" wrapText="1"/>
    </xf>
    <xf numFmtId="49" fontId="34" fillId="29" borderId="16" xfId="4" applyNumberFormat="1" applyFont="1" applyFill="1" applyBorder="1" applyAlignment="1">
      <alignment horizontal="left" vertical="center" wrapText="1"/>
    </xf>
    <xf numFmtId="15" fontId="33" fillId="31" borderId="16" xfId="4" applyNumberFormat="1" applyFont="1" applyFill="1" applyBorder="1" applyAlignment="1">
      <alignment horizontal="left" vertical="center" wrapText="1"/>
    </xf>
    <xf numFmtId="49" fontId="33" fillId="31" borderId="16" xfId="4" applyNumberFormat="1" applyFont="1" applyFill="1" applyBorder="1" applyAlignment="1">
      <alignment horizontal="left" vertical="center" wrapText="1"/>
    </xf>
    <xf numFmtId="49" fontId="33" fillId="31" borderId="16" xfId="4" applyNumberFormat="1" applyFont="1" applyFill="1" applyBorder="1" applyAlignment="1">
      <alignment horizontal="center" vertical="center" wrapText="1"/>
    </xf>
    <xf numFmtId="43" fontId="33" fillId="31" borderId="39" xfId="7" applyFont="1" applyFill="1" applyBorder="1" applyAlignment="1">
      <alignment horizontal="right" vertical="center" wrapText="1"/>
    </xf>
    <xf numFmtId="0" fontId="32" fillId="31" borderId="16" xfId="4" applyFont="1" applyFill="1" applyBorder="1" applyAlignment="1">
      <alignment vertical="center" wrapText="1"/>
    </xf>
    <xf numFmtId="15" fontId="33" fillId="32" borderId="16" xfId="4" applyNumberFormat="1" applyFont="1" applyFill="1" applyBorder="1" applyAlignment="1">
      <alignment horizontal="left" vertical="center" wrapText="1"/>
    </xf>
    <xf numFmtId="49" fontId="33" fillId="32" borderId="16" xfId="4" applyNumberFormat="1" applyFont="1" applyFill="1" applyBorder="1" applyAlignment="1">
      <alignment horizontal="left" vertical="center" wrapText="1"/>
    </xf>
    <xf numFmtId="49" fontId="33" fillId="32" borderId="16" xfId="4" applyNumberFormat="1" applyFont="1" applyFill="1" applyBorder="1" applyAlignment="1">
      <alignment horizontal="center" vertical="center" wrapText="1"/>
    </xf>
    <xf numFmtId="43" fontId="33" fillId="32" borderId="39" xfId="7" applyFont="1" applyFill="1" applyBorder="1" applyAlignment="1">
      <alignment horizontal="right" vertical="center" wrapText="1"/>
    </xf>
    <xf numFmtId="0" fontId="32" fillId="32" borderId="16" xfId="4" applyFont="1" applyFill="1" applyBorder="1" applyAlignment="1">
      <alignment vertical="center" wrapText="1"/>
    </xf>
    <xf numFmtId="15" fontId="33" fillId="33" borderId="16" xfId="4" applyNumberFormat="1" applyFont="1" applyFill="1" applyBorder="1" applyAlignment="1">
      <alignment horizontal="left" vertical="center" wrapText="1"/>
    </xf>
    <xf numFmtId="49" fontId="33" fillId="33" borderId="16" xfId="4" applyNumberFormat="1" applyFont="1" applyFill="1" applyBorder="1" applyAlignment="1">
      <alignment horizontal="left" vertical="center" wrapText="1"/>
    </xf>
    <xf numFmtId="49" fontId="33" fillId="33" borderId="16" xfId="4" applyNumberFormat="1" applyFont="1" applyFill="1" applyBorder="1" applyAlignment="1">
      <alignment horizontal="center" vertical="center" wrapText="1"/>
    </xf>
    <xf numFmtId="43" fontId="33" fillId="33" borderId="39" xfId="7" applyFont="1" applyFill="1" applyBorder="1" applyAlignment="1">
      <alignment horizontal="right" vertical="center" wrapText="1"/>
    </xf>
    <xf numFmtId="0" fontId="32" fillId="33" borderId="16" xfId="4" applyFont="1" applyFill="1" applyBorder="1" applyAlignment="1">
      <alignment horizontal="left" vertical="center" wrapText="1"/>
    </xf>
    <xf numFmtId="15" fontId="33" fillId="13" borderId="16" xfId="4" applyNumberFormat="1" applyFont="1" applyFill="1" applyBorder="1" applyAlignment="1">
      <alignment horizontal="left" vertical="center" wrapText="1"/>
    </xf>
    <xf numFmtId="49" fontId="33" fillId="13" borderId="16" xfId="4" applyNumberFormat="1" applyFont="1" applyFill="1" applyBorder="1" applyAlignment="1">
      <alignment horizontal="left" vertical="center" wrapText="1"/>
    </xf>
    <xf numFmtId="49" fontId="33" fillId="13" borderId="16" xfId="4" applyNumberFormat="1" applyFont="1" applyFill="1" applyBorder="1" applyAlignment="1">
      <alignment horizontal="center" vertical="center" wrapText="1"/>
    </xf>
    <xf numFmtId="43" fontId="33" fillId="13" borderId="39" xfId="7" applyFont="1" applyFill="1" applyBorder="1" applyAlignment="1">
      <alignment horizontal="right" vertical="center" wrapText="1"/>
    </xf>
    <xf numFmtId="0" fontId="32" fillId="13" borderId="16" xfId="4" applyFont="1" applyFill="1" applyBorder="1" applyAlignment="1">
      <alignment vertical="center" wrapText="1"/>
    </xf>
    <xf numFmtId="0" fontId="32" fillId="34" borderId="16" xfId="4" applyFont="1" applyFill="1" applyBorder="1" applyAlignment="1">
      <alignment horizontal="left"/>
    </xf>
    <xf numFmtId="49" fontId="33" fillId="34" borderId="16" xfId="4" applyNumberFormat="1" applyFont="1" applyFill="1" applyBorder="1" applyAlignment="1">
      <alignment horizontal="left" vertical="center" wrapText="1"/>
    </xf>
    <xf numFmtId="49" fontId="33" fillId="34" borderId="16" xfId="4" applyNumberFormat="1" applyFont="1" applyFill="1" applyBorder="1" applyAlignment="1">
      <alignment horizontal="center" vertical="center" wrapText="1"/>
    </xf>
    <xf numFmtId="43" fontId="33" fillId="34" borderId="39" xfId="7" applyFont="1" applyFill="1" applyBorder="1" applyAlignment="1">
      <alignment horizontal="right" vertical="center" wrapText="1"/>
    </xf>
    <xf numFmtId="0" fontId="32" fillId="34" borderId="16" xfId="4" applyFont="1" applyFill="1" applyBorder="1" applyAlignment="1">
      <alignment vertical="center" wrapText="1"/>
    </xf>
    <xf numFmtId="15" fontId="33" fillId="35" borderId="16" xfId="4" applyNumberFormat="1" applyFont="1" applyFill="1" applyBorder="1" applyAlignment="1">
      <alignment horizontal="left" vertical="center" wrapText="1"/>
    </xf>
    <xf numFmtId="49" fontId="33" fillId="35" borderId="16" xfId="4" applyNumberFormat="1" applyFont="1" applyFill="1" applyBorder="1" applyAlignment="1">
      <alignment horizontal="left" vertical="center" wrapText="1"/>
    </xf>
    <xf numFmtId="49" fontId="33" fillId="35" borderId="16" xfId="4" applyNumberFormat="1" applyFont="1" applyFill="1" applyBorder="1" applyAlignment="1">
      <alignment horizontal="center" vertical="center" wrapText="1"/>
    </xf>
    <xf numFmtId="43" fontId="33" fillId="35" borderId="39" xfId="7" applyFont="1" applyFill="1" applyBorder="1" applyAlignment="1">
      <alignment horizontal="right" vertical="center" wrapText="1"/>
    </xf>
    <xf numFmtId="0" fontId="32" fillId="35" borderId="16" xfId="4" applyFont="1" applyFill="1" applyBorder="1" applyAlignment="1">
      <alignment vertical="center" wrapText="1"/>
    </xf>
    <xf numFmtId="49" fontId="34" fillId="35" borderId="16" xfId="4" applyNumberFormat="1" applyFont="1" applyFill="1" applyBorder="1" applyAlignment="1">
      <alignment horizontal="left" vertical="center" wrapText="1"/>
    </xf>
    <xf numFmtId="49" fontId="34" fillId="35" borderId="16" xfId="4" applyNumberFormat="1" applyFont="1" applyFill="1" applyBorder="1" applyAlignment="1">
      <alignment horizontal="center" vertical="center" wrapText="1"/>
    </xf>
    <xf numFmtId="43" fontId="34" fillId="35" borderId="39" xfId="7" applyFont="1" applyFill="1" applyBorder="1" applyAlignment="1">
      <alignment horizontal="right" vertical="center" wrapText="1"/>
    </xf>
    <xf numFmtId="0" fontId="32" fillId="35" borderId="16" xfId="4" applyFont="1" applyFill="1" applyBorder="1" applyAlignment="1">
      <alignment horizontal="left" vertical="center" wrapText="1"/>
    </xf>
    <xf numFmtId="0" fontId="32" fillId="36" borderId="16" xfId="4" applyFont="1" applyFill="1" applyBorder="1" applyAlignment="1">
      <alignment wrapText="1"/>
    </xf>
    <xf numFmtId="49" fontId="33" fillId="36" borderId="16" xfId="4" applyNumberFormat="1" applyFont="1" applyFill="1" applyBorder="1" applyAlignment="1">
      <alignment horizontal="left" vertical="center" wrapText="1"/>
    </xf>
    <xf numFmtId="49" fontId="33" fillId="36" borderId="16" xfId="4" applyNumberFormat="1" applyFont="1" applyFill="1" applyBorder="1" applyAlignment="1">
      <alignment horizontal="center" vertical="center" wrapText="1"/>
    </xf>
    <xf numFmtId="43" fontId="33" fillId="36" borderId="39" xfId="7" applyFont="1" applyFill="1" applyBorder="1" applyAlignment="1">
      <alignment horizontal="right" vertical="center" wrapText="1"/>
    </xf>
    <xf numFmtId="0" fontId="32" fillId="36" borderId="16" xfId="4" applyFont="1" applyFill="1" applyBorder="1" applyAlignment="1">
      <alignment horizontal="left" vertical="center" wrapText="1"/>
    </xf>
    <xf numFmtId="0" fontId="32" fillId="37" borderId="16" xfId="4" applyFont="1" applyFill="1" applyBorder="1" applyAlignment="1">
      <alignment horizontal="left"/>
    </xf>
    <xf numFmtId="49" fontId="33" fillId="37" borderId="16" xfId="4" applyNumberFormat="1" applyFont="1" applyFill="1" applyBorder="1" applyAlignment="1">
      <alignment horizontal="left" vertical="center" wrapText="1"/>
    </xf>
    <xf numFmtId="49" fontId="33" fillId="37" borderId="16" xfId="4" applyNumberFormat="1" applyFont="1" applyFill="1" applyBorder="1" applyAlignment="1">
      <alignment horizontal="center" vertical="center" wrapText="1"/>
    </xf>
    <xf numFmtId="43" fontId="33" fillId="37" borderId="39" xfId="7" applyFont="1" applyFill="1" applyBorder="1" applyAlignment="1">
      <alignment horizontal="right" vertical="center" wrapText="1"/>
    </xf>
    <xf numFmtId="0" fontId="32" fillId="37" borderId="16" xfId="4" applyFont="1" applyFill="1" applyBorder="1" applyAlignment="1">
      <alignment vertical="center" wrapText="1"/>
    </xf>
    <xf numFmtId="15" fontId="33" fillId="38" borderId="16" xfId="4" applyNumberFormat="1" applyFont="1" applyFill="1" applyBorder="1" applyAlignment="1">
      <alignment horizontal="left" vertical="center" wrapText="1"/>
    </xf>
    <xf numFmtId="49" fontId="33" fillId="38" borderId="16" xfId="4" applyNumberFormat="1" applyFont="1" applyFill="1" applyBorder="1" applyAlignment="1">
      <alignment horizontal="left" vertical="center" wrapText="1"/>
    </xf>
    <xf numFmtId="49" fontId="33" fillId="38" borderId="16" xfId="4" applyNumberFormat="1" applyFont="1" applyFill="1" applyBorder="1" applyAlignment="1">
      <alignment horizontal="center" vertical="center" wrapText="1"/>
    </xf>
    <xf numFmtId="43" fontId="33" fillId="38" borderId="39" xfId="7" applyFont="1" applyFill="1" applyBorder="1" applyAlignment="1">
      <alignment horizontal="right" vertical="center" wrapText="1"/>
    </xf>
    <xf numFmtId="0" fontId="32" fillId="38" borderId="16" xfId="4" applyFont="1" applyFill="1" applyBorder="1" applyAlignment="1">
      <alignment vertical="center" wrapText="1"/>
    </xf>
    <xf numFmtId="49" fontId="33" fillId="38" borderId="39" xfId="4" applyNumberFormat="1" applyFont="1" applyFill="1" applyBorder="1" applyAlignment="1">
      <alignment horizontal="right" vertical="center" wrapText="1"/>
    </xf>
    <xf numFmtId="43" fontId="33" fillId="38" borderId="16" xfId="7" applyFont="1" applyFill="1" applyBorder="1" applyAlignment="1">
      <alignment horizontal="left" vertical="center" wrapText="1"/>
    </xf>
    <xf numFmtId="0" fontId="32" fillId="38" borderId="39" xfId="4" applyFont="1" applyFill="1" applyBorder="1" applyAlignment="1">
      <alignment vertical="center" wrapText="1"/>
    </xf>
    <xf numFmtId="15" fontId="33" fillId="5" borderId="16" xfId="4" applyNumberFormat="1" applyFont="1" applyFill="1" applyBorder="1" applyAlignment="1">
      <alignment horizontal="left" vertical="center" wrapText="1"/>
    </xf>
    <xf numFmtId="49" fontId="33" fillId="5" borderId="16" xfId="4" applyNumberFormat="1" applyFont="1" applyFill="1" applyBorder="1" applyAlignment="1">
      <alignment horizontal="left" vertical="center" wrapText="1"/>
    </xf>
    <xf numFmtId="49" fontId="33" fillId="5" borderId="16" xfId="4" applyNumberFormat="1" applyFont="1" applyFill="1" applyBorder="1" applyAlignment="1">
      <alignment horizontal="center" vertical="center" wrapText="1"/>
    </xf>
    <xf numFmtId="43" fontId="33" fillId="5" borderId="39" xfId="7" applyFont="1" applyFill="1" applyBorder="1" applyAlignment="1">
      <alignment horizontal="right" vertical="center" wrapText="1"/>
    </xf>
    <xf numFmtId="0" fontId="32" fillId="5" borderId="16" xfId="4" applyFont="1" applyFill="1" applyBorder="1" applyAlignment="1">
      <alignment vertical="center" wrapText="1"/>
    </xf>
    <xf numFmtId="49" fontId="33" fillId="5" borderId="4" xfId="4" applyNumberFormat="1" applyFont="1" applyFill="1" applyBorder="1" applyAlignment="1">
      <alignment horizontal="left" vertical="center" wrapText="1"/>
    </xf>
    <xf numFmtId="49" fontId="33" fillId="5" borderId="4" xfId="4" applyNumberFormat="1" applyFont="1" applyFill="1" applyBorder="1" applyAlignment="1">
      <alignment horizontal="center" vertical="center" wrapText="1"/>
    </xf>
    <xf numFmtId="43" fontId="33" fillId="5" borderId="40" xfId="7" applyFont="1" applyFill="1" applyBorder="1" applyAlignment="1">
      <alignment horizontal="right" vertical="center" wrapText="1"/>
    </xf>
    <xf numFmtId="0" fontId="32" fillId="0" borderId="0" xfId="4" applyFont="1" applyAlignment="1">
      <alignment horizontal="left" vertical="center" wrapText="1"/>
    </xf>
    <xf numFmtId="0" fontId="32" fillId="0" borderId="0" xfId="4" applyFont="1" applyAlignment="1">
      <alignment vertical="center" wrapText="1"/>
    </xf>
    <xf numFmtId="0" fontId="32" fillId="0" borderId="0" xfId="4" applyFont="1" applyAlignment="1">
      <alignment horizontal="center" vertical="center" wrapText="1"/>
    </xf>
    <xf numFmtId="0" fontId="32" fillId="0" borderId="0" xfId="4" applyFont="1" applyBorder="1" applyAlignment="1">
      <alignment vertical="center" wrapText="1"/>
    </xf>
    <xf numFmtId="0" fontId="0" fillId="0" borderId="41" xfId="0" applyBorder="1"/>
    <xf numFmtId="0" fontId="8" fillId="0" borderId="41" xfId="0" applyFont="1" applyBorder="1"/>
    <xf numFmtId="0" fontId="8" fillId="29" borderId="0" xfId="0" applyFont="1" applyFill="1" applyAlignment="1"/>
    <xf numFmtId="0" fontId="0" fillId="29" borderId="24" xfId="0" applyFill="1" applyBorder="1" applyAlignment="1"/>
    <xf numFmtId="0" fontId="0" fillId="0" borderId="0" xfId="0" applyAlignment="1">
      <alignment horizontal="left"/>
    </xf>
    <xf numFmtId="0" fontId="8" fillId="0" borderId="0" xfId="0" applyFont="1" applyFill="1" applyBorder="1" applyAlignment="1"/>
    <xf numFmtId="0" fontId="35" fillId="3" borderId="0" xfId="2" applyFont="1" applyFill="1"/>
    <xf numFmtId="0" fontId="11" fillId="3" borderId="0" xfId="2" applyFont="1" applyFill="1"/>
    <xf numFmtId="0" fontId="21" fillId="3" borderId="0" xfId="2" applyFont="1" applyFill="1"/>
    <xf numFmtId="0" fontId="36" fillId="3" borderId="0" xfId="2" applyFont="1" applyFill="1"/>
    <xf numFmtId="0" fontId="11" fillId="0" borderId="0" xfId="2" applyFont="1" applyAlignment="1">
      <alignment horizontal="center"/>
    </xf>
    <xf numFmtId="0" fontId="0" fillId="0" borderId="42" xfId="0" applyFill="1" applyBorder="1" applyAlignment="1"/>
    <xf numFmtId="0" fontId="0" fillId="0" borderId="42" xfId="0" applyBorder="1" applyAlignment="1"/>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1" fillId="6" borderId="9" xfId="4" applyFont="1" applyFill="1" applyBorder="1" applyAlignment="1">
      <alignment horizontal="left" indent="5"/>
    </xf>
    <xf numFmtId="0" fontId="11" fillId="6" borderId="9" xfId="3" applyFont="1" applyFill="1" applyBorder="1" applyAlignment="1">
      <alignment horizontal="left" indent="5"/>
    </xf>
    <xf numFmtId="0" fontId="10" fillId="4" borderId="9" xfId="4" applyFont="1" applyFill="1" applyBorder="1" applyAlignment="1">
      <alignment horizontal="left" indent="5"/>
    </xf>
    <xf numFmtId="0" fontId="37" fillId="0" borderId="0" xfId="0" applyFont="1" applyAlignment="1">
      <alignment wrapText="1"/>
    </xf>
    <xf numFmtId="0" fontId="9" fillId="39" borderId="16" xfId="0" applyFont="1" applyFill="1" applyBorder="1" applyAlignment="1">
      <alignment horizontal="left" vertical="center" wrapText="1"/>
    </xf>
    <xf numFmtId="0" fontId="9" fillId="39" borderId="16" xfId="0" applyFont="1" applyFill="1" applyBorder="1" applyAlignment="1">
      <alignment horizontal="center" vertical="center" wrapText="1"/>
    </xf>
    <xf numFmtId="0" fontId="9" fillId="0" borderId="16" xfId="0" applyFont="1" applyBorder="1" applyAlignment="1">
      <alignment horizontal="left" vertical="center" wrapText="1"/>
    </xf>
    <xf numFmtId="9" fontId="9" fillId="0" borderId="16" xfId="0" applyNumberFormat="1" applyFont="1" applyBorder="1" applyAlignment="1">
      <alignment horizontal="center" vertical="center" wrapText="1"/>
    </xf>
    <xf numFmtId="9" fontId="9" fillId="0" borderId="16" xfId="8" applyNumberFormat="1" applyFont="1" applyBorder="1" applyAlignment="1">
      <alignment horizontal="center" vertical="center" wrapText="1"/>
    </xf>
    <xf numFmtId="9" fontId="9" fillId="39" borderId="16" xfId="0" applyNumberFormat="1" applyFont="1" applyFill="1" applyBorder="1" applyAlignment="1">
      <alignment horizontal="center" vertical="center" wrapText="1"/>
    </xf>
    <xf numFmtId="0" fontId="9" fillId="0" borderId="16" xfId="0" applyFont="1" applyBorder="1" applyAlignment="1">
      <alignment horizontal="center" vertical="center" wrapText="1"/>
    </xf>
    <xf numFmtId="10" fontId="9" fillId="0" borderId="16" xfId="0" applyNumberFormat="1" applyFont="1" applyBorder="1" applyAlignment="1">
      <alignment horizontal="center" vertical="center" wrapText="1"/>
    </xf>
    <xf numFmtId="0" fontId="37" fillId="0" borderId="16" xfId="0" applyFont="1" applyBorder="1" applyAlignment="1">
      <alignment horizontal="center" vertical="center" wrapText="1"/>
    </xf>
    <xf numFmtId="0" fontId="37" fillId="0" borderId="0" xfId="0" applyFont="1"/>
    <xf numFmtId="16" fontId="9" fillId="39" borderId="16" xfId="0" applyNumberFormat="1" applyFont="1" applyFill="1" applyBorder="1" applyAlignment="1">
      <alignment horizontal="center" vertical="center" wrapText="1"/>
    </xf>
    <xf numFmtId="9" fontId="9" fillId="0" borderId="16" xfId="8" applyNumberFormat="1" applyFont="1" applyBorder="1" applyAlignment="1">
      <alignment horizontal="left" vertical="center" wrapText="1"/>
    </xf>
    <xf numFmtId="9" fontId="9" fillId="39" borderId="16" xfId="0" applyNumberFormat="1" applyFont="1" applyFill="1" applyBorder="1" applyAlignment="1">
      <alignment horizontal="left" vertical="center" wrapText="1"/>
    </xf>
    <xf numFmtId="9" fontId="9" fillId="0" borderId="16" xfId="0" applyNumberFormat="1" applyFont="1" applyBorder="1" applyAlignment="1">
      <alignment horizontal="left" vertical="center" wrapText="1"/>
    </xf>
    <xf numFmtId="1" fontId="9" fillId="0" borderId="16" xfId="8" applyNumberFormat="1" applyFont="1" applyBorder="1" applyAlignment="1">
      <alignment horizontal="center" vertical="center" wrapText="1"/>
    </xf>
    <xf numFmtId="0" fontId="40" fillId="0" borderId="0" xfId="0" applyFont="1" applyFill="1" applyBorder="1" applyAlignment="1" applyProtection="1">
      <alignment horizontal="center" vertical="center"/>
      <protection locked="0"/>
    </xf>
    <xf numFmtId="0" fontId="40" fillId="0" borderId="0" xfId="0" applyFont="1" applyAlignment="1" applyProtection="1">
      <alignment horizontal="left" vertical="center" wrapText="1"/>
      <protection locked="0"/>
    </xf>
    <xf numFmtId="0" fontId="40" fillId="0" borderId="0" xfId="0" applyFont="1" applyFill="1" applyBorder="1" applyAlignment="1" applyProtection="1">
      <alignment horizontal="left" vertical="center" wrapText="1"/>
      <protection locked="0"/>
    </xf>
    <xf numFmtId="0" fontId="19" fillId="0" borderId="0" xfId="0" applyFont="1"/>
    <xf numFmtId="0" fontId="40" fillId="0" borderId="0" xfId="0" applyFont="1" applyBorder="1"/>
    <xf numFmtId="0" fontId="40" fillId="0" borderId="0" xfId="0" applyFont="1"/>
    <xf numFmtId="0" fontId="25" fillId="3" borderId="0" xfId="0" applyFont="1" applyFill="1" applyBorder="1" applyAlignment="1">
      <alignment horizontal="center" vertical="center"/>
    </xf>
    <xf numFmtId="0" fontId="11" fillId="3" borderId="0" xfId="0" applyFont="1" applyFill="1"/>
    <xf numFmtId="0" fontId="21" fillId="3" borderId="0" xfId="0" applyFont="1" applyFill="1"/>
    <xf numFmtId="0" fontId="21" fillId="0" borderId="0" xfId="0" applyFont="1"/>
    <xf numFmtId="0" fontId="10" fillId="0" borderId="0" xfId="0" applyFont="1" applyFill="1" applyBorder="1" applyAlignment="1">
      <alignment horizontal="right" vertical="center"/>
    </xf>
    <xf numFmtId="0" fontId="20" fillId="0" borderId="0" xfId="0" applyFont="1" applyFill="1" applyBorder="1" applyAlignment="1"/>
    <xf numFmtId="0" fontId="11" fillId="3" borderId="0" xfId="0" applyFont="1" applyFill="1" applyAlignment="1">
      <alignment horizontal="center" vertical="center"/>
    </xf>
    <xf numFmtId="0" fontId="11" fillId="3" borderId="0" xfId="0" applyFont="1" applyFill="1" applyBorder="1"/>
    <xf numFmtId="0" fontId="19" fillId="0" borderId="0" xfId="0" applyFont="1" applyAlignment="1">
      <alignment wrapText="1"/>
    </xf>
    <xf numFmtId="0" fontId="11"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1" fillId="3" borderId="0" xfId="0" applyFont="1" applyFill="1" applyAlignment="1">
      <alignment wrapText="1"/>
    </xf>
    <xf numFmtId="0" fontId="21" fillId="3" borderId="0" xfId="0" applyFont="1" applyFill="1" applyAlignment="1">
      <alignment wrapText="1"/>
    </xf>
    <xf numFmtId="0" fontId="21" fillId="0" borderId="0" xfId="0" applyFont="1" applyAlignment="1">
      <alignment wrapText="1"/>
    </xf>
    <xf numFmtId="0" fontId="19" fillId="3" borderId="0" xfId="0" applyFont="1" applyFill="1"/>
    <xf numFmtId="0" fontId="40" fillId="3" borderId="0" xfId="0" applyFont="1" applyFill="1"/>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horizontal="left" vertical="center" wrapText="1"/>
    </xf>
    <xf numFmtId="0" fontId="40" fillId="3" borderId="0" xfId="0" applyFont="1" applyFill="1" applyAlignment="1">
      <alignment horizontal="left" vertical="center"/>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0" fontId="40" fillId="0" borderId="0" xfId="0" applyNumberFormat="1" applyFont="1" applyFill="1" applyAlignment="1" applyProtection="1">
      <alignment horizontal="left" vertical="center"/>
      <protection locked="0"/>
    </xf>
    <xf numFmtId="0" fontId="40" fillId="0" borderId="0" xfId="0" applyFont="1" applyFill="1"/>
    <xf numFmtId="0" fontId="40" fillId="0" borderId="0" xfId="0" applyFont="1" applyFill="1" applyAlignment="1">
      <alignment horizontal="left" vertical="center"/>
    </xf>
    <xf numFmtId="0" fontId="40" fillId="0" borderId="0" xfId="0" applyFont="1" applyFill="1" applyAlignment="1">
      <alignment horizontal="center" vertical="center"/>
    </xf>
    <xf numFmtId="0" fontId="42" fillId="3" borderId="0" xfId="0" applyFont="1" applyFill="1" applyAlignment="1">
      <alignment horizontal="center" vertical="center" wrapText="1"/>
    </xf>
    <xf numFmtId="0" fontId="42" fillId="3" borderId="0" xfId="0" applyFont="1" applyFill="1" applyAlignment="1">
      <alignment horizontal="left" wrapText="1"/>
    </xf>
    <xf numFmtId="0" fontId="41" fillId="3" borderId="0" xfId="0" applyFont="1" applyFill="1"/>
    <xf numFmtId="0" fontId="42" fillId="3" borderId="0" xfId="0" applyFont="1" applyFill="1" applyBorder="1" applyAlignment="1">
      <alignment horizontal="center" vertical="center"/>
    </xf>
    <xf numFmtId="0" fontId="42" fillId="3" borderId="0" xfId="0" applyFont="1" applyFill="1" applyBorder="1" applyAlignment="1">
      <alignment wrapText="1"/>
    </xf>
    <xf numFmtId="0" fontId="42" fillId="10" borderId="34" xfId="0" applyFont="1" applyFill="1" applyBorder="1" applyAlignment="1">
      <alignment horizontal="center" vertical="center" wrapText="1"/>
    </xf>
    <xf numFmtId="0" fontId="42" fillId="10" borderId="35" xfId="0" applyFont="1" applyFill="1" applyBorder="1" applyAlignment="1">
      <alignment horizontal="center" vertical="center" wrapText="1"/>
    </xf>
    <xf numFmtId="0" fontId="42" fillId="10" borderId="36" xfId="0" applyFont="1" applyFill="1" applyBorder="1" applyAlignment="1">
      <alignment horizontal="center" vertical="center" wrapText="1"/>
    </xf>
    <xf numFmtId="9" fontId="41" fillId="0" borderId="4" xfId="8" applyFont="1" applyBorder="1" applyAlignment="1">
      <alignment horizontal="center"/>
    </xf>
    <xf numFmtId="10" fontId="41" fillId="0" borderId="4" xfId="8" applyNumberFormat="1" applyFont="1" applyBorder="1" applyAlignment="1">
      <alignment horizontal="center"/>
    </xf>
    <xf numFmtId="9" fontId="41" fillId="0" borderId="16" xfId="8" applyFont="1" applyBorder="1" applyAlignment="1">
      <alignment horizontal="center"/>
    </xf>
    <xf numFmtId="10" fontId="41" fillId="0" borderId="16" xfId="8" applyNumberFormat="1" applyFont="1" applyBorder="1" applyAlignment="1">
      <alignment horizontal="center"/>
    </xf>
    <xf numFmtId="9" fontId="41" fillId="0" borderId="33" xfId="8" applyFont="1" applyBorder="1" applyAlignment="1">
      <alignment horizontal="center"/>
    </xf>
    <xf numFmtId="10" fontId="41" fillId="0" borderId="33" xfId="8" applyNumberFormat="1" applyFont="1" applyBorder="1" applyAlignment="1">
      <alignment horizontal="center"/>
    </xf>
    <xf numFmtId="0" fontId="41" fillId="0" borderId="16" xfId="0" applyFont="1" applyFill="1" applyBorder="1"/>
    <xf numFmtId="0" fontId="41" fillId="0" borderId="16" xfId="0" applyFont="1" applyFill="1" applyBorder="1" applyAlignment="1">
      <alignment horizontal="center" vertical="center"/>
    </xf>
    <xf numFmtId="0" fontId="43" fillId="0" borderId="16" xfId="0" applyFont="1" applyFill="1" applyBorder="1"/>
    <xf numFmtId="0" fontId="43" fillId="0" borderId="16" xfId="0" applyFont="1" applyFill="1" applyBorder="1" applyAlignment="1">
      <alignment horizontal="center" vertical="center"/>
    </xf>
    <xf numFmtId="0" fontId="40" fillId="3" borderId="0" xfId="0" applyFont="1" applyFill="1" applyAlignment="1" applyProtection="1">
      <alignment horizontal="left" vertical="center" wrapText="1"/>
      <protection locked="0"/>
    </xf>
    <xf numFmtId="0" fontId="8" fillId="29" borderId="0" xfId="0" applyFont="1" applyFill="1" applyBorder="1" applyAlignment="1">
      <alignment horizontal="center"/>
    </xf>
    <xf numFmtId="0" fontId="8" fillId="29" borderId="0" xfId="0" applyFont="1" applyFill="1" applyAlignment="1">
      <alignment horizontal="center"/>
    </xf>
    <xf numFmtId="0" fontId="0" fillId="0" borderId="49" xfId="0" applyBorder="1" applyAlignment="1"/>
    <xf numFmtId="0" fontId="0" fillId="0" borderId="33" xfId="0" applyBorder="1" applyAlignment="1"/>
    <xf numFmtId="0" fontId="23" fillId="0" borderId="37" xfId="0" applyFont="1" applyFill="1" applyBorder="1" applyAlignment="1"/>
    <xf numFmtId="0" fontId="40" fillId="0" borderId="0" xfId="0" applyFont="1" applyFill="1" applyBorder="1" applyAlignment="1" applyProtection="1">
      <alignment horizontal="left" vertical="center" wrapText="1"/>
    </xf>
    <xf numFmtId="0" fontId="40" fillId="0" borderId="0" xfId="0" applyFont="1" applyFill="1" applyAlignment="1" applyProtection="1">
      <alignment horizontal="center" vertical="center"/>
    </xf>
    <xf numFmtId="0" fontId="38" fillId="0" borderId="0" xfId="0" applyNumberFormat="1" applyFont="1" applyFill="1" applyBorder="1" applyAlignment="1" applyProtection="1">
      <alignment horizontal="center" vertical="center"/>
    </xf>
    <xf numFmtId="0" fontId="41" fillId="0" borderId="47" xfId="0" applyFont="1" applyBorder="1" applyProtection="1">
      <protection locked="0"/>
    </xf>
    <xf numFmtId="44" fontId="41" fillId="0" borderId="4" xfId="9"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19" xfId="0" applyFont="1" applyBorder="1" applyProtection="1">
      <protection locked="0"/>
    </xf>
    <xf numFmtId="44" fontId="41" fillId="0" borderId="16" xfId="9" applyFont="1" applyBorder="1" applyAlignment="1" applyProtection="1">
      <alignment horizontal="center" vertical="center"/>
      <protection locked="0"/>
    </xf>
    <xf numFmtId="0" fontId="41" fillId="0" borderId="49" xfId="0" applyFont="1" applyBorder="1" applyProtection="1">
      <protection locked="0"/>
    </xf>
    <xf numFmtId="0" fontId="41" fillId="0" borderId="33" xfId="0" applyFont="1" applyBorder="1" applyAlignment="1" applyProtection="1">
      <alignment horizontal="center" vertical="center"/>
      <protection locked="0"/>
    </xf>
    <xf numFmtId="0" fontId="41" fillId="0" borderId="49" xfId="0" applyFont="1" applyBorder="1" applyAlignment="1" applyProtection="1">
      <alignment wrapText="1"/>
      <protection locked="0"/>
    </xf>
    <xf numFmtId="0" fontId="43" fillId="10" borderId="34" xfId="0" applyFont="1" applyFill="1" applyBorder="1" applyAlignment="1" applyProtection="1">
      <alignment horizontal="center" vertical="center"/>
    </xf>
    <xf numFmtId="44" fontId="43" fillId="10" borderId="35" xfId="9" applyFont="1" applyFill="1" applyBorder="1" applyAlignment="1" applyProtection="1">
      <alignment horizontal="right" vertical="center"/>
    </xf>
    <xf numFmtId="0" fontId="43" fillId="10" borderId="35" xfId="0" applyFont="1" applyFill="1" applyBorder="1" applyAlignment="1" applyProtection="1">
      <alignment horizontal="center" vertical="center"/>
    </xf>
    <xf numFmtId="9" fontId="43" fillId="10" borderId="35" xfId="8" applyFont="1" applyFill="1" applyBorder="1" applyAlignment="1" applyProtection="1">
      <alignment horizontal="center" vertical="center"/>
    </xf>
    <xf numFmtId="9" fontId="43" fillId="10" borderId="35" xfId="0" applyNumberFormat="1" applyFont="1" applyFill="1" applyBorder="1" applyAlignment="1" applyProtection="1">
      <alignment horizontal="center" vertical="center"/>
    </xf>
    <xf numFmtId="9" fontId="43" fillId="10" borderId="36" xfId="0" applyNumberFormat="1" applyFont="1" applyFill="1" applyBorder="1" applyAlignment="1" applyProtection="1">
      <alignment horizontal="center" vertical="center"/>
    </xf>
    <xf numFmtId="0" fontId="27" fillId="0" borderId="33" xfId="6" applyBorder="1" applyAlignment="1">
      <alignment horizontal="left" vertical="center" wrapText="1"/>
    </xf>
    <xf numFmtId="0" fontId="27" fillId="0" borderId="33" xfId="6" applyBorder="1" applyAlignment="1">
      <alignment horizontal="left" vertical="center"/>
    </xf>
    <xf numFmtId="0" fontId="27" fillId="0" borderId="0" xfId="6" applyBorder="1"/>
    <xf numFmtId="0" fontId="27" fillId="0" borderId="0" xfId="6" applyBorder="1" applyAlignment="1">
      <alignment horizontal="left" vertical="center" wrapText="1"/>
    </xf>
    <xf numFmtId="0" fontId="27" fillId="0" borderId="0" xfId="6" applyBorder="1" applyAlignment="1">
      <alignment horizontal="left" vertical="center"/>
    </xf>
    <xf numFmtId="0" fontId="19" fillId="12" borderId="16" xfId="0" applyFont="1" applyFill="1" applyBorder="1" applyAlignment="1">
      <alignment vertical="center" wrapText="1"/>
    </xf>
    <xf numFmtId="0" fontId="19" fillId="13" borderId="16" xfId="0" applyFont="1" applyFill="1" applyBorder="1" applyAlignment="1">
      <alignment vertical="center" wrapText="1"/>
    </xf>
    <xf numFmtId="0" fontId="27" fillId="0" borderId="16" xfId="6" applyBorder="1" applyAlignment="1">
      <alignment horizontal="left"/>
    </xf>
    <xf numFmtId="0" fontId="19" fillId="14" borderId="16" xfId="0" applyFont="1" applyFill="1" applyBorder="1" applyAlignment="1">
      <alignment vertical="center" wrapText="1"/>
    </xf>
    <xf numFmtId="0" fontId="19" fillId="15" borderId="16" xfId="0" applyFont="1" applyFill="1" applyBorder="1" applyAlignment="1">
      <alignment vertical="center" wrapText="1"/>
    </xf>
    <xf numFmtId="0" fontId="40" fillId="0" borderId="0" xfId="0" applyFont="1" applyFill="1" applyBorder="1" applyAlignment="1" applyProtection="1">
      <alignment horizontal="center" vertical="center" wrapText="1"/>
      <protection locked="0"/>
    </xf>
    <xf numFmtId="0" fontId="11" fillId="3" borderId="0" xfId="0" applyFont="1" applyFill="1" applyBorder="1" applyAlignment="1">
      <alignment horizontal="center" vertical="center"/>
    </xf>
    <xf numFmtId="0" fontId="19" fillId="0" borderId="0" xfId="0" applyFont="1" applyBorder="1" applyAlignment="1">
      <alignment horizontal="left" vertical="center" wrapText="1"/>
    </xf>
    <xf numFmtId="0" fontId="15" fillId="4" borderId="5" xfId="4" applyFont="1" applyFill="1" applyBorder="1" applyAlignment="1">
      <alignment horizontal="center" vertical="center" wrapText="1"/>
    </xf>
    <xf numFmtId="0" fontId="25" fillId="3" borderId="0" xfId="0" applyFont="1" applyFill="1" applyBorder="1" applyAlignment="1">
      <alignment horizontal="center"/>
    </xf>
    <xf numFmtId="0" fontId="11" fillId="3" borderId="0" xfId="0" applyFont="1" applyFill="1" applyBorder="1" applyAlignment="1">
      <alignment horizontal="center"/>
    </xf>
    <xf numFmtId="0" fontId="11" fillId="3" borderId="0" xfId="0" applyFont="1" applyFill="1" applyAlignment="1">
      <alignment horizontal="center"/>
    </xf>
    <xf numFmtId="0" fontId="40" fillId="0" borderId="0" xfId="0" applyFont="1" applyAlignment="1">
      <alignment horizontal="center"/>
    </xf>
    <xf numFmtId="0" fontId="10" fillId="0" borderId="0" xfId="0" applyFont="1" applyAlignment="1">
      <alignment horizontal="justify" vertical="top" wrapText="1"/>
    </xf>
    <xf numFmtId="0" fontId="46" fillId="0" borderId="0" xfId="0" applyFont="1" applyAlignment="1">
      <alignment vertical="top" wrapText="1"/>
    </xf>
    <xf numFmtId="4" fontId="46" fillId="0" borderId="0" xfId="0" applyNumberFormat="1" applyFont="1" applyAlignment="1">
      <alignment vertical="top" wrapText="1"/>
    </xf>
    <xf numFmtId="0" fontId="7" fillId="0" borderId="0" xfId="0" applyFont="1"/>
    <xf numFmtId="0" fontId="24" fillId="0" borderId="0" xfId="0" applyFont="1"/>
    <xf numFmtId="0" fontId="26" fillId="0" borderId="0" xfId="0" applyFont="1"/>
    <xf numFmtId="0" fontId="25" fillId="0" borderId="0" xfId="0" applyFont="1"/>
    <xf numFmtId="0" fontId="25" fillId="3" borderId="0" xfId="0" applyFont="1" applyFill="1"/>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4" fontId="10" fillId="0" borderId="0" xfId="0" applyNumberFormat="1" applyFont="1" applyAlignment="1">
      <alignment vertical="center" wrapText="1"/>
    </xf>
    <xf numFmtId="0" fontId="11" fillId="0" borderId="0" xfId="0" applyFont="1"/>
    <xf numFmtId="0" fontId="11" fillId="0" borderId="0" xfId="0" applyFont="1" applyAlignment="1">
      <alignment horizontal="center" vertical="top"/>
    </xf>
    <xf numFmtId="0" fontId="11" fillId="0" borderId="0" xfId="0" applyFont="1" applyAlignment="1" applyProtection="1">
      <alignment vertical="top"/>
      <protection locked="0"/>
    </xf>
    <xf numFmtId="3" fontId="11" fillId="0" borderId="0" xfId="0" applyNumberFormat="1" applyFont="1" applyAlignment="1" applyProtection="1">
      <alignment horizontal="right" vertical="top"/>
      <protection locked="0"/>
    </xf>
    <xf numFmtId="4" fontId="11" fillId="0" borderId="0" xfId="0" applyNumberFormat="1" applyFont="1" applyAlignment="1">
      <alignment vertical="top"/>
    </xf>
    <xf numFmtId="4" fontId="11" fillId="0" borderId="0" xfId="0" applyNumberFormat="1" applyFont="1" applyAlignment="1">
      <alignment horizontal="right" vertical="top"/>
    </xf>
    <xf numFmtId="0" fontId="11" fillId="0" borderId="0" xfId="0" applyFont="1" applyAlignment="1" applyProtection="1">
      <alignment horizontal="center" vertical="center"/>
      <protection locked="0"/>
    </xf>
    <xf numFmtId="0" fontId="45" fillId="0" borderId="0" xfId="0" applyFont="1"/>
    <xf numFmtId="0" fontId="45" fillId="0" borderId="0" xfId="0" applyFont="1" applyAlignment="1">
      <alignment horizontal="center" vertical="top"/>
    </xf>
    <xf numFmtId="0" fontId="45" fillId="0" borderId="0" xfId="0" applyFont="1" applyAlignment="1">
      <alignment vertical="top"/>
    </xf>
    <xf numFmtId="0" fontId="45" fillId="0" borderId="0" xfId="0" applyFont="1" applyAlignment="1" applyProtection="1">
      <alignment vertical="top" wrapText="1"/>
      <protection locked="0"/>
    </xf>
    <xf numFmtId="3" fontId="45" fillId="0" borderId="0" xfId="0" applyNumberFormat="1" applyFont="1" applyAlignment="1" applyProtection="1">
      <alignment horizontal="right" vertical="top"/>
      <protection locked="0"/>
    </xf>
    <xf numFmtId="4" fontId="45" fillId="0" borderId="0" xfId="0" applyNumberFormat="1" applyFont="1" applyAlignment="1">
      <alignment horizontal="right" vertical="top"/>
    </xf>
    <xf numFmtId="4" fontId="45" fillId="0" borderId="0" xfId="0" applyNumberFormat="1" applyFont="1" applyAlignment="1" applyProtection="1">
      <alignment horizontal="center" vertical="top"/>
      <protection locked="0"/>
    </xf>
    <xf numFmtId="0" fontId="45" fillId="0" borderId="0" xfId="0" applyFont="1" applyAlignment="1" applyProtection="1">
      <alignment vertical="top"/>
      <protection locked="0"/>
    </xf>
    <xf numFmtId="0" fontId="11" fillId="0" borderId="0" xfId="0" applyFont="1" applyAlignment="1">
      <alignment vertical="top"/>
    </xf>
    <xf numFmtId="0" fontId="11" fillId="0" borderId="0" xfId="0" applyFont="1" applyAlignment="1" applyProtection="1">
      <alignment vertical="top" wrapText="1"/>
      <protection locked="0"/>
    </xf>
    <xf numFmtId="0" fontId="0" fillId="0" borderId="0" xfId="0" applyAlignment="1" applyProtection="1">
      <alignment horizontal="center" vertical="center" wrapText="1"/>
      <protection locked="0"/>
    </xf>
    <xf numFmtId="0" fontId="44" fillId="3" borderId="0" xfId="0" applyFont="1" applyFill="1" applyAlignment="1" applyProtection="1">
      <alignment horizontal="left" vertical="center" wrapText="1"/>
      <protection locked="0"/>
    </xf>
    <xf numFmtId="4" fontId="11" fillId="0" borderId="0" xfId="0" applyNumberFormat="1" applyFont="1" applyAlignment="1" applyProtection="1">
      <alignment horizontal="center" vertical="top"/>
      <protection locked="0"/>
    </xf>
    <xf numFmtId="0" fontId="44" fillId="29" borderId="0" xfId="0" applyFont="1" applyFill="1" applyAlignment="1" applyProtection="1">
      <alignment horizontal="left" vertical="center" wrapText="1"/>
      <protection locked="0"/>
    </xf>
    <xf numFmtId="0" fontId="11" fillId="0" borderId="0" xfId="0" applyFont="1" applyAlignment="1">
      <alignment vertical="top" wrapText="1"/>
    </xf>
    <xf numFmtId="0" fontId="11" fillId="0" borderId="0" xfId="0" applyFont="1" applyAlignment="1" applyProtection="1">
      <alignment horizontal="center" vertical="top"/>
      <protection locked="0"/>
    </xf>
    <xf numFmtId="0" fontId="9" fillId="3" borderId="0" xfId="0" applyFont="1" applyFill="1"/>
    <xf numFmtId="4" fontId="9" fillId="3" borderId="0" xfId="0" applyNumberFormat="1" applyFont="1" applyFill="1"/>
    <xf numFmtId="4" fontId="9" fillId="0" borderId="0" xfId="0" applyNumberFormat="1" applyFont="1"/>
    <xf numFmtId="0" fontId="45" fillId="0" borderId="0" xfId="0" applyNumberFormat="1" applyFont="1" applyFill="1"/>
    <xf numFmtId="3" fontId="45" fillId="0" borderId="0" xfId="0" applyNumberFormat="1" applyFont="1" applyFill="1" applyAlignment="1" applyProtection="1">
      <alignment horizontal="right" vertical="top"/>
      <protection locked="0"/>
    </xf>
    <xf numFmtId="0" fontId="45" fillId="0" borderId="0" xfId="0" applyNumberFormat="1" applyFont="1" applyFill="1" applyAlignment="1" applyProtection="1">
      <alignment vertical="top"/>
      <protection locked="0"/>
    </xf>
    <xf numFmtId="0" fontId="45" fillId="0" borderId="0" xfId="0" applyNumberFormat="1" applyFont="1" applyFill="1" applyAlignment="1" applyProtection="1">
      <alignment horizontal="center" vertical="top"/>
    </xf>
    <xf numFmtId="0" fontId="45" fillId="0" borderId="0" xfId="0" applyFont="1" applyFill="1" applyAlignment="1" applyProtection="1">
      <alignment vertical="top"/>
      <protection locked="0"/>
    </xf>
    <xf numFmtId="0" fontId="45" fillId="0" borderId="0" xfId="0" applyNumberFormat="1" applyFont="1" applyFill="1" applyAlignment="1" applyProtection="1">
      <alignment vertical="top"/>
    </xf>
    <xf numFmtId="0" fontId="45" fillId="0" borderId="0" xfId="0" applyFont="1" applyFill="1" applyAlignment="1" applyProtection="1">
      <alignment vertical="top" wrapText="1"/>
      <protection locked="0"/>
    </xf>
    <xf numFmtId="4" fontId="45" fillId="0" borderId="0" xfId="0" applyNumberFormat="1" applyFont="1" applyFill="1" applyAlignment="1" applyProtection="1">
      <alignment horizontal="right" vertical="top"/>
    </xf>
    <xf numFmtId="4" fontId="45" fillId="0" borderId="0" xfId="0" applyNumberFormat="1" applyFont="1" applyFill="1" applyAlignment="1" applyProtection="1">
      <alignment horizontal="center" vertical="top"/>
      <protection locked="0"/>
    </xf>
    <xf numFmtId="3" fontId="45" fillId="0" borderId="0" xfId="0" applyNumberFormat="1" applyFont="1" applyFill="1" applyAlignment="1" applyProtection="1">
      <alignment vertical="top"/>
      <protection locked="0"/>
    </xf>
    <xf numFmtId="3" fontId="11" fillId="0" borderId="0" xfId="0" applyNumberFormat="1" applyFont="1" applyAlignment="1" applyProtection="1">
      <alignment vertical="top"/>
      <protection locked="0"/>
    </xf>
    <xf numFmtId="0" fontId="11" fillId="0" borderId="0" xfId="0" applyFont="1" applyAlignment="1">
      <alignment horizontal="left" vertical="top"/>
    </xf>
    <xf numFmtId="0" fontId="11" fillId="0" borderId="0" xfId="0" applyFont="1" applyAlignment="1">
      <alignment horizontal="left" vertical="top" wrapText="1"/>
    </xf>
    <xf numFmtId="0" fontId="40" fillId="0" borderId="0" xfId="0" applyFont="1" applyAlignment="1" applyProtection="1">
      <alignment vertical="top" wrapText="1"/>
      <protection locked="0"/>
    </xf>
    <xf numFmtId="0" fontId="19" fillId="3" borderId="0" xfId="0" applyFont="1" applyFill="1" applyAlignment="1">
      <alignment vertical="top" wrapText="1"/>
    </xf>
    <xf numFmtId="0" fontId="19" fillId="29" borderId="0" xfId="0" applyFont="1" applyFill="1" applyAlignment="1">
      <alignment vertical="top" wrapText="1"/>
    </xf>
    <xf numFmtId="0" fontId="19" fillId="40" borderId="0" xfId="0" applyFont="1" applyFill="1" applyAlignment="1">
      <alignment vertical="top" wrapText="1"/>
    </xf>
    <xf numFmtId="0" fontId="11" fillId="0" borderId="0" xfId="0" applyFont="1" applyFill="1" applyAlignment="1" applyProtection="1">
      <alignment vertical="top" wrapText="1"/>
      <protection locked="0"/>
    </xf>
    <xf numFmtId="0" fontId="11" fillId="0" borderId="0" xfId="0" applyFont="1" applyFill="1" applyAlignment="1" applyProtection="1">
      <alignment vertical="top"/>
      <protection locked="0"/>
    </xf>
    <xf numFmtId="0" fontId="20" fillId="0" borderId="12" xfId="0" applyFont="1" applyBorder="1"/>
    <xf numFmtId="0" fontId="20" fillId="0" borderId="12" xfId="0" applyFont="1" applyBorder="1" applyAlignment="1">
      <alignment horizontal="center"/>
    </xf>
    <xf numFmtId="0" fontId="9" fillId="0" borderId="0" xfId="0" applyFont="1" applyAlignment="1">
      <alignment horizontal="center"/>
    </xf>
    <xf numFmtId="0" fontId="10" fillId="0" borderId="0" xfId="0" applyFont="1" applyAlignment="1">
      <alignment vertical="top"/>
    </xf>
    <xf numFmtId="0" fontId="11" fillId="0" borderId="9" xfId="2" applyFont="1" applyBorder="1" applyAlignment="1">
      <alignment vertical="center"/>
    </xf>
    <xf numFmtId="0" fontId="11" fillId="0" borderId="0" xfId="2" applyFont="1" applyAlignment="1">
      <alignment vertical="center"/>
    </xf>
    <xf numFmtId="0" fontId="11" fillId="0" borderId="11" xfId="2" applyFont="1" applyBorder="1" applyAlignment="1">
      <alignment vertical="center"/>
    </xf>
    <xf numFmtId="0" fontId="10" fillId="0" borderId="7" xfId="2" applyFont="1" applyBorder="1" applyAlignment="1">
      <alignment vertical="center" wrapText="1"/>
    </xf>
    <xf numFmtId="0" fontId="11" fillId="0" borderId="7" xfId="2" applyFont="1" applyBorder="1" applyAlignment="1">
      <alignment vertical="center" wrapText="1"/>
    </xf>
    <xf numFmtId="2" fontId="10" fillId="0" borderId="7" xfId="2" applyNumberFormat="1" applyFont="1" applyBorder="1" applyAlignment="1">
      <alignment vertical="center" wrapText="1"/>
    </xf>
    <xf numFmtId="0" fontId="11" fillId="0" borderId="7" xfId="2" applyFont="1" applyBorder="1" applyAlignment="1">
      <alignment horizontal="center" vertical="center" wrapText="1"/>
    </xf>
    <xf numFmtId="0" fontId="11" fillId="0" borderId="9" xfId="2" applyFont="1" applyBorder="1" applyAlignment="1">
      <alignment vertical="center" wrapText="1"/>
    </xf>
    <xf numFmtId="0" fontId="1" fillId="3" borderId="0" xfId="2" applyFill="1"/>
    <xf numFmtId="0" fontId="11" fillId="0" borderId="7" xfId="2" applyFont="1" applyBorder="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protection locked="0"/>
    </xf>
    <xf numFmtId="0" fontId="10" fillId="0" borderId="7" xfId="2" applyFont="1" applyBorder="1" applyAlignment="1" applyProtection="1">
      <alignment vertical="top" wrapText="1"/>
      <protection locked="0"/>
    </xf>
    <xf numFmtId="0" fontId="10" fillId="0" borderId="7" xfId="2" applyFont="1" applyBorder="1" applyAlignment="1" applyProtection="1">
      <alignment vertical="center" wrapText="1"/>
      <protection locked="0"/>
    </xf>
    <xf numFmtId="165" fontId="11" fillId="0" borderId="7" xfId="10" applyFont="1" applyFill="1" applyBorder="1" applyAlignment="1" applyProtection="1">
      <alignment vertical="center" wrapText="1"/>
      <protection locked="0"/>
    </xf>
    <xf numFmtId="0" fontId="11" fillId="0" borderId="9" xfId="2" applyFont="1" applyBorder="1" applyAlignment="1" applyProtection="1">
      <alignment vertical="center" wrapText="1"/>
      <protection locked="0"/>
    </xf>
    <xf numFmtId="4" fontId="11" fillId="0" borderId="7" xfId="2" applyNumberFormat="1" applyFont="1" applyBorder="1" applyAlignment="1" applyProtection="1">
      <alignment vertical="center" wrapText="1"/>
      <protection locked="0"/>
    </xf>
    <xf numFmtId="0" fontId="10" fillId="0" borderId="7" xfId="2" applyFont="1" applyBorder="1" applyAlignment="1" applyProtection="1">
      <alignment vertical="center"/>
      <protection locked="0"/>
    </xf>
    <xf numFmtId="3" fontId="11" fillId="0" borderId="7" xfId="2" applyNumberFormat="1" applyFont="1" applyBorder="1" applyAlignment="1" applyProtection="1">
      <alignment vertical="center" wrapText="1"/>
      <protection locked="0"/>
    </xf>
    <xf numFmtId="0" fontId="10" fillId="0" borderId="0" xfId="2" applyFont="1" applyAlignment="1" applyProtection="1">
      <alignment vertical="center"/>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10" fillId="0" borderId="7" xfId="2" applyFont="1" applyBorder="1" applyAlignment="1" applyProtection="1">
      <alignment horizontal="left" vertical="center" wrapText="1"/>
      <protection locked="0"/>
    </xf>
    <xf numFmtId="0" fontId="10" fillId="0" borderId="7" xfId="2" applyFont="1" applyBorder="1" applyAlignment="1">
      <alignment horizontal="left" vertical="center" wrapText="1"/>
    </xf>
    <xf numFmtId="0" fontId="11" fillId="0" borderId="7" xfId="2" applyFont="1" applyBorder="1" applyAlignment="1" applyProtection="1">
      <alignment horizontal="left" vertical="center" wrapText="1"/>
      <protection locked="0"/>
    </xf>
    <xf numFmtId="0" fontId="6" fillId="0" borderId="0" xfId="3"/>
    <xf numFmtId="0" fontId="24" fillId="3" borderId="0" xfId="0" applyFont="1" applyFill="1"/>
    <xf numFmtId="0" fontId="26" fillId="3" borderId="0" xfId="0" applyFont="1" applyFill="1"/>
    <xf numFmtId="4" fontId="13" fillId="2" borderId="7" xfId="3" applyNumberFormat="1" applyFont="1" applyFill="1" applyBorder="1" applyAlignment="1">
      <alignment vertical="top" wrapText="1"/>
    </xf>
    <xf numFmtId="4" fontId="13" fillId="6" borderId="7" xfId="3" applyNumberFormat="1" applyFont="1" applyFill="1" applyBorder="1" applyAlignment="1">
      <alignment horizontal="right" vertical="top" wrapText="1"/>
    </xf>
    <xf numFmtId="4" fontId="13" fillId="2" borderId="8" xfId="3" applyNumberFormat="1" applyFont="1" applyFill="1" applyBorder="1" applyAlignment="1">
      <alignment vertical="top" wrapText="1"/>
    </xf>
    <xf numFmtId="4" fontId="13" fillId="6" borderId="8" xfId="3" applyNumberFormat="1" applyFont="1" applyFill="1" applyBorder="1" applyAlignment="1">
      <alignment horizontal="right" vertical="top" wrapText="1"/>
    </xf>
    <xf numFmtId="4" fontId="10" fillId="4" borderId="5" xfId="3" applyNumberFormat="1" applyFont="1" applyFill="1" applyBorder="1" applyAlignment="1">
      <alignment vertical="top" wrapText="1"/>
    </xf>
    <xf numFmtId="0" fontId="19" fillId="10" borderId="0" xfId="4" applyFont="1" applyFill="1"/>
    <xf numFmtId="0" fontId="19" fillId="10" borderId="11" xfId="4" applyFont="1" applyFill="1" applyBorder="1"/>
    <xf numFmtId="0" fontId="11" fillId="6" borderId="0" xfId="4" applyFont="1" applyFill="1"/>
    <xf numFmtId="4" fontId="11" fillId="6" borderId="0" xfId="4" applyNumberFormat="1" applyFont="1" applyFill="1" applyProtection="1">
      <protection locked="0"/>
    </xf>
    <xf numFmtId="4" fontId="11" fillId="6" borderId="0" xfId="4" applyNumberFormat="1" applyFont="1" applyFill="1"/>
    <xf numFmtId="4" fontId="11" fillId="6" borderId="3" xfId="4" applyNumberFormat="1" applyFont="1" applyFill="1" applyBorder="1"/>
    <xf numFmtId="0" fontId="11" fillId="4" borderId="0" xfId="4" applyFont="1" applyFill="1"/>
    <xf numFmtId="4" fontId="11" fillId="4" borderId="0" xfId="4" applyNumberFormat="1" applyFont="1" applyFill="1" applyProtection="1">
      <protection locked="0"/>
    </xf>
    <xf numFmtId="0" fontId="10" fillId="10" borderId="9" xfId="4" applyFont="1" applyFill="1" applyBorder="1" applyProtection="1">
      <protection locked="0"/>
    </xf>
    <xf numFmtId="0" fontId="10" fillId="10" borderId="0" xfId="4" applyFont="1" applyFill="1" applyProtection="1">
      <protection locked="0"/>
    </xf>
    <xf numFmtId="0" fontId="10" fillId="10" borderId="11" xfId="4" applyFont="1" applyFill="1" applyBorder="1" applyProtection="1">
      <protection locked="0"/>
    </xf>
    <xf numFmtId="0" fontId="14" fillId="7" borderId="6" xfId="3" applyFont="1" applyFill="1" applyBorder="1" applyAlignment="1">
      <alignment vertical="top"/>
    </xf>
    <xf numFmtId="0" fontId="15" fillId="7" borderId="6" xfId="3" applyFont="1" applyFill="1" applyBorder="1" applyAlignment="1">
      <alignment horizontal="center" vertical="top"/>
    </xf>
    <xf numFmtId="0" fontId="15" fillId="7" borderId="6" xfId="3" applyFont="1" applyFill="1" applyBorder="1" applyAlignment="1">
      <alignment vertical="top"/>
    </xf>
    <xf numFmtId="0" fontId="14" fillId="8" borderId="7" xfId="3" applyFont="1" applyFill="1" applyBorder="1"/>
    <xf numFmtId="0" fontId="15" fillId="8" borderId="7" xfId="3" applyFont="1" applyFill="1" applyBorder="1" applyAlignment="1">
      <alignment horizontal="center"/>
    </xf>
    <xf numFmtId="0" fontId="15" fillId="8" borderId="7" xfId="3" applyFont="1" applyFill="1" applyBorder="1" applyAlignment="1">
      <alignment horizontal="center" vertical="top"/>
    </xf>
    <xf numFmtId="0" fontId="15" fillId="8" borderId="7" xfId="4" applyFont="1" applyFill="1" applyBorder="1"/>
    <xf numFmtId="0" fontId="14" fillId="9" borderId="7" xfId="3" applyFont="1" applyFill="1" applyBorder="1" applyAlignment="1">
      <alignment vertical="top"/>
    </xf>
    <xf numFmtId="0" fontId="15" fillId="9" borderId="7" xfId="3" applyFont="1" applyFill="1" applyBorder="1" applyAlignment="1">
      <alignment horizontal="center" vertical="top"/>
    </xf>
    <xf numFmtId="0" fontId="15" fillId="9" borderId="7" xfId="4" applyFont="1" applyFill="1" applyBorder="1" applyAlignment="1">
      <alignment vertical="top"/>
    </xf>
    <xf numFmtId="0" fontId="14" fillId="3" borderId="7" xfId="3" applyFont="1" applyFill="1" applyBorder="1" applyAlignment="1">
      <alignment vertical="top"/>
    </xf>
    <xf numFmtId="0" fontId="15" fillId="3" borderId="7" xfId="3" applyFont="1" applyFill="1" applyBorder="1" applyAlignment="1">
      <alignment horizontal="center" vertical="top"/>
    </xf>
    <xf numFmtId="0" fontId="15" fillId="3" borderId="7" xfId="4" applyFont="1" applyFill="1" applyBorder="1" applyAlignment="1">
      <alignment vertical="top"/>
    </xf>
    <xf numFmtId="0" fontId="16" fillId="3" borderId="7" xfId="3" applyFont="1" applyFill="1" applyBorder="1" applyAlignment="1">
      <alignment vertical="top"/>
    </xf>
    <xf numFmtId="0" fontId="17" fillId="3" borderId="7" xfId="3" applyFont="1" applyFill="1" applyBorder="1" applyAlignment="1">
      <alignment horizontal="center" vertical="top"/>
    </xf>
    <xf numFmtId="0" fontId="17" fillId="3" borderId="7" xfId="3" applyFont="1" applyFill="1" applyBorder="1" applyAlignment="1">
      <alignment vertical="top"/>
    </xf>
    <xf numFmtId="0" fontId="17" fillId="3" borderId="7" xfId="4" applyFont="1" applyFill="1" applyBorder="1" applyAlignment="1">
      <alignment vertical="top"/>
    </xf>
    <xf numFmtId="0" fontId="17" fillId="3" borderId="7" xfId="4" applyFont="1" applyFill="1" applyBorder="1" applyAlignment="1">
      <alignment vertical="top" wrapText="1"/>
    </xf>
    <xf numFmtId="0" fontId="15" fillId="3" borderId="7" xfId="3" applyFont="1" applyFill="1" applyBorder="1" applyAlignment="1">
      <alignment vertical="top"/>
    </xf>
    <xf numFmtId="0" fontId="16" fillId="3" borderId="10" xfId="3" applyFont="1" applyFill="1" applyBorder="1"/>
    <xf numFmtId="0" fontId="17" fillId="3" borderId="10" xfId="3" applyFont="1" applyFill="1" applyBorder="1" applyAlignment="1">
      <alignment horizontal="center" vertical="top"/>
    </xf>
    <xf numFmtId="0" fontId="17" fillId="3" borderId="10" xfId="4" applyFont="1" applyFill="1" applyBorder="1"/>
    <xf numFmtId="0" fontId="16" fillId="3" borderId="7" xfId="3" applyFont="1" applyFill="1" applyBorder="1"/>
    <xf numFmtId="0" fontId="17" fillId="3" borderId="7" xfId="4" applyFont="1" applyFill="1" applyBorder="1"/>
    <xf numFmtId="0" fontId="14" fillId="3" borderId="7" xfId="3" applyFont="1" applyFill="1" applyBorder="1"/>
    <xf numFmtId="0" fontId="15" fillId="3" borderId="7" xfId="4" applyFont="1" applyFill="1" applyBorder="1"/>
    <xf numFmtId="0" fontId="14" fillId="3" borderId="10" xfId="3" applyFont="1" applyFill="1" applyBorder="1" applyAlignment="1">
      <alignment vertical="top"/>
    </xf>
    <xf numFmtId="0" fontId="15" fillId="3" borderId="10" xfId="3" applyFont="1" applyFill="1" applyBorder="1" applyAlignment="1">
      <alignment horizontal="center" vertical="top"/>
    </xf>
    <xf numFmtId="0" fontId="15" fillId="3" borderId="10" xfId="3" applyFont="1" applyFill="1" applyBorder="1" applyAlignment="1">
      <alignment vertical="top"/>
    </xf>
    <xf numFmtId="0" fontId="17" fillId="3" borderId="7" xfId="4" applyFont="1" applyFill="1" applyBorder="1" applyAlignment="1">
      <alignment wrapText="1"/>
    </xf>
    <xf numFmtId="0" fontId="17" fillId="3" borderId="7" xfId="3" applyFont="1" applyFill="1" applyBorder="1" applyAlignment="1">
      <alignment vertical="top" wrapText="1"/>
    </xf>
    <xf numFmtId="0" fontId="16" fillId="3" borderId="7" xfId="3" applyFont="1" applyFill="1" applyBorder="1" applyAlignment="1">
      <alignment horizontal="center" vertical="center"/>
    </xf>
    <xf numFmtId="0" fontId="17" fillId="3" borderId="7" xfId="3" applyFont="1" applyFill="1" applyBorder="1" applyAlignment="1">
      <alignment horizontal="center" vertical="center"/>
    </xf>
    <xf numFmtId="0" fontId="15" fillId="3" borderId="7" xfId="3" applyFont="1" applyFill="1" applyBorder="1" applyAlignment="1">
      <alignment vertical="top" wrapText="1"/>
    </xf>
    <xf numFmtId="0" fontId="15" fillId="3" borderId="7" xfId="4" applyFont="1" applyFill="1" applyBorder="1" applyAlignment="1">
      <alignment vertical="top" wrapText="1"/>
    </xf>
    <xf numFmtId="0" fontId="16" fillId="3" borderId="10" xfId="3" applyFont="1" applyFill="1" applyBorder="1" applyAlignment="1">
      <alignment vertical="top"/>
    </xf>
    <xf numFmtId="0" fontId="17" fillId="3" borderId="10" xfId="4" applyFont="1" applyFill="1" applyBorder="1" applyAlignment="1">
      <alignment vertical="top" wrapText="1"/>
    </xf>
    <xf numFmtId="166" fontId="47" fillId="2" borderId="42" xfId="11" applyFont="1" applyFill="1" applyBorder="1" applyAlignment="1" applyProtection="1">
      <alignment horizontal="right"/>
      <protection locked="0"/>
    </xf>
    <xf numFmtId="0" fontId="40" fillId="0" borderId="0" xfId="0" applyFont="1" applyFill="1" applyBorder="1" applyAlignment="1" applyProtection="1">
      <alignment wrapText="1"/>
      <protection locked="0"/>
    </xf>
    <xf numFmtId="0" fontId="48" fillId="41" borderId="0" xfId="0" applyFont="1" applyFill="1" applyAlignment="1">
      <alignment horizontal="left" vertical="top"/>
    </xf>
    <xf numFmtId="0" fontId="49" fillId="0" borderId="0" xfId="0" applyFont="1" applyAlignment="1">
      <alignment horizontal="left" vertical="top" wrapText="1"/>
    </xf>
    <xf numFmtId="0" fontId="48" fillId="0" borderId="0" xfId="0" applyFont="1" applyAlignment="1" applyProtection="1">
      <alignment horizontal="left" vertical="top" wrapText="1"/>
      <protection locked="0"/>
    </xf>
    <xf numFmtId="0" fontId="48" fillId="0" borderId="0" xfId="0" applyFont="1" applyAlignment="1">
      <alignment horizontal="left" vertical="top" wrapText="1"/>
    </xf>
    <xf numFmtId="0" fontId="49" fillId="0" borderId="0" xfId="0" applyFont="1" applyAlignment="1" applyProtection="1">
      <alignment horizontal="left" vertical="top" wrapText="1"/>
      <protection locked="0"/>
    </xf>
    <xf numFmtId="9" fontId="49" fillId="0" borderId="0" xfId="0" applyNumberFormat="1" applyFont="1" applyAlignment="1" applyProtection="1">
      <alignment horizontal="left" vertical="top" wrapText="1"/>
      <protection locked="0"/>
    </xf>
    <xf numFmtId="0" fontId="49" fillId="41" borderId="0" xfId="0" applyFont="1" applyFill="1" applyAlignment="1">
      <alignment horizontal="left" vertical="top"/>
    </xf>
    <xf numFmtId="0" fontId="50" fillId="41" borderId="0" xfId="0" applyFont="1" applyFill="1" applyAlignment="1">
      <alignment horizontal="left" vertical="top"/>
    </xf>
    <xf numFmtId="9" fontId="48" fillId="0" borderId="0" xfId="0" applyNumberFormat="1" applyFont="1" applyAlignment="1">
      <alignment horizontal="left" vertical="top" wrapText="1"/>
    </xf>
    <xf numFmtId="9" fontId="51" fillId="0" borderId="0" xfId="0" applyNumberFormat="1" applyFont="1" applyAlignment="1" applyProtection="1">
      <alignment horizontal="left" vertical="top" wrapText="1"/>
      <protection locked="0"/>
    </xf>
    <xf numFmtId="0" fontId="49" fillId="42" borderId="0" xfId="0" applyFont="1" applyFill="1" applyAlignment="1" applyProtection="1">
      <alignment horizontal="left" vertical="top" wrapText="1"/>
      <protection locked="0"/>
    </xf>
    <xf numFmtId="1" fontId="49" fillId="0" borderId="0" xfId="0" applyNumberFormat="1" applyFont="1" applyAlignment="1" applyProtection="1">
      <alignment horizontal="left" vertical="top" wrapText="1"/>
      <protection locked="0"/>
    </xf>
    <xf numFmtId="1" fontId="48" fillId="0" borderId="0" xfId="0" applyNumberFormat="1" applyFont="1" applyAlignment="1">
      <alignment horizontal="left" vertical="top" wrapText="1"/>
    </xf>
    <xf numFmtId="1" fontId="49" fillId="0" borderId="0" xfId="0" applyNumberFormat="1" applyFont="1" applyAlignment="1" applyProtection="1">
      <alignment horizontal="center" vertical="top" wrapText="1"/>
      <protection locked="0"/>
    </xf>
    <xf numFmtId="9" fontId="49" fillId="0" borderId="0" xfId="0" applyNumberFormat="1" applyFont="1" applyAlignment="1" applyProtection="1">
      <alignment horizontal="left" vertical="top"/>
      <protection locked="0"/>
    </xf>
    <xf numFmtId="9" fontId="49" fillId="0" borderId="0" xfId="8" applyFont="1" applyFill="1" applyBorder="1" applyAlignment="1" applyProtection="1">
      <alignment horizontal="left" vertical="top" wrapText="1"/>
      <protection locked="0"/>
    </xf>
    <xf numFmtId="0" fontId="49" fillId="41" borderId="0" xfId="0" applyFont="1" applyFill="1" applyAlignment="1" applyProtection="1">
      <alignment horizontal="left" vertical="top" wrapText="1"/>
      <protection locked="0"/>
    </xf>
    <xf numFmtId="9" fontId="48" fillId="0" borderId="0" xfId="8" applyFont="1" applyFill="1" applyBorder="1" applyAlignment="1" applyProtection="1">
      <alignment horizontal="left" vertical="top" wrapText="1"/>
    </xf>
    <xf numFmtId="9" fontId="49" fillId="0" borderId="0" xfId="0" applyNumberFormat="1" applyFont="1" applyAlignment="1">
      <alignment horizontal="left" vertical="top" wrapText="1"/>
    </xf>
    <xf numFmtId="0" fontId="49" fillId="41" borderId="0" xfId="0" applyFont="1" applyFill="1" applyAlignment="1">
      <alignment horizontal="left" vertical="top" wrapText="1"/>
    </xf>
    <xf numFmtId="0" fontId="27" fillId="0" borderId="0" xfId="0" applyFont="1"/>
    <xf numFmtId="0" fontId="27" fillId="3" borderId="0" xfId="0" applyFont="1" applyFill="1"/>
    <xf numFmtId="0" fontId="53" fillId="3" borderId="0" xfId="0" applyFont="1" applyFill="1"/>
    <xf numFmtId="0" fontId="53" fillId="3" borderId="0" xfId="0" applyFont="1" applyFill="1" applyAlignment="1">
      <alignment horizontal="center" vertical="center"/>
    </xf>
    <xf numFmtId="0" fontId="53" fillId="3" borderId="0" xfId="0" applyFont="1" applyFill="1" applyAlignment="1">
      <alignment horizontal="center"/>
    </xf>
    <xf numFmtId="0" fontId="54" fillId="3" borderId="0" xfId="0" applyFont="1" applyFill="1"/>
    <xf numFmtId="0" fontId="55" fillId="3" borderId="0" xfId="0" applyFont="1" applyFill="1"/>
    <xf numFmtId="0" fontId="55" fillId="0" borderId="0" xfId="0" applyFont="1"/>
    <xf numFmtId="0" fontId="53" fillId="0" borderId="0" xfId="0" applyFont="1"/>
    <xf numFmtId="0" fontId="53" fillId="0" borderId="0" xfId="0" applyFont="1" applyAlignment="1">
      <alignment horizontal="center" vertical="center"/>
    </xf>
    <xf numFmtId="0" fontId="53" fillId="0" borderId="0" xfId="0" applyFont="1" applyAlignment="1">
      <alignment horizontal="center"/>
    </xf>
    <xf numFmtId="0" fontId="38" fillId="0" borderId="0" xfId="0" applyNumberFormat="1" applyFont="1" applyFill="1" applyBorder="1" applyAlignment="1" applyProtection="1">
      <alignment horizontal="center" vertical="center" wrapText="1"/>
    </xf>
    <xf numFmtId="0" fontId="40" fillId="0" borderId="0" xfId="0" applyFont="1" applyFill="1" applyBorder="1"/>
    <xf numFmtId="0" fontId="38" fillId="0" borderId="0" xfId="0" applyFont="1" applyFill="1" applyBorder="1"/>
    <xf numFmtId="0" fontId="40" fillId="0" borderId="0" xfId="0" applyFont="1" applyFill="1" applyBorder="1" applyAlignment="1">
      <alignment horizontal="left" vertical="center" wrapText="1"/>
    </xf>
    <xf numFmtId="0" fontId="56" fillId="0" borderId="0" xfId="0" applyFont="1" applyFill="1" applyAlignment="1" applyProtection="1">
      <alignment horizontal="left" vertical="center" wrapText="1"/>
      <protection locked="0"/>
    </xf>
    <xf numFmtId="0" fontId="56" fillId="0" borderId="0" xfId="0" applyFont="1" applyFill="1" applyAlignment="1" applyProtection="1">
      <alignment horizontal="center" vertical="center"/>
      <protection locked="0"/>
    </xf>
    <xf numFmtId="0" fontId="40" fillId="0" borderId="0" xfId="0" applyFont="1" applyFill="1" applyBorder="1" applyAlignment="1">
      <alignment vertical="center" wrapText="1"/>
    </xf>
    <xf numFmtId="0" fontId="40" fillId="0" borderId="0" xfId="0" applyFont="1" applyFill="1" applyBorder="1" applyAlignment="1">
      <alignment vertical="center"/>
    </xf>
    <xf numFmtId="0" fontId="1" fillId="0" borderId="0" xfId="0" applyFont="1" applyFill="1" applyBorder="1" applyAlignment="1">
      <alignment horizontal="left" vertical="center" wrapText="1"/>
    </xf>
    <xf numFmtId="0" fontId="40" fillId="0" borderId="0" xfId="0" applyFont="1" applyFill="1" applyAlignment="1">
      <alignment horizontal="left" vertical="center" wrapText="1"/>
    </xf>
    <xf numFmtId="0" fontId="42" fillId="10" borderId="29" xfId="0" applyFont="1" applyFill="1" applyBorder="1" applyAlignment="1">
      <alignment horizontal="center" vertical="center" wrapText="1"/>
    </xf>
    <xf numFmtId="0" fontId="42" fillId="10" borderId="48" xfId="0" applyFont="1" applyFill="1" applyBorder="1" applyAlignment="1">
      <alignment horizontal="center" vertical="center" wrapText="1"/>
    </xf>
    <xf numFmtId="0" fontId="42" fillId="3" borderId="0" xfId="0" applyFont="1" applyFill="1" applyAlignment="1" applyProtection="1">
      <alignment horizontal="left" wrapText="1"/>
      <protection locked="0"/>
    </xf>
    <xf numFmtId="0" fontId="19" fillId="0" borderId="3" xfId="0" applyFont="1" applyBorder="1" applyAlignment="1" applyProtection="1">
      <alignment horizontal="left"/>
      <protection locked="0"/>
    </xf>
    <xf numFmtId="0" fontId="19" fillId="0" borderId="0" xfId="0" applyFont="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15" fillId="4" borderId="5" xfId="4" applyFont="1" applyFill="1" applyBorder="1" applyAlignment="1">
      <alignment horizontal="center" vertical="center" wrapText="1"/>
    </xf>
    <xf numFmtId="0" fontId="12" fillId="4" borderId="6" xfId="3" applyFont="1" applyFill="1" applyBorder="1" applyAlignment="1">
      <alignment horizontal="center" vertical="center" wrapText="1"/>
    </xf>
    <xf numFmtId="0" fontId="12" fillId="4" borderId="8" xfId="3" applyFont="1" applyFill="1" applyBorder="1" applyAlignment="1">
      <alignment horizontal="center" vertical="center" wrapText="1"/>
    </xf>
    <xf numFmtId="0" fontId="12" fillId="4" borderId="6" xfId="3" applyFont="1" applyFill="1" applyBorder="1" applyAlignment="1">
      <alignment horizontal="center" vertical="center"/>
    </xf>
    <xf numFmtId="0" fontId="12" fillId="4" borderId="8" xfId="3" applyFont="1" applyFill="1" applyBorder="1" applyAlignment="1">
      <alignment horizontal="center" vertical="center"/>
    </xf>
    <xf numFmtId="0" fontId="12" fillId="4" borderId="5" xfId="3" applyFont="1" applyFill="1" applyBorder="1" applyAlignment="1">
      <alignment horizontal="center" textRotation="90"/>
    </xf>
    <xf numFmtId="0" fontId="15" fillId="4" borderId="13" xfId="4" applyFont="1" applyFill="1" applyBorder="1" applyAlignment="1">
      <alignment horizontal="center" vertical="center" wrapText="1"/>
    </xf>
    <xf numFmtId="0" fontId="15" fillId="4" borderId="14" xfId="4" applyFont="1" applyFill="1" applyBorder="1" applyAlignment="1">
      <alignment horizontal="center" vertical="center" wrapText="1"/>
    </xf>
    <xf numFmtId="0" fontId="15" fillId="4" borderId="15" xfId="4" applyFont="1" applyFill="1" applyBorder="1" applyAlignment="1">
      <alignment horizontal="center" vertical="center" wrapText="1"/>
    </xf>
    <xf numFmtId="0" fontId="37" fillId="39" borderId="39" xfId="0" applyFont="1" applyFill="1" applyBorder="1" applyAlignment="1">
      <alignment horizontal="center" vertical="center" wrapText="1"/>
    </xf>
    <xf numFmtId="0" fontId="37" fillId="39" borderId="2" xfId="0" applyFont="1" applyFill="1" applyBorder="1" applyAlignment="1">
      <alignment horizontal="center" vertical="center" wrapText="1"/>
    </xf>
    <xf numFmtId="0" fontId="37" fillId="39" borderId="46" xfId="0" applyFont="1" applyFill="1" applyBorder="1" applyAlignment="1">
      <alignment horizontal="center" vertical="center" wrapText="1"/>
    </xf>
    <xf numFmtId="0" fontId="37" fillId="39" borderId="33" xfId="0" applyFont="1" applyFill="1" applyBorder="1" applyAlignment="1">
      <alignment horizontal="center" vertical="center" wrapText="1"/>
    </xf>
    <xf numFmtId="0" fontId="37" fillId="39" borderId="4" xfId="0" applyFont="1" applyFill="1" applyBorder="1" applyAlignment="1">
      <alignment horizontal="center" vertical="center" wrapText="1"/>
    </xf>
  </cellXfs>
  <cellStyles count="12">
    <cellStyle name="Comma 4" xfId="11" xr:uid="{00000000-0005-0000-0000-000000000000}"/>
    <cellStyle name="Millares 2" xfId="1" xr:uid="{00000000-0005-0000-0000-000001000000}"/>
    <cellStyle name="Millares 3" xfId="7" xr:uid="{00000000-0005-0000-0000-000002000000}"/>
    <cellStyle name="Millares 4" xfId="10" xr:uid="{00000000-0005-0000-0000-000003000000}"/>
    <cellStyle name="Moneda" xfId="9" builtinId="4"/>
    <cellStyle name="Normal" xfId="0" builtinId="0"/>
    <cellStyle name="Normal 2" xfId="2" xr:uid="{00000000-0005-0000-0000-000006000000}"/>
    <cellStyle name="Normal 2 2" xfId="3" xr:uid="{00000000-0005-0000-0000-000007000000}"/>
    <cellStyle name="Normal 3" xfId="4" xr:uid="{00000000-0005-0000-0000-000008000000}"/>
    <cellStyle name="Normal 4" xfId="5" xr:uid="{00000000-0005-0000-0000-000009000000}"/>
    <cellStyle name="Normal 5" xfId="6" xr:uid="{00000000-0005-0000-0000-00000A000000}"/>
    <cellStyle name="Porcentaje" xfId="8" builtinId="5"/>
  </cellStyles>
  <dxfs count="199">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0" indent="0" justifyLastLine="0" shrinkToFit="0" readingOrder="0"/>
    </dxf>
    <dxf>
      <border outline="0">
        <right style="thin">
          <color theme="3" tint="0.39994506668294322"/>
        </right>
        <top style="thin">
          <color theme="3" tint="0.39994506668294322"/>
        </top>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top/>
        <bottom/>
        <vertical/>
        <horizontal/>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style="thin">
          <color theme="3" tint="0.39994506668294322"/>
        </left>
        <right style="thin">
          <color theme="3" tint="0.39994506668294322"/>
        </right>
        <top/>
        <bottom/>
        <vertical/>
        <horizontal/>
      </border>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3" tint="0.39994506668294322"/>
        </left>
        <right style="thin">
          <color theme="3" tint="0.39994506668294322"/>
        </right>
        <top/>
        <bottom/>
      </border>
      <protection locked="0" hidden="0"/>
    </dxf>
    <dxf>
      <border outline="0">
        <right style="thin">
          <color theme="3" tint="0.39994506668294322"/>
        </right>
        <top style="thin">
          <color theme="3" tint="0.39994506668294322"/>
        </top>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3" tint="0.39994506668294322"/>
        </left>
        <right style="thin">
          <color theme="3" tint="0.39994506668294322"/>
        </right>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dxf>
    <dxf>
      <font>
        <strike val="0"/>
        <outline val="0"/>
        <shadow val="0"/>
        <u val="none"/>
        <vertAlign val="baseline"/>
        <sz val="10"/>
        <color theme="1"/>
        <name val="Times New Roman"/>
        <scheme val="none"/>
      </font>
      <fill>
        <patternFill patternType="none">
          <fgColor indexed="64"/>
          <bgColor auto="1"/>
        </patternFill>
      </fill>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dxf>
    <dxf>
      <font>
        <strike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dxf>
    <dxf>
      <font>
        <strike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strike val="0"/>
        <outline val="0"/>
        <shadow val="0"/>
        <u val="none"/>
        <vertAlign val="baseline"/>
        <sz val="10"/>
      </font>
    </dxf>
    <dxf>
      <font>
        <b val="0"/>
        <i val="0"/>
        <strike val="0"/>
        <condense val="0"/>
        <extend val="0"/>
        <outline val="0"/>
        <shadow val="0"/>
        <u val="none"/>
        <vertAlign val="baseline"/>
        <sz val="10"/>
        <color theme="1"/>
        <name val="Times New Roman"/>
        <scheme val="none"/>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numFmt numFmtId="13" formatCode="0%"/>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rgb="FF000000"/>
        <name val="Times New Roman"/>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0"/>
      </font>
    </dxf>
    <dxf>
      <font>
        <strike val="0"/>
        <outline val="0"/>
        <shadow val="0"/>
        <u val="none"/>
        <vertAlign val="baseline"/>
        <sz val="12"/>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externalLink" Target="externalLinks/externalLink3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193581</xdr:colOff>
      <xdr:row>0</xdr:row>
      <xdr:rowOff>0</xdr:rowOff>
    </xdr:from>
    <xdr:to>
      <xdr:col>5</xdr:col>
      <xdr:colOff>1321521</xdr:colOff>
      <xdr:row>4</xdr:row>
      <xdr:rowOff>47625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581" y="0"/>
          <a:ext cx="1354159" cy="7143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209550</xdr:colOff>
          <xdr:row>2</xdr:row>
          <xdr:rowOff>38100</xdr:rowOff>
        </xdr:from>
        <xdr:to>
          <xdr:col>5</xdr:col>
          <xdr:colOff>571500</xdr:colOff>
          <xdr:row>2</xdr:row>
          <xdr:rowOff>152400</xdr:rowOff>
        </xdr:to>
        <xdr:sp macro="" textlink="">
          <xdr:nvSpPr>
            <xdr:cNvPr id="2055" name="CommandButton1"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0</xdr:colOff>
      <xdr:row>7</xdr:row>
      <xdr:rowOff>0</xdr:rowOff>
    </xdr:from>
    <xdr:to>
      <xdr:col>7</xdr:col>
      <xdr:colOff>752475</xdr:colOff>
      <xdr:row>7</xdr:row>
      <xdr:rowOff>0</xdr:rowOff>
    </xdr:to>
    <xdr:pic>
      <xdr:nvPicPr>
        <xdr:cNvPr id="41299" name="2 Imagen">
          <a:extLst>
            <a:ext uri="{FF2B5EF4-FFF2-40B4-BE49-F238E27FC236}">
              <a16:creationId xmlns:a16="http://schemas.microsoft.com/office/drawing/2014/main" id="{00000000-0008-0000-0200-000053A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50" y="15335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647700</xdr:colOff>
      <xdr:row>8</xdr:row>
      <xdr:rowOff>0</xdr:rowOff>
    </xdr:from>
    <xdr:to>
      <xdr:col>6</xdr:col>
      <xdr:colOff>1400175</xdr:colOff>
      <xdr:row>146</xdr:row>
      <xdr:rowOff>0</xdr:rowOff>
    </xdr:to>
    <xdr:pic>
      <xdr:nvPicPr>
        <xdr:cNvPr id="41302" name="2 Imagen">
          <a:extLst>
            <a:ext uri="{FF2B5EF4-FFF2-40B4-BE49-F238E27FC236}">
              <a16:creationId xmlns:a16="http://schemas.microsoft.com/office/drawing/2014/main" id="{00000000-0008-0000-0200-000056A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7240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647700</xdr:colOff>
      <xdr:row>185</xdr:row>
      <xdr:rowOff>0</xdr:rowOff>
    </xdr:from>
    <xdr:ext cx="752475" cy="0"/>
    <xdr:pic>
      <xdr:nvPicPr>
        <xdr:cNvPr id="14" name="2 Imagen">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0841" y="1700213"/>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6</xdr:col>
      <xdr:colOff>369094</xdr:colOff>
      <xdr:row>1</xdr:row>
      <xdr:rowOff>71437</xdr:rowOff>
    </xdr:from>
    <xdr:to>
      <xdr:col>7</xdr:col>
      <xdr:colOff>64220</xdr:colOff>
      <xdr:row>7</xdr:row>
      <xdr:rowOff>162604</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7688" y="238125"/>
          <a:ext cx="2076376" cy="10912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95250</xdr:colOff>
          <xdr:row>5</xdr:row>
          <xdr:rowOff>47625</xdr:rowOff>
        </xdr:from>
        <xdr:to>
          <xdr:col>6</xdr:col>
          <xdr:colOff>1552575</xdr:colOff>
          <xdr:row>7</xdr:row>
          <xdr:rowOff>9525</xdr:rowOff>
        </xdr:to>
        <xdr:sp macro="" textlink="">
          <xdr:nvSpPr>
            <xdr:cNvPr id="41219" name="CommandButton1" hidden="1">
              <a:extLst>
                <a:ext uri="{63B3BB69-23CF-44E3-9099-C40C66FF867C}">
                  <a14:compatExt spid="_x0000_s41219"/>
                </a:ext>
                <a:ext uri="{FF2B5EF4-FFF2-40B4-BE49-F238E27FC236}">
                  <a16:creationId xmlns:a16="http://schemas.microsoft.com/office/drawing/2014/main" id="{00000000-0008-0000-0200-000003A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6</xdr:col>
      <xdr:colOff>647700</xdr:colOff>
      <xdr:row>185</xdr:row>
      <xdr:rowOff>0</xdr:rowOff>
    </xdr:from>
    <xdr:ext cx="752475" cy="0"/>
    <xdr:pic>
      <xdr:nvPicPr>
        <xdr:cNvPr id="7" name="2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8" name="2 Imagen">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0" name="2 Imagen">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1" name="2 Imagen">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2" name="2 Imagen">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3" name="2 Imagen">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5" name="2 Imagen">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6" name="2 Imagen">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7" name="2 Imagen">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647700</xdr:colOff>
      <xdr:row>185</xdr:row>
      <xdr:rowOff>0</xdr:rowOff>
    </xdr:from>
    <xdr:ext cx="752475" cy="0"/>
    <xdr:pic>
      <xdr:nvPicPr>
        <xdr:cNvPr id="18" name="2 Imagen">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 y="16954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47627</xdr:colOff>
      <xdr:row>0</xdr:row>
      <xdr:rowOff>95250</xdr:rowOff>
    </xdr:from>
    <xdr:to>
      <xdr:col>7</xdr:col>
      <xdr:colOff>687705</xdr:colOff>
      <xdr:row>5</xdr:row>
      <xdr:rowOff>133350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2887" y="95250"/>
          <a:ext cx="2057398" cy="982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306457</xdr:colOff>
      <xdr:row>0</xdr:row>
      <xdr:rowOff>95250</xdr:rowOff>
    </xdr:from>
    <xdr:to>
      <xdr:col>6</xdr:col>
      <xdr:colOff>1844123</xdr:colOff>
      <xdr:row>5</xdr:row>
      <xdr:rowOff>142875</xdr:rowOff>
    </xdr:to>
    <xdr:pic>
      <xdr:nvPicPr>
        <xdr:cNvPr id="2" name="Imagen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457" y="95250"/>
          <a:ext cx="1880566" cy="9848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38100</xdr:colOff>
          <xdr:row>5</xdr:row>
          <xdr:rowOff>95250</xdr:rowOff>
        </xdr:from>
        <xdr:to>
          <xdr:col>6</xdr:col>
          <xdr:colOff>1495425</xdr:colOff>
          <xdr:row>6</xdr:row>
          <xdr:rowOff>190500</xdr:rowOff>
        </xdr:to>
        <xdr:sp macro="" textlink="">
          <xdr:nvSpPr>
            <xdr:cNvPr id="55297" name="CommandButton1" hidden="1">
              <a:extLst>
                <a:ext uri="{63B3BB69-23CF-44E3-9099-C40C66FF867C}">
                  <a14:compatExt spid="_x0000_s55297"/>
                </a:ext>
                <a:ext uri="{FF2B5EF4-FFF2-40B4-BE49-F238E27FC236}">
                  <a16:creationId xmlns:a16="http://schemas.microsoft.com/office/drawing/2014/main" id="{00000000-0008-0000-0400-000001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209549</xdr:colOff>
      <xdr:row>0</xdr:row>
      <xdr:rowOff>0</xdr:rowOff>
    </xdr:from>
    <xdr:to>
      <xdr:col>6</xdr:col>
      <xdr:colOff>1953453</xdr:colOff>
      <xdr:row>5</xdr:row>
      <xdr:rowOff>47625</xdr:rowOff>
    </xdr:to>
    <xdr:pic>
      <xdr:nvPicPr>
        <xdr:cNvPr id="2" name="Imagen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0"/>
          <a:ext cx="1953453" cy="9848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0</xdr:colOff>
          <xdr:row>4</xdr:row>
          <xdr:rowOff>161925</xdr:rowOff>
        </xdr:from>
        <xdr:to>
          <xdr:col>6</xdr:col>
          <xdr:colOff>1457325</xdr:colOff>
          <xdr:row>6</xdr:row>
          <xdr:rowOff>66675</xdr:rowOff>
        </xdr:to>
        <xdr:sp macro="" textlink="">
          <xdr:nvSpPr>
            <xdr:cNvPr id="56321" name="CommandButton1" hidden="1">
              <a:extLst>
                <a:ext uri="{63B3BB69-23CF-44E3-9099-C40C66FF867C}">
                  <a14:compatExt spid="_x0000_s56321"/>
                </a:ext>
                <a:ext uri="{FF2B5EF4-FFF2-40B4-BE49-F238E27FC236}">
                  <a16:creationId xmlns:a16="http://schemas.microsoft.com/office/drawing/2014/main" id="{00000000-0008-0000-0500-000001D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3</xdr:col>
      <xdr:colOff>504825</xdr:colOff>
      <xdr:row>7</xdr:row>
      <xdr:rowOff>0</xdr:rowOff>
    </xdr:to>
    <xdr:pic>
      <xdr:nvPicPr>
        <xdr:cNvPr id="2" name="2 Image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1640" y="1318260"/>
          <a:ext cx="55054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0</xdr:row>
      <xdr:rowOff>33618</xdr:rowOff>
    </xdr:from>
    <xdr:to>
      <xdr:col>3</xdr:col>
      <xdr:colOff>428552</xdr:colOff>
      <xdr:row>6</xdr:row>
      <xdr:rowOff>17649</xdr:rowOff>
    </xdr:to>
    <xdr:pic>
      <xdr:nvPicPr>
        <xdr:cNvPr id="3" name="Imagen 3">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1" y="33618"/>
          <a:ext cx="2127811" cy="10965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700-000002000000}"/>
            </a:ext>
          </a:extLst>
        </xdr:cNvPr>
        <xdr:cNvSpPr txBox="1">
          <a:spLocks noChangeArrowheads="1"/>
        </xdr:cNvSpPr>
      </xdr:nvSpPr>
      <xdr:spPr bwMode="auto">
        <a:xfrm>
          <a:off x="210058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209867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210058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09867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700-000006000000}"/>
            </a:ext>
          </a:extLst>
        </xdr:cNvPr>
        <xdr:cNvSpPr txBox="1">
          <a:spLocks noChangeArrowheads="1"/>
        </xdr:cNvSpPr>
      </xdr:nvSpPr>
      <xdr:spPr bwMode="auto">
        <a:xfrm>
          <a:off x="210058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09867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700-000008000000}"/>
            </a:ext>
          </a:extLst>
        </xdr:cNvPr>
        <xdr:cNvSpPr txBox="1">
          <a:spLocks noChangeArrowheads="1"/>
        </xdr:cNvSpPr>
      </xdr:nvSpPr>
      <xdr:spPr bwMode="auto">
        <a:xfrm>
          <a:off x="210058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09867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700-00000A000000}"/>
            </a:ext>
          </a:extLst>
        </xdr:cNvPr>
        <xdr:cNvSpPr txBox="1">
          <a:spLocks noChangeArrowheads="1"/>
        </xdr:cNvSpPr>
      </xdr:nvSpPr>
      <xdr:spPr bwMode="auto">
        <a:xfrm>
          <a:off x="210058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700-00000B000000}"/>
            </a:ext>
          </a:extLst>
        </xdr:cNvPr>
        <xdr:cNvSpPr txBox="1">
          <a:spLocks noChangeArrowheads="1"/>
        </xdr:cNvSpPr>
      </xdr:nvSpPr>
      <xdr:spPr bwMode="auto">
        <a:xfrm>
          <a:off x="209867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700-00000C000000}"/>
            </a:ext>
          </a:extLst>
        </xdr:cNvPr>
        <xdr:cNvSpPr txBox="1">
          <a:spLocks noChangeArrowheads="1"/>
        </xdr:cNvSpPr>
      </xdr:nvSpPr>
      <xdr:spPr bwMode="auto">
        <a:xfrm>
          <a:off x="210058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700-00000D000000}"/>
            </a:ext>
          </a:extLst>
        </xdr:cNvPr>
        <xdr:cNvSpPr txBox="1">
          <a:spLocks noChangeArrowheads="1"/>
        </xdr:cNvSpPr>
      </xdr:nvSpPr>
      <xdr:spPr bwMode="auto">
        <a:xfrm>
          <a:off x="209867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700-00000E000000}"/>
            </a:ext>
          </a:extLst>
        </xdr:cNvPr>
        <xdr:cNvSpPr txBox="1">
          <a:spLocks noChangeArrowheads="1"/>
        </xdr:cNvSpPr>
      </xdr:nvSpPr>
      <xdr:spPr bwMode="auto">
        <a:xfrm>
          <a:off x="210058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700-00000F000000}"/>
            </a:ext>
          </a:extLst>
        </xdr:cNvPr>
        <xdr:cNvSpPr txBox="1">
          <a:spLocks noChangeArrowheads="1"/>
        </xdr:cNvSpPr>
      </xdr:nvSpPr>
      <xdr:spPr bwMode="auto">
        <a:xfrm>
          <a:off x="209867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700-000010000000}"/>
            </a:ext>
          </a:extLst>
        </xdr:cNvPr>
        <xdr:cNvSpPr txBox="1">
          <a:spLocks noChangeArrowheads="1"/>
        </xdr:cNvSpPr>
      </xdr:nvSpPr>
      <xdr:spPr bwMode="auto">
        <a:xfrm>
          <a:off x="210058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700-000011000000}"/>
            </a:ext>
          </a:extLst>
        </xdr:cNvPr>
        <xdr:cNvSpPr txBox="1">
          <a:spLocks noChangeArrowheads="1"/>
        </xdr:cNvSpPr>
      </xdr:nvSpPr>
      <xdr:spPr bwMode="auto">
        <a:xfrm>
          <a:off x="209867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62192</xdr:rowOff>
    </xdr:from>
    <xdr:to>
      <xdr:col>4</xdr:col>
      <xdr:colOff>316795</xdr:colOff>
      <xdr:row>5</xdr:row>
      <xdr:rowOff>152400</xdr:rowOff>
    </xdr:to>
    <xdr:pic>
      <xdr:nvPicPr>
        <xdr:cNvPr id="18" name="Imagen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192"/>
          <a:ext cx="1993195" cy="1019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00000000-0008-0000-0800-000002000000}"/>
            </a:ext>
          </a:extLst>
        </xdr:cNvPr>
        <xdr:cNvSpPr txBox="1">
          <a:spLocks noChangeArrowheads="1"/>
        </xdr:cNvSpPr>
      </xdr:nvSpPr>
      <xdr:spPr bwMode="auto">
        <a:xfrm>
          <a:off x="207010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00000000-0008-0000-0800-000003000000}"/>
            </a:ext>
          </a:extLst>
        </xdr:cNvPr>
        <xdr:cNvSpPr txBox="1">
          <a:spLocks noChangeArrowheads="1"/>
        </xdr:cNvSpPr>
      </xdr:nvSpPr>
      <xdr:spPr bwMode="auto">
        <a:xfrm>
          <a:off x="206819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207010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00000000-0008-0000-0800-000005000000}"/>
            </a:ext>
          </a:extLst>
        </xdr:cNvPr>
        <xdr:cNvSpPr txBox="1">
          <a:spLocks noChangeArrowheads="1"/>
        </xdr:cNvSpPr>
      </xdr:nvSpPr>
      <xdr:spPr bwMode="auto">
        <a:xfrm>
          <a:off x="206819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800-000006000000}"/>
            </a:ext>
          </a:extLst>
        </xdr:cNvPr>
        <xdr:cNvSpPr txBox="1">
          <a:spLocks noChangeArrowheads="1"/>
        </xdr:cNvSpPr>
      </xdr:nvSpPr>
      <xdr:spPr bwMode="auto">
        <a:xfrm>
          <a:off x="207010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800-000007000000}"/>
            </a:ext>
          </a:extLst>
        </xdr:cNvPr>
        <xdr:cNvSpPr txBox="1">
          <a:spLocks noChangeArrowheads="1"/>
        </xdr:cNvSpPr>
      </xdr:nvSpPr>
      <xdr:spPr bwMode="auto">
        <a:xfrm>
          <a:off x="206819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800-000008000000}"/>
            </a:ext>
          </a:extLst>
        </xdr:cNvPr>
        <xdr:cNvSpPr txBox="1">
          <a:spLocks noChangeArrowheads="1"/>
        </xdr:cNvSpPr>
      </xdr:nvSpPr>
      <xdr:spPr bwMode="auto">
        <a:xfrm>
          <a:off x="2070100" y="24193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800-000009000000}"/>
            </a:ext>
          </a:extLst>
        </xdr:cNvPr>
        <xdr:cNvSpPr txBox="1">
          <a:spLocks noChangeArrowheads="1"/>
        </xdr:cNvSpPr>
      </xdr:nvSpPr>
      <xdr:spPr bwMode="auto">
        <a:xfrm>
          <a:off x="2068195" y="3491484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00000000-0008-0000-0800-00000A000000}"/>
            </a:ext>
          </a:extLst>
        </xdr:cNvPr>
        <xdr:cNvSpPr txBox="1">
          <a:spLocks noChangeArrowheads="1"/>
        </xdr:cNvSpPr>
      </xdr:nvSpPr>
      <xdr:spPr bwMode="auto">
        <a:xfrm>
          <a:off x="207010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00000000-0008-0000-0800-00000B000000}"/>
            </a:ext>
          </a:extLst>
        </xdr:cNvPr>
        <xdr:cNvSpPr txBox="1">
          <a:spLocks noChangeArrowheads="1"/>
        </xdr:cNvSpPr>
      </xdr:nvSpPr>
      <xdr:spPr bwMode="auto">
        <a:xfrm>
          <a:off x="206819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0000000-0008-0000-0800-00000C000000}"/>
            </a:ext>
          </a:extLst>
        </xdr:cNvPr>
        <xdr:cNvSpPr txBox="1">
          <a:spLocks noChangeArrowheads="1"/>
        </xdr:cNvSpPr>
      </xdr:nvSpPr>
      <xdr:spPr bwMode="auto">
        <a:xfrm>
          <a:off x="207010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00000000-0008-0000-0800-00000D000000}"/>
            </a:ext>
          </a:extLst>
        </xdr:cNvPr>
        <xdr:cNvSpPr txBox="1">
          <a:spLocks noChangeArrowheads="1"/>
        </xdr:cNvSpPr>
      </xdr:nvSpPr>
      <xdr:spPr bwMode="auto">
        <a:xfrm>
          <a:off x="206819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800-00000E000000}"/>
            </a:ext>
          </a:extLst>
        </xdr:cNvPr>
        <xdr:cNvSpPr txBox="1">
          <a:spLocks noChangeArrowheads="1"/>
        </xdr:cNvSpPr>
      </xdr:nvSpPr>
      <xdr:spPr bwMode="auto">
        <a:xfrm>
          <a:off x="207010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800-00000F000000}"/>
            </a:ext>
          </a:extLst>
        </xdr:cNvPr>
        <xdr:cNvSpPr txBox="1">
          <a:spLocks noChangeArrowheads="1"/>
        </xdr:cNvSpPr>
      </xdr:nvSpPr>
      <xdr:spPr bwMode="auto">
        <a:xfrm>
          <a:off x="206819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800-000010000000}"/>
            </a:ext>
          </a:extLst>
        </xdr:cNvPr>
        <xdr:cNvSpPr txBox="1">
          <a:spLocks noChangeArrowheads="1"/>
        </xdr:cNvSpPr>
      </xdr:nvSpPr>
      <xdr:spPr bwMode="auto">
        <a:xfrm>
          <a:off x="2070100" y="2519934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800-000011000000}"/>
            </a:ext>
          </a:extLst>
        </xdr:cNvPr>
        <xdr:cNvSpPr txBox="1">
          <a:spLocks noChangeArrowheads="1"/>
        </xdr:cNvSpPr>
      </xdr:nvSpPr>
      <xdr:spPr bwMode="auto">
        <a:xfrm>
          <a:off x="2068195" y="3759708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62192</xdr:rowOff>
    </xdr:from>
    <xdr:to>
      <xdr:col>4</xdr:col>
      <xdr:colOff>316795</xdr:colOff>
      <xdr:row>5</xdr:row>
      <xdr:rowOff>142875</xdr:rowOff>
    </xdr:to>
    <xdr:pic>
      <xdr:nvPicPr>
        <xdr:cNvPr id="18" name="Imagen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2192"/>
          <a:ext cx="2000815" cy="10103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8</xdr:row>
      <xdr:rowOff>36325</xdr:rowOff>
    </xdr:from>
    <xdr:to>
      <xdr:col>14</xdr:col>
      <xdr:colOff>677032</xdr:colOff>
      <xdr:row>10</xdr:row>
      <xdr:rowOff>52777</xdr:rowOff>
    </xdr:to>
    <xdr:sp macro="" textlink="">
      <xdr:nvSpPr>
        <xdr:cNvPr id="2" name="Rectangle 24">
          <a:extLst>
            <a:ext uri="{FF2B5EF4-FFF2-40B4-BE49-F238E27FC236}">
              <a16:creationId xmlns:a16="http://schemas.microsoft.com/office/drawing/2014/main" id="{00000000-0008-0000-0D00-000002000000}"/>
            </a:ext>
          </a:extLst>
        </xdr:cNvPr>
        <xdr:cNvSpPr/>
      </xdr:nvSpPr>
      <xdr:spPr>
        <a:xfrm>
          <a:off x="9353550" y="3236725"/>
          <a:ext cx="9706732" cy="201670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twoCellAnchor>
    <xdr:from>
      <xdr:col>8</xdr:col>
      <xdr:colOff>0</xdr:colOff>
      <xdr:row>21</xdr:row>
      <xdr:rowOff>63777</xdr:rowOff>
    </xdr:from>
    <xdr:to>
      <xdr:col>14</xdr:col>
      <xdr:colOff>806292</xdr:colOff>
      <xdr:row>23</xdr:row>
      <xdr:rowOff>80229</xdr:rowOff>
    </xdr:to>
    <xdr:sp macro="" textlink="">
      <xdr:nvSpPr>
        <xdr:cNvPr id="3" name="Rectangle 12">
          <a:extLst>
            <a:ext uri="{FF2B5EF4-FFF2-40B4-BE49-F238E27FC236}">
              <a16:creationId xmlns:a16="http://schemas.microsoft.com/office/drawing/2014/main" id="{00000000-0008-0000-0D00-000003000000}"/>
            </a:ext>
          </a:extLst>
        </xdr:cNvPr>
        <xdr:cNvSpPr/>
      </xdr:nvSpPr>
      <xdr:spPr>
        <a:xfrm>
          <a:off x="7362825" y="13465452"/>
          <a:ext cx="10150317" cy="1616652"/>
        </a:xfrm>
        <a:prstGeom prst="rect">
          <a:avLst/>
        </a:prstGeom>
        <a:noFill/>
      </xdr:spPr>
      <xdr:style>
        <a:lnRef idx="0">
          <a:schemeClr val="dk1">
            <a:alpha val="0"/>
            <a:hueOff val="0"/>
            <a:satOff val="0"/>
            <a:lumOff val="0"/>
            <a:alphaOff val="0"/>
          </a:schemeClr>
        </a:lnRef>
        <a:fillRef idx="0">
          <a:scrgbClr r="0" g="0" b="0"/>
        </a:fillRef>
        <a:effectRef idx="0">
          <a:schemeClr val="lt1">
            <a:alpha val="0"/>
            <a:hueOff val="0"/>
            <a:satOff val="0"/>
            <a:lumOff val="0"/>
            <a:alphaOff val="0"/>
          </a:schemeClr>
        </a:effectRef>
        <a:fontRef idx="minor">
          <a:schemeClr val="tx1">
            <a:hueOff val="0"/>
            <a:satOff val="0"/>
            <a:lumOff val="0"/>
            <a:alphaOff val="0"/>
          </a:schemeClr>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ns2/Desktop/POA%20SRS%202019/POA%202019%20SRSCC/POA%202019%20ADMINISTRATIVO%20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User/AppData/Local/Temp/7zO8AC918F6/Copia%20de%20Plantilla%20POA%202021%20CEAS%20provinciales%20y%20municipales%20Alineados%20PEI%202020-24%20Hospital%20Armida%20Garc&#237;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User/AppData/Local/Temp/7zO8AC3E04B/Copia%20de%20Plantilla%20POA%202021%20CEAS%20provinciales%20y%20municipales%20Alineados%20PEI%202020-24%20HOSPITAL%20JOSE%20A%20.COLUM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er/AppData/Local/Temp/7zO8AC3BB8B/Copia%20de%20Plantilla%20POA%202021%20CEAS%20provinciales%20y%20municipales%20Alineados%20PEI%202020-24%20HOSPITAL%20MUNICIPAL%20CEV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ser/AppData/Local/Temp/7zO8ACB2BCB/Copia%20de%20Plantilla%20POA%202021%20CEAS%20provinciales%20y%20municipales%20Alineados%20PEI%202020-24%20HOSPITAL%20PEDRO%20E.MARCH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User/AppData/Local/Temp/7zO8ACD551C/Copia%20de%20plantilla%20POA%202021%20CEAS%20provinciales%20y%20municipales%20hospital%20piedra%20blanc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User/AppData/Local/Temp/7zO8ACABC4C/Plantilla%20POA%202021%20%20CEAS%20PROVINCIAL%20Y%20MUNICIPALES%20HOSP.%20MAIMON%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User/AppData/Local/Temp/7zO8AC4A29C/Plantilla%20POA%202021%20%20Hospital%20Juan%20Bosch%20Alineado%20al%20PEI%202020-24%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User/AppData/Local/Temp/7zO8ACEE2DC/Plantilla%20POA%202021%20CEAS%20provinciales%20y%20municipales%20Alineados%20PEI%202020-%20HOSPITAL%20JIMA%20ABAJ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User/AppData/Local/Temp/7zO8ACC7A0D/Plantilla%20POA%202021%20CEAS%20provinciales%20y%20municipales%20Alineados%20PEI%202020-24%20%20HOSPITAL%20INMACULADA%20CONCEPCIO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User/AppData/Local/Temp/7zO8AC4BE8D/Plantilla%20POA%202021%20CEAS%20provinciales%20y%20municipales%20Alineados%20PEI%202020-24%20(4)%20HOSPITAL%20JUAN%20ANTONIO%20CASTIL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MATRIZ%20Presupuesto%202019(2).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ser/AppData/Local/Temp/7zO8ACD7A7E/Plantilla%20POA%202021%20CEAS%20provinciales%20y%20municipales%20Alineados%20PEI%202020-24%20(5)%20HOSPITAL%20OCTAVIA%20GAUTIER%20DE%20VIDAL.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User/AppData/Local/Temp/7zO8ACE5BFE/Plantilla%20POA%202021%20CEAS%20provinciales%20y%20municipales%20Alineados%20PEI%202020-24%20HOSPITAL%20VILLA%20LA%20MAT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User/AppData/Local/Temp/7zO8AC1893F/Plantilla%20POA%202021%20CEAS%20provinciales%20y%20municipales%20Alineados%20PEI%202020-24(Hospital%20Dr%20Ram&#243;n%20B&#225;ez).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User/AppData/Local/Temp/7zO8AC2AA7F/Plantilla%20POA%202021%20HOSPITAL%20REGIONAL%20Hospital%20Luis%20Morillo%20King.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User/AppData/Local/Temp/7zO8AC35FCF/POA%202021%20CEAS%20PROVINCIALES%20Y%20MUNICIPALES%20%20Hospital%20Dr.%20Pedro%20Antonio%20Cespedes,%20Constanz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User/AppData/Local/Temp/7zO8AC36A10/POA%202021%20CEAS%20PROVINCIALES%20Y%20MUNICIPALES%20%20HOSPITAL%20SIGIFREDO%20ALBA%20DOMINGUEZ.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User/AppData/Local/Temp/7zO8ACB6950/POA%202021%20CEAS%20provinciales%20y%20municipales%20alineados%20HOSPITAL%20CENSAIDE.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DR.%20SIGIFREDO%20ALBA%20VF.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POA%202020%20CEAS%20HOSPITAL%20TRAUMATOLOGICO%20JUAN%20BOSCH%20VF.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JUAN%20ANTONIO%20CASTILLO%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pto.%20Planificacion/Desktop/POA%202020%20Aprobado/POA%20Regional%202020%20SRSCC%20(VIII)%20Consolidado%20APROBADO.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JIMA%20ABAJO%20V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20HOSPITAL%20VILLA%20LA%20MATA%20V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20HOSPITAL%20INMACULADA%20CONCEPCION%20VF.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POA%202020%20CEAS%20HOSPITAL%20CEVICOS%20%20VF.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PIEDRA%20BLANCA%20VF.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CEAS%20HOSPITAL%20PEDRO%20ANTONIO%20CESPEDES%20VF.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ARMIDA%20GARCIA%20VF.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MORILLO%20KING%20VF.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JOSE%20A%20.COLUMNA%20VF.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Ramon%20Baez%20V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Tuberculosis/Desktop/Plantilla%20%20POA%202021%20SRS%20GESTION%20CLINICA.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PEDRO%20E.%20MARCHENA%20VF.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20POA%202020%20%20CEAS%20HOSPITAL%20CENSAIDE%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HOSPITAL%20MAIMON%20VF.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zlopez/Desktop/POA's%202020%20SRS/CIBAO%20CENTRAL/POA%20SRSCC%20Y%20CEAS%202020%20VERSION%20FINAL/Copia%20de%20Matriz%20POA%202020%20CEAS%20%20HOSPITAL%20OCTAVIA%20GAUTIER%20DE%20VIDAL%20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PCTuberculosis/Desktop/POA%20Regional%202020%20SRSCC%20(VIII).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ns2/Desktop/POA%20SRS%202019/POA%202019%20SRSCC/Matriz%20POA%202019%20SRS-SN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zlopez/Dropbox/Direcci&#243;n%20de%20Planificaci&#243;n%20y%20Desarrollo/Carpeta%20POA&#180;s%20Aprobados/POA%202021/1.%20POA.2021%20SRS.DCSNS.VFA/SRS%20III/POA%202021%20SRSN.%20VF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ns2/Desktop/Formulaci&#243;n%20POA%202020/Propuesta%20POA%20DCSNS%202020/Matriz%20POA%202020%20COM.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esktop/DATOS%20PC%20FLACA%20CONTABILIDAD/CARPETA/POA%202018%20%20ADMINISTRATIVO%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5"/>
      <sheetName val="Prov"/>
      <sheetName val="Insumos"/>
      <sheetName val="LSIns"/>
      <sheetName val="Obj"/>
      <sheetName val="Catalogo"/>
      <sheetName val="POA 2019 ADMINISTRATIVO 1"/>
    </sheetNames>
    <sheetDataSet>
      <sheetData sheetId="0">
        <row r="2">
          <cell r="H2" t="str">
            <v>Servicio Nacional de Salud</v>
          </cell>
          <cell r="N2">
            <v>2018</v>
          </cell>
        </row>
        <row r="3">
          <cell r="H3" t="str">
            <v>Dirección de Planificación y Desarrollo</v>
          </cell>
          <cell r="N3" t="str">
            <v>R8</v>
          </cell>
          <cell r="R3" t="str">
            <v>R8 - SRS Cibao Central</v>
          </cell>
        </row>
        <row r="4">
          <cell r="H4">
            <v>0</v>
          </cell>
          <cell r="N4" t="str">
            <v>Gerencia</v>
          </cell>
        </row>
        <row r="5">
          <cell r="N5" t="str">
            <v>Regional (Consolidado)</v>
          </cell>
        </row>
      </sheetData>
      <sheetData sheetId="1"/>
      <sheetData sheetId="2" refreshError="1"/>
      <sheetData sheetId="3">
        <row r="2">
          <cell r="A2" t="str">
            <v>DISTRITO NACIONAL</v>
          </cell>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4">
        <row r="2">
          <cell r="C2" t="str">
            <v>Manteles en encajes para bandejas grandes (rectangulares)</v>
          </cell>
          <cell r="D2" t="str">
            <v>unidad</v>
          </cell>
          <cell r="E2">
            <v>944</v>
          </cell>
          <cell r="F2" t="str">
            <v>2.3.2.2.01</v>
          </cell>
        </row>
        <row r="3">
          <cell r="C3" t="str">
            <v>Manteles en encajes para bandejas pequeñas (rectangulares)</v>
          </cell>
          <cell r="D3" t="str">
            <v>unidad</v>
          </cell>
          <cell r="E3">
            <v>590</v>
          </cell>
          <cell r="F3" t="str">
            <v>2.3.2.2.01</v>
          </cell>
        </row>
        <row r="4">
          <cell r="C4" t="str">
            <v>Almuerzo tipo Buffet para 10 personas (Cristaleria, Cuberteria, Servilletas, Jugo)</v>
          </cell>
          <cell r="D4" t="str">
            <v>unidad</v>
          </cell>
          <cell r="E4">
            <v>5000.5</v>
          </cell>
          <cell r="F4" t="str">
            <v>2.3.1.1.01</v>
          </cell>
        </row>
        <row r="5">
          <cell r="C5" t="str">
            <v>Almuerzo tipo Buffet para 20 personas (Cristalería, Cubertería, Servilletas, Jugo, Café)</v>
          </cell>
          <cell r="D5" t="str">
            <v>unidad</v>
          </cell>
          <cell r="E5">
            <v>10133.5</v>
          </cell>
          <cell r="F5" t="str">
            <v>2.3.1.1.01</v>
          </cell>
        </row>
        <row r="6">
          <cell r="C6" t="str">
            <v xml:space="preserve">Almuerzo tipo Buffet para 30 personas (Cristaleria, Cuberteria, Servilletas, Jugo) </v>
          </cell>
          <cell r="D6" t="str">
            <v>unidad</v>
          </cell>
          <cell r="E6">
            <v>25488</v>
          </cell>
          <cell r="F6" t="str">
            <v>2.3.1.1.01</v>
          </cell>
        </row>
        <row r="7">
          <cell r="C7" t="str">
            <v>Almuerzo tipo Buffet para 40 personas (Cristalería, Cuberteria, Mesas, Sillas, Manteles, Servilletas)</v>
          </cell>
          <cell r="D7" t="str">
            <v>unidad</v>
          </cell>
          <cell r="E7">
            <v>61419</v>
          </cell>
          <cell r="F7" t="str">
            <v>2.3.1.1.01</v>
          </cell>
        </row>
        <row r="8">
          <cell r="C8" t="str">
            <v>Refrigerio Dulce tipo Buffet p/65 Personas (Arreglo Flores, Alquiler Cristalería, Sillas, Servilletas, Mesa, Bambalina, Tope)</v>
          </cell>
          <cell r="D8" t="str">
            <v>unidad</v>
          </cell>
          <cell r="E8">
            <v>33435.300000000003</v>
          </cell>
          <cell r="F8" t="str">
            <v>2.3.1.1.01</v>
          </cell>
        </row>
        <row r="9">
          <cell r="C9" t="str">
            <v>Refrigerio tipo Buffet p/12 personas (4 Variedades, Desechables Transparentes, Jugo Natural, Servilletas, Hielo)</v>
          </cell>
          <cell r="D9" t="str">
            <v>unidad</v>
          </cell>
          <cell r="E9">
            <v>9410.5</v>
          </cell>
          <cell r="F9" t="str">
            <v>2.3.1.1.01</v>
          </cell>
        </row>
        <row r="10">
          <cell r="C10" t="str">
            <v xml:space="preserve">Refrigerio tipo Buffet p/15 personas (3 Variedades, Desechables Transparentes, Jugo Natural, Servilletas, Hielo) </v>
          </cell>
          <cell r="D10" t="str">
            <v>unidad</v>
          </cell>
          <cell r="E10">
            <v>5929.5</v>
          </cell>
          <cell r="F10" t="str">
            <v>2.3.1.1.01</v>
          </cell>
        </row>
        <row r="11">
          <cell r="C11" t="str">
            <v>Refrigerio tipo Buffet p/150 personas (Diferentes Variedades, Bambalinas, Manteles, Desechables, Hielo, Servilletas)</v>
          </cell>
          <cell r="D11" t="str">
            <v>unidad</v>
          </cell>
          <cell r="E11">
            <v>65844</v>
          </cell>
          <cell r="F11" t="str">
            <v>2.3.1.1.01</v>
          </cell>
        </row>
        <row r="12">
          <cell r="C12" t="str">
            <v xml:space="preserve">Refrigerio tipo Buffet p/40 personas (5 Variedades, Cristaleria, Mantel, Tope, Bambalina, Servilletas, Hielo) </v>
          </cell>
          <cell r="D12" t="str">
            <v>unidad</v>
          </cell>
          <cell r="E12">
            <v>29393.8</v>
          </cell>
          <cell r="F12" t="str">
            <v>2.3.1.1.01</v>
          </cell>
        </row>
        <row r="13">
          <cell r="C13" t="str">
            <v xml:space="preserve">Refrigerio tipo Buffet p/45 personas (5 Variedades, Desechable Transparentes, Servilletas, Hielo) </v>
          </cell>
          <cell r="D13" t="str">
            <v>unidad</v>
          </cell>
          <cell r="E13">
            <v>27193.1</v>
          </cell>
          <cell r="F13" t="str">
            <v>2.3.1.1.01</v>
          </cell>
        </row>
        <row r="14">
          <cell r="C14" t="str">
            <v xml:space="preserve">Refrigerio tipo preempacado p/100 personas (4 Variedades, Jugo, Desechables Transparentes, Hielo, Servilleta) </v>
          </cell>
          <cell r="D14" t="str">
            <v>unidad</v>
          </cell>
          <cell r="E14">
            <v>50380.1</v>
          </cell>
          <cell r="F14" t="str">
            <v>2.3.1.1.01</v>
          </cell>
        </row>
        <row r="15">
          <cell r="C15" t="str">
            <v xml:space="preserve">Refrigerio tipo preempacado p/110 personas (4 Variedades, Jugo, Desechables Transparentes,sillas plasticas, Servilletas) </v>
          </cell>
          <cell r="D15" t="str">
            <v>unidad</v>
          </cell>
          <cell r="E15">
            <v>29323</v>
          </cell>
          <cell r="F15" t="str">
            <v>2.3.1.1.01</v>
          </cell>
        </row>
        <row r="16">
          <cell r="C16" t="str">
            <v xml:space="preserve">Refrigerio tipo preempacado p/125 personas (4 Variedades, Jugo, Desechables Transparentes,sillas plasticas, Servilletas) </v>
          </cell>
          <cell r="D16" t="str">
            <v>unidad</v>
          </cell>
          <cell r="E16">
            <v>32833.5</v>
          </cell>
          <cell r="F16" t="str">
            <v>2.3.1.1.01</v>
          </cell>
        </row>
        <row r="17">
          <cell r="C17" t="str">
            <v>Refrigerio tipo preempacado p/20 personas (Variedades fuertes, Jugo, Desechables Transparentes, Servilletas, Hielo)</v>
          </cell>
          <cell r="D17" t="str">
            <v>unidad</v>
          </cell>
          <cell r="E17">
            <v>12537.5</v>
          </cell>
          <cell r="F17" t="str">
            <v>2.3.1.1.01</v>
          </cell>
        </row>
        <row r="18">
          <cell r="C18" t="str">
            <v>Refrigerio tipo preempacado p/25 personas (4 Variedades, Jugo, Desechables Transparentes, Jugo Natural)</v>
          </cell>
          <cell r="D18" t="str">
            <v>unidad</v>
          </cell>
          <cell r="E18">
            <v>12626</v>
          </cell>
          <cell r="F18" t="str">
            <v>2.3.1.1.01</v>
          </cell>
        </row>
        <row r="19">
          <cell r="C19" t="str">
            <v xml:space="preserve">Refrigerio tipo preempacado p/250 personas (4 Variedades, Jugo, Desechables Transparentes, Mesas, Manteles) </v>
          </cell>
          <cell r="D19" t="str">
            <v>unidad</v>
          </cell>
          <cell r="E19">
            <v>95892.7</v>
          </cell>
          <cell r="F19" t="str">
            <v>2.3.1.1.01</v>
          </cell>
        </row>
        <row r="20">
          <cell r="C20" t="str">
            <v xml:space="preserve">Refrigerio tipo preempacado p/50 personas (3 Variedades, Jugo, Desechables Transparentes, Hielo, Servilleta) </v>
          </cell>
          <cell r="D20" t="str">
            <v>unidad</v>
          </cell>
          <cell r="E20">
            <v>19706</v>
          </cell>
          <cell r="F20" t="str">
            <v>2.3.1.1.01</v>
          </cell>
        </row>
        <row r="21">
          <cell r="C21" t="str">
            <v>Refrigerio y Almuerzo tipo Buffet p/25 personas (Cristaleria, Mesas, Manteles, Bambalina, Hielo, Servilletas</v>
          </cell>
          <cell r="D21" t="str">
            <v>unidad</v>
          </cell>
          <cell r="E21">
            <v>30975</v>
          </cell>
          <cell r="F21" t="str">
            <v>2.3.1.1.01</v>
          </cell>
        </row>
        <row r="22">
          <cell r="C22" t="str">
            <v>Servicio de Almuerzo tipo buffet para 30 Personas</v>
          </cell>
          <cell r="D22" t="str">
            <v>unidad</v>
          </cell>
          <cell r="E22">
            <v>15251.5</v>
          </cell>
          <cell r="F22" t="str">
            <v>2.3.1.1.01</v>
          </cell>
        </row>
        <row r="23">
          <cell r="C23" t="str">
            <v>Servicio de Refrigerio tipo buffet 30 Personas</v>
          </cell>
          <cell r="D23" t="str">
            <v>unidad</v>
          </cell>
          <cell r="E23">
            <v>24225.4</v>
          </cell>
          <cell r="F23" t="str">
            <v>2.3.1.1.01</v>
          </cell>
        </row>
        <row r="24">
          <cell r="C24" t="str">
            <v>Cajas de Cucharas Plásticas</v>
          </cell>
          <cell r="D24" t="str">
            <v>Caja</v>
          </cell>
          <cell r="E24">
            <v>1003</v>
          </cell>
          <cell r="F24" t="str">
            <v>2.3.5.5.01</v>
          </cell>
        </row>
        <row r="25">
          <cell r="C25" t="str">
            <v>Cajas de Tenedores Plásticos</v>
          </cell>
          <cell r="D25" t="str">
            <v>Caja</v>
          </cell>
          <cell r="E25">
            <v>1003</v>
          </cell>
          <cell r="F25" t="str">
            <v>2.3.5.5.01</v>
          </cell>
        </row>
        <row r="26">
          <cell r="C26" t="str">
            <v>Cajas de Vasos No. 3</v>
          </cell>
          <cell r="D26" t="str">
            <v>Caja</v>
          </cell>
          <cell r="E26">
            <v>3009</v>
          </cell>
          <cell r="F26" t="str">
            <v>2.3.5.5.01</v>
          </cell>
        </row>
        <row r="27">
          <cell r="C27" t="str">
            <v>Cajas de Vasos No. 7</v>
          </cell>
          <cell r="D27" t="str">
            <v>Caja</v>
          </cell>
          <cell r="E27">
            <v>1882.1</v>
          </cell>
          <cell r="F27" t="str">
            <v>2.3.5.5.01</v>
          </cell>
        </row>
        <row r="28">
          <cell r="C28" t="str">
            <v>Fardos de Fundas Plásticas 17x22</v>
          </cell>
          <cell r="D28" t="str">
            <v>unidad</v>
          </cell>
          <cell r="E28">
            <v>83.78</v>
          </cell>
          <cell r="F28" t="str">
            <v>2.3.5.5.01</v>
          </cell>
        </row>
        <row r="29">
          <cell r="C29" t="str">
            <v>Fardos de Fundas Plásticas 24x30</v>
          </cell>
          <cell r="D29" t="str">
            <v>unidad</v>
          </cell>
          <cell r="E29">
            <v>192.34</v>
          </cell>
          <cell r="F29" t="str">
            <v>2.3.5.5.01</v>
          </cell>
        </row>
        <row r="30">
          <cell r="C30" t="str">
            <v>Fardos de Fundas Plásticas no. 55</v>
          </cell>
          <cell r="D30" t="str">
            <v>unidad</v>
          </cell>
          <cell r="E30">
            <v>421.26</v>
          </cell>
          <cell r="F30" t="str">
            <v>2.3.5.5.01</v>
          </cell>
        </row>
        <row r="31">
          <cell r="C31" t="str">
            <v>Aspiradora</v>
          </cell>
          <cell r="D31" t="str">
            <v>unidad</v>
          </cell>
          <cell r="E31">
            <v>6500</v>
          </cell>
          <cell r="F31" t="str">
            <v>2.6.1.4.01</v>
          </cell>
        </row>
        <row r="32">
          <cell r="C32" t="str">
            <v>Estufas de 20 pulgadas</v>
          </cell>
          <cell r="D32" t="str">
            <v>unidad</v>
          </cell>
          <cell r="E32">
            <v>7265.26</v>
          </cell>
          <cell r="F32" t="str">
            <v>2.6.1.4.01</v>
          </cell>
        </row>
        <row r="33">
          <cell r="C33" t="str">
            <v>Microondas de 7 pies</v>
          </cell>
          <cell r="D33" t="str">
            <v>unidad</v>
          </cell>
          <cell r="E33">
            <v>4675.2539999999999</v>
          </cell>
          <cell r="F33" t="str">
            <v>2.6.1.4.01</v>
          </cell>
        </row>
        <row r="34">
          <cell r="C34" t="str">
            <v>Refrigeradores de 8 pies</v>
          </cell>
          <cell r="D34" t="str">
            <v>unidad</v>
          </cell>
          <cell r="E34">
            <v>16785.5</v>
          </cell>
          <cell r="F34" t="str">
            <v>2.6.1.4.01</v>
          </cell>
        </row>
        <row r="35">
          <cell r="C35" t="str">
            <v>Televisores de 32 pulgadas</v>
          </cell>
          <cell r="D35" t="str">
            <v>unidad</v>
          </cell>
          <cell r="E35">
            <v>15163</v>
          </cell>
          <cell r="F35" t="str">
            <v>2.6.1.4.01</v>
          </cell>
        </row>
        <row r="36">
          <cell r="C36" t="str">
            <v>Mapas de Evacuación</v>
          </cell>
          <cell r="D36" t="str">
            <v>unidad</v>
          </cell>
          <cell r="E36">
            <v>2330.5</v>
          </cell>
          <cell r="F36" t="str">
            <v>2.6.5.5.01</v>
          </cell>
        </row>
        <row r="37">
          <cell r="C37" t="str">
            <v>Otras Señales</v>
          </cell>
          <cell r="E37">
            <v>1150</v>
          </cell>
          <cell r="F37" t="str">
            <v>2.6.5.5.01</v>
          </cell>
        </row>
        <row r="38">
          <cell r="C38" t="str">
            <v>Punto de Reunion 2x2 pies, Metla colocado en pared</v>
          </cell>
          <cell r="D38" t="str">
            <v>unidad</v>
          </cell>
          <cell r="E38">
            <v>2330.5</v>
          </cell>
          <cell r="F38" t="str">
            <v>2.6.5.5.01</v>
          </cell>
        </row>
        <row r="39">
          <cell r="C39" t="str">
            <v>Señal de Ruta de Evacuacion Area, Doble Cara 6x12, para techo con cables de acero  Fotoluminiscente</v>
          </cell>
          <cell r="D39" t="str">
            <v>unidad</v>
          </cell>
          <cell r="E39">
            <v>3009</v>
          </cell>
          <cell r="F39" t="str">
            <v>2.6.5.5.01</v>
          </cell>
        </row>
        <row r="40">
          <cell r="C40" t="str">
            <v>Señales de Ruta de Evacuacion Flecha Derecha 5x8 en vinil fotoluminiscente sobre PVC de 4mm</v>
          </cell>
          <cell r="D40" t="str">
            <v>unidad</v>
          </cell>
          <cell r="E40">
            <v>1150.5</v>
          </cell>
          <cell r="F40" t="str">
            <v>2.6.5.5.01</v>
          </cell>
        </row>
        <row r="41">
          <cell r="C41" t="str">
            <v>Señales de Ruta de Evacuacion Flecha Izquierda 5x8 en vinil fotoluminiscente sobre PVC de 4mm</v>
          </cell>
          <cell r="D41" t="str">
            <v>unidad</v>
          </cell>
          <cell r="E41">
            <v>1150.5</v>
          </cell>
          <cell r="F41" t="str">
            <v>2.6.5.5.01</v>
          </cell>
        </row>
        <row r="42">
          <cell r="C42" t="str">
            <v>Señales de Salida 12x25¨ en vinil fotoluminiscente sobre PVC de 4mm</v>
          </cell>
          <cell r="D42" t="str">
            <v>unidad</v>
          </cell>
          <cell r="E42">
            <v>1947</v>
          </cell>
          <cell r="F42" t="str">
            <v>2.6.5.5.01</v>
          </cell>
        </row>
        <row r="43">
          <cell r="C43" t="str">
            <v>Señalizaciones de Extintores y Modo de uso</v>
          </cell>
          <cell r="D43" t="str">
            <v>unidad</v>
          </cell>
          <cell r="E43">
            <v>2212.5</v>
          </cell>
          <cell r="F43" t="str">
            <v>2.6.5.5.01</v>
          </cell>
        </row>
        <row r="44">
          <cell r="C44" t="str">
            <v xml:space="preserve"> Agitador rotador VDRL.</v>
          </cell>
          <cell r="D44" t="str">
            <v>unidad</v>
          </cell>
          <cell r="E44">
            <v>11210</v>
          </cell>
          <cell r="F44" t="str">
            <v>2.6.3.1.01</v>
          </cell>
        </row>
        <row r="45">
          <cell r="C45" t="str">
            <v xml:space="preserve"> Aspirador de secreciones eléctrico rodable</v>
          </cell>
          <cell r="D45" t="str">
            <v>unidad</v>
          </cell>
          <cell r="E45">
            <v>15692.82</v>
          </cell>
          <cell r="F45" t="str">
            <v>2.6.3.1.01</v>
          </cell>
        </row>
        <row r="46">
          <cell r="C46" t="str">
            <v xml:space="preserve"> Bandeja de Urología</v>
          </cell>
          <cell r="D46" t="str">
            <v>unidad</v>
          </cell>
          <cell r="E46">
            <v>342200</v>
          </cell>
          <cell r="F46" t="str">
            <v>2.6.3.1.01</v>
          </cell>
        </row>
        <row r="47">
          <cell r="C47" t="str">
            <v xml:space="preserve"> Contador de células hematológicas.</v>
          </cell>
          <cell r="D47" t="str">
            <v>unidad</v>
          </cell>
          <cell r="E47">
            <v>6254</v>
          </cell>
          <cell r="F47" t="str">
            <v>2.6.3.1.01</v>
          </cell>
        </row>
        <row r="48">
          <cell r="C48" t="str">
            <v xml:space="preserve"> Incubadora neonatal para UCI</v>
          </cell>
          <cell r="D48" t="str">
            <v>unidad</v>
          </cell>
          <cell r="E48">
            <v>531000</v>
          </cell>
          <cell r="F48" t="str">
            <v>2.6.3.1.01</v>
          </cell>
        </row>
        <row r="49">
          <cell r="C49" t="str">
            <v xml:space="preserve"> Vitrina de acero inoxidable para material estéril 0.68x0.45x1.70m.</v>
          </cell>
          <cell r="D49" t="str">
            <v>unidad</v>
          </cell>
          <cell r="E49">
            <v>49794.525000000001</v>
          </cell>
          <cell r="F49" t="str">
            <v>2.6.3.1.01</v>
          </cell>
        </row>
        <row r="50">
          <cell r="C50" t="str">
            <v>Aza Diatermica</v>
          </cell>
          <cell r="D50" t="str">
            <v>unidad</v>
          </cell>
          <cell r="E50">
            <v>275000</v>
          </cell>
          <cell r="F50" t="str">
            <v>2.6.3.1.01</v>
          </cell>
        </row>
        <row r="51">
          <cell r="C51" t="str">
            <v>Balanza  con tallímetro de 160 kg - 320 lbs.</v>
          </cell>
          <cell r="D51" t="str">
            <v>unidad</v>
          </cell>
          <cell r="E51">
            <v>8407.5</v>
          </cell>
          <cell r="F51" t="str">
            <v>2.6.3.1.01</v>
          </cell>
        </row>
        <row r="52">
          <cell r="C52" t="str">
            <v>Balanza analítica de precisión</v>
          </cell>
          <cell r="D52" t="str">
            <v>unidad</v>
          </cell>
          <cell r="E52">
            <v>96885.151100000003</v>
          </cell>
          <cell r="F52" t="str">
            <v>2.6.3.1.01</v>
          </cell>
        </row>
        <row r="53">
          <cell r="C53" t="str">
            <v>Bandeja cirugía general</v>
          </cell>
          <cell r="D53" t="str">
            <v>unidad</v>
          </cell>
          <cell r="E53">
            <v>250160</v>
          </cell>
          <cell r="F53" t="str">
            <v>2.6.3.1.01</v>
          </cell>
        </row>
        <row r="54">
          <cell r="C54" t="str">
            <v>Bandeja de acero inoxidable 30x20cms.</v>
          </cell>
          <cell r="D54" t="str">
            <v>unidad</v>
          </cell>
          <cell r="E54">
            <v>2950</v>
          </cell>
          <cell r="F54" t="str">
            <v>2.6.3.1.01</v>
          </cell>
        </row>
        <row r="55">
          <cell r="C55" t="str">
            <v>Bandeja de cesárea.</v>
          </cell>
          <cell r="D55" t="str">
            <v>unidad</v>
          </cell>
          <cell r="E55">
            <v>226560</v>
          </cell>
          <cell r="F55" t="str">
            <v>2.6.3.1.01</v>
          </cell>
        </row>
        <row r="56">
          <cell r="C56" t="str">
            <v>Bandeja de cirugía ortopédica</v>
          </cell>
          <cell r="D56" t="str">
            <v>unidad</v>
          </cell>
          <cell r="E56">
            <v>501500</v>
          </cell>
          <cell r="F56" t="str">
            <v>2.6.3.1.01</v>
          </cell>
        </row>
        <row r="57">
          <cell r="C57" t="str">
            <v>Bandeja de legrado</v>
          </cell>
          <cell r="D57" t="str">
            <v>unidad</v>
          </cell>
          <cell r="E57">
            <v>41300</v>
          </cell>
          <cell r="F57" t="str">
            <v>2.6.3.1.01</v>
          </cell>
        </row>
        <row r="58">
          <cell r="C58" t="str">
            <v>Bandeja de parto</v>
          </cell>
          <cell r="D58" t="str">
            <v>unidad</v>
          </cell>
          <cell r="E58">
            <v>49560</v>
          </cell>
          <cell r="F58" t="str">
            <v>2.6.3.1.01</v>
          </cell>
        </row>
        <row r="59">
          <cell r="C59" t="str">
            <v>Bandeja ginecológica</v>
          </cell>
          <cell r="D59" t="str">
            <v>unidad</v>
          </cell>
          <cell r="E59">
            <v>188800</v>
          </cell>
          <cell r="F59" t="str">
            <v>2.6.3.1.01</v>
          </cell>
        </row>
        <row r="60">
          <cell r="C60" t="str">
            <v>Baño maría 10 - 15 lts.</v>
          </cell>
          <cell r="D60" t="str">
            <v>unidad</v>
          </cell>
          <cell r="E60">
            <v>27140</v>
          </cell>
          <cell r="F60" t="str">
            <v>2.6.3.1.01</v>
          </cell>
        </row>
        <row r="61">
          <cell r="C61" t="str">
            <v>Cama  tipo hospitalaria, de posición, con barandas,  colchón</v>
          </cell>
          <cell r="D61" t="str">
            <v>unidad</v>
          </cell>
          <cell r="E61">
            <v>49219.1806</v>
          </cell>
          <cell r="F61" t="str">
            <v>2.6.3.1.01</v>
          </cell>
        </row>
        <row r="62">
          <cell r="C62" t="str">
            <v>Cama cuna metálica rodable con barandas para niños 147 x 82.5 x 50 cms.</v>
          </cell>
          <cell r="D62" t="str">
            <v>unidad</v>
          </cell>
          <cell r="E62">
            <v>26137.0707</v>
          </cell>
          <cell r="F62" t="str">
            <v>2.6.3.1.01</v>
          </cell>
        </row>
        <row r="63">
          <cell r="C63" t="str">
            <v>Cama eléctrica de cuidados intensivos con barandas y funciones de posicionamientos especiales</v>
          </cell>
          <cell r="D63" t="str">
            <v>unidad</v>
          </cell>
          <cell r="E63">
            <v>105563.74400000001</v>
          </cell>
          <cell r="F63" t="str">
            <v>2.6.3.1.01</v>
          </cell>
        </row>
        <row r="64">
          <cell r="C64" t="str">
            <v>Cama unipersonal</v>
          </cell>
          <cell r="D64" t="str">
            <v>unidad</v>
          </cell>
          <cell r="E64">
            <v>6490</v>
          </cell>
          <cell r="F64" t="str">
            <v>2.6.3.1.01</v>
          </cell>
        </row>
        <row r="65">
          <cell r="C65" t="str">
            <v>Camilla de emergencia  con barandas, ruedas  y  porta suero incluido</v>
          </cell>
          <cell r="D65" t="str">
            <v>unidad</v>
          </cell>
          <cell r="E65">
            <v>30335.3338</v>
          </cell>
          <cell r="F65" t="str">
            <v>2.6.3.1.01</v>
          </cell>
        </row>
        <row r="66">
          <cell r="C66" t="str">
            <v>Camilla de transporte intrahospitalaria con barandas, ruedas y porta suero</v>
          </cell>
          <cell r="D66" t="str">
            <v>unidad</v>
          </cell>
          <cell r="E66">
            <v>72981.654699999999</v>
          </cell>
          <cell r="F66" t="str">
            <v>2.6.3.1.01</v>
          </cell>
        </row>
        <row r="67">
          <cell r="C67" t="str">
            <v>Camilla de trauma shock</v>
          </cell>
          <cell r="D67" t="str">
            <v>unidad</v>
          </cell>
          <cell r="E67">
            <v>172048.60250000001</v>
          </cell>
          <cell r="F67" t="str">
            <v>2.6.3.1.01</v>
          </cell>
        </row>
        <row r="68">
          <cell r="C68" t="str">
            <v>Camilla para examen ginecológico.</v>
          </cell>
          <cell r="D68" t="str">
            <v>unidad</v>
          </cell>
          <cell r="E68">
            <v>104465.4</v>
          </cell>
          <cell r="F68" t="str">
            <v>2.6.3.1.01</v>
          </cell>
        </row>
        <row r="69">
          <cell r="C69" t="str">
            <v>Carro de cura</v>
          </cell>
          <cell r="D69" t="str">
            <v>unidad</v>
          </cell>
          <cell r="E69">
            <v>8314.2916999999998</v>
          </cell>
          <cell r="F69" t="str">
            <v>2.6.3.1.01</v>
          </cell>
        </row>
        <row r="70">
          <cell r="C70" t="str">
            <v>Centrífuga de Mesa de 24 tubos</v>
          </cell>
          <cell r="D70" t="str">
            <v>unidad</v>
          </cell>
          <cell r="E70">
            <v>198806.39999999999</v>
          </cell>
          <cell r="F70" t="str">
            <v>2.6.3.1.01</v>
          </cell>
        </row>
        <row r="71">
          <cell r="C71" t="str">
            <v>Chaleco plomado</v>
          </cell>
          <cell r="D71" t="str">
            <v>unidad</v>
          </cell>
          <cell r="E71">
            <v>11313.84</v>
          </cell>
          <cell r="F71" t="str">
            <v>2.6.3.1.01</v>
          </cell>
        </row>
        <row r="72">
          <cell r="C72" t="str">
            <v>Cipap Fisher</v>
          </cell>
          <cell r="D72" t="str">
            <v>unidad</v>
          </cell>
          <cell r="E72">
            <v>469017.40850000002</v>
          </cell>
          <cell r="F72" t="str">
            <v>2.6.3.1.01</v>
          </cell>
        </row>
        <row r="73">
          <cell r="C73" t="str">
            <v>Colchones Hospitalarios 36' x 76' (Azul, Marron o Crema)</v>
          </cell>
          <cell r="D73" t="str">
            <v>unidad</v>
          </cell>
          <cell r="E73">
            <v>4501.7</v>
          </cell>
          <cell r="F73" t="str">
            <v>2.6.3.1.01</v>
          </cell>
        </row>
        <row r="74">
          <cell r="C74" t="str">
            <v>Cuna de calor radiante</v>
          </cell>
          <cell r="D74" t="str">
            <v>unidad</v>
          </cell>
          <cell r="E74">
            <v>161582.93400000001</v>
          </cell>
          <cell r="F74" t="str">
            <v>2.6.3.1.01</v>
          </cell>
        </row>
        <row r="75">
          <cell r="C75" t="str">
            <v>Desfibrilador con monitor ECG, paleta externas y batería interna.</v>
          </cell>
          <cell r="D75" t="str">
            <v>unidad</v>
          </cell>
          <cell r="E75">
            <v>344224.6911</v>
          </cell>
          <cell r="F75" t="str">
            <v>2.6.3.1.01</v>
          </cell>
        </row>
        <row r="76">
          <cell r="C76" t="str">
            <v>Doppler fetal fijo</v>
          </cell>
          <cell r="D76" t="str">
            <v>unidad</v>
          </cell>
          <cell r="E76">
            <v>24151.661800000002</v>
          </cell>
          <cell r="F76" t="str">
            <v>2.6.3.1.01</v>
          </cell>
        </row>
        <row r="77">
          <cell r="C77" t="str">
            <v>Doppler fetal portátil</v>
          </cell>
          <cell r="D77" t="str">
            <v>unidad</v>
          </cell>
          <cell r="E77">
            <v>12836.04</v>
          </cell>
          <cell r="F77" t="str">
            <v>2.6.3.1.01</v>
          </cell>
        </row>
        <row r="78">
          <cell r="C78" t="str">
            <v>Electrocardiógrafo de 3 canales portátil con carro</v>
          </cell>
          <cell r="D78" t="str">
            <v>unidad</v>
          </cell>
          <cell r="E78">
            <v>45994.842499999999</v>
          </cell>
          <cell r="F78" t="str">
            <v>2.6.3.1.01</v>
          </cell>
        </row>
        <row r="79">
          <cell r="C79" t="str">
            <v>Electrocauterio</v>
          </cell>
          <cell r="D79" t="str">
            <v>unidad</v>
          </cell>
          <cell r="E79">
            <v>111029.4216</v>
          </cell>
          <cell r="F79" t="str">
            <v>2.6.3.1.01</v>
          </cell>
        </row>
        <row r="80">
          <cell r="C80" t="str">
            <v>Escalinata de 2 peldaño</v>
          </cell>
          <cell r="D80" t="str">
            <v>unidad</v>
          </cell>
          <cell r="E80">
            <v>1770</v>
          </cell>
          <cell r="F80" t="str">
            <v>2.6.3.1.01</v>
          </cell>
        </row>
        <row r="81">
          <cell r="C81" t="str">
            <v>Esfigmomanómetro De Pared Con Brazalete Adulto</v>
          </cell>
          <cell r="D81" t="str">
            <v>unidad</v>
          </cell>
          <cell r="E81">
            <v>4524.9931999999999</v>
          </cell>
          <cell r="F81" t="str">
            <v>2.6.3.1.01</v>
          </cell>
        </row>
        <row r="82">
          <cell r="C82" t="str">
            <v>Esfigmomanómetro de pared con set de brazaletes pediátrico.</v>
          </cell>
          <cell r="D82" t="str">
            <v>unidad</v>
          </cell>
          <cell r="E82">
            <v>3299.87</v>
          </cell>
          <cell r="F82" t="str">
            <v>2.6.3.1.01</v>
          </cell>
        </row>
        <row r="83">
          <cell r="C83" t="str">
            <v>Esfigmomanómetro de pedestal rodable adulto</v>
          </cell>
          <cell r="D83" t="str">
            <v>unidad</v>
          </cell>
          <cell r="E83">
            <v>4242.6899999999996</v>
          </cell>
          <cell r="F83" t="str">
            <v>2.6.3.1.01</v>
          </cell>
        </row>
        <row r="84">
          <cell r="C84" t="str">
            <v>Esfigmomanómetro de pedestal rodable adulto/pediátrico</v>
          </cell>
          <cell r="D84" t="str">
            <v>unidad</v>
          </cell>
          <cell r="E84">
            <v>11859.991</v>
          </cell>
          <cell r="F84" t="str">
            <v>2.6.3.1.01</v>
          </cell>
        </row>
        <row r="85">
          <cell r="C85" t="str">
            <v>Esfigmomanómetro portátil con brazalete para adulto</v>
          </cell>
          <cell r="D85" t="str">
            <v>unidad</v>
          </cell>
          <cell r="E85">
            <v>1479.9914000000001</v>
          </cell>
          <cell r="F85" t="str">
            <v>2.6.3.1.01</v>
          </cell>
        </row>
        <row r="86">
          <cell r="C86" t="str">
            <v>Esfigmomanómetro portátil con set de Brazaletes pediátricos</v>
          </cell>
          <cell r="D86" t="str">
            <v>unidad</v>
          </cell>
          <cell r="E86">
            <v>1999.9938</v>
          </cell>
          <cell r="F86" t="str">
            <v>2.6.3.1.01</v>
          </cell>
        </row>
        <row r="87">
          <cell r="C87" t="str">
            <v>Estantería metalica de 4 niveles regulares</v>
          </cell>
          <cell r="D87" t="str">
            <v>unidad</v>
          </cell>
          <cell r="E87">
            <v>6938.4</v>
          </cell>
          <cell r="F87" t="str">
            <v>2.6.3.1.01</v>
          </cell>
        </row>
        <row r="88">
          <cell r="C88" t="str">
            <v>Estetoscopio doble campana</v>
          </cell>
          <cell r="D88" t="str">
            <v>unidad</v>
          </cell>
          <cell r="E88">
            <v>938.18259999999998</v>
          </cell>
          <cell r="F88" t="str">
            <v>2.6.3.1.01</v>
          </cell>
        </row>
        <row r="89">
          <cell r="C89" t="str">
            <v>Estetoscopio pediátrico</v>
          </cell>
          <cell r="D89" t="str">
            <v>unidad</v>
          </cell>
          <cell r="E89">
            <v>3519.94</v>
          </cell>
          <cell r="F89" t="str">
            <v>2.6.3.1.01</v>
          </cell>
        </row>
        <row r="90">
          <cell r="C90" t="str">
            <v>Frasco Esteril para muestras</v>
          </cell>
          <cell r="D90" t="str">
            <v>unidad</v>
          </cell>
          <cell r="E90">
            <v>9</v>
          </cell>
          <cell r="F90" t="str">
            <v>2.6.3.1.01</v>
          </cell>
        </row>
        <row r="91">
          <cell r="C91" t="str">
            <v>Horno eléctrico al seco cap. 28 litros.</v>
          </cell>
          <cell r="D91" t="str">
            <v>unidad</v>
          </cell>
          <cell r="E91">
            <v>63229.120000000003</v>
          </cell>
          <cell r="F91" t="str">
            <v>2.6.3.1.01</v>
          </cell>
        </row>
        <row r="92">
          <cell r="C92" t="str">
            <v>Incubadora de transporte</v>
          </cell>
          <cell r="D92" t="str">
            <v>unidad</v>
          </cell>
          <cell r="E92">
            <v>475540</v>
          </cell>
          <cell r="F92" t="str">
            <v>2.6.3.1.01</v>
          </cell>
        </row>
        <row r="93">
          <cell r="C93" t="str">
            <v>Incubadora neonatal estándar</v>
          </cell>
          <cell r="D93" t="str">
            <v>unidad</v>
          </cell>
          <cell r="E93">
            <v>490481.16</v>
          </cell>
          <cell r="F93" t="str">
            <v>2.6.3.1.01</v>
          </cell>
        </row>
        <row r="94">
          <cell r="C94" t="str">
            <v>Instalación de Rayos X en el Hospital Municipal de Haina</v>
          </cell>
          <cell r="D94" t="str">
            <v>unidad</v>
          </cell>
          <cell r="E94">
            <v>74340</v>
          </cell>
          <cell r="F94" t="str">
            <v>2.6.3.1.01</v>
          </cell>
        </row>
        <row r="95">
          <cell r="C95" t="str">
            <v>Lámpara de fototerapia</v>
          </cell>
          <cell r="D95" t="str">
            <v>unidad</v>
          </cell>
          <cell r="E95">
            <v>40101.792600000001</v>
          </cell>
          <cell r="F95" t="str">
            <v>2.6.3.1.01</v>
          </cell>
        </row>
        <row r="96">
          <cell r="C96" t="str">
            <v>Lámpara quirúrgica cialítica de potencia alta.</v>
          </cell>
          <cell r="D96" t="str">
            <v>unidad</v>
          </cell>
          <cell r="E96">
            <v>386697.033</v>
          </cell>
          <cell r="F96" t="str">
            <v>2.6.3.1.01</v>
          </cell>
        </row>
        <row r="97">
          <cell r="C97" t="str">
            <v>Lámpara quirúrgica de pie rodable .</v>
          </cell>
          <cell r="D97" t="str">
            <v>unidad</v>
          </cell>
          <cell r="E97">
            <v>142177.25599999999</v>
          </cell>
          <cell r="F97" t="str">
            <v>2.6.3.1.01</v>
          </cell>
        </row>
        <row r="98">
          <cell r="C98" t="str">
            <v>Laringoscopio adulto</v>
          </cell>
          <cell r="D98" t="str">
            <v>unidad</v>
          </cell>
          <cell r="E98">
            <v>26868.6</v>
          </cell>
          <cell r="F98" t="str">
            <v>2.6.3.1.01</v>
          </cell>
        </row>
        <row r="99">
          <cell r="C99" t="str">
            <v>Máquina de anestesia 3 gases con monitoreo avanzado.</v>
          </cell>
          <cell r="D99" t="str">
            <v>unidad</v>
          </cell>
          <cell r="E99">
            <v>1897493.1</v>
          </cell>
          <cell r="F99" t="str">
            <v>2.6.3.1.01</v>
          </cell>
        </row>
        <row r="100">
          <cell r="C100" t="str">
            <v>Mesa de parto</v>
          </cell>
          <cell r="D100" t="str">
            <v>unidad</v>
          </cell>
          <cell r="E100">
            <v>232041.1</v>
          </cell>
          <cell r="F100" t="str">
            <v>2.6.3.1.01</v>
          </cell>
        </row>
        <row r="101">
          <cell r="C101" t="str">
            <v>Mesa metálica angular rodable para instrumentos de acero inoxidable</v>
          </cell>
          <cell r="D101" t="str">
            <v>unidad</v>
          </cell>
          <cell r="E101">
            <v>34703.800000000003</v>
          </cell>
          <cell r="F101" t="str">
            <v>2.6.3.1.01</v>
          </cell>
        </row>
        <row r="102">
          <cell r="C102" t="str">
            <v>Mesa metálica tipo mayo acero inoxidable</v>
          </cell>
          <cell r="D102" t="str">
            <v>unidad</v>
          </cell>
          <cell r="E102">
            <v>8903.1</v>
          </cell>
          <cell r="F102" t="str">
            <v>2.6.3.1.01</v>
          </cell>
        </row>
        <row r="103">
          <cell r="C103" t="str">
            <v>Mesa para operaciones mayores</v>
          </cell>
          <cell r="D103" t="str">
            <v>unidad</v>
          </cell>
          <cell r="E103">
            <v>130316.25</v>
          </cell>
          <cell r="F103" t="str">
            <v>2.6.3.1.01</v>
          </cell>
        </row>
        <row r="104">
          <cell r="C104" t="str">
            <v>Microscopio binocular Tipo Estándar</v>
          </cell>
          <cell r="D104" t="str">
            <v>unidad</v>
          </cell>
          <cell r="E104">
            <v>22139.75</v>
          </cell>
          <cell r="F104" t="str">
            <v>2.6.3.1.01</v>
          </cell>
        </row>
        <row r="105">
          <cell r="C105" t="str">
            <v>Monitor de actividad intrauterina y cardiofetal</v>
          </cell>
          <cell r="D105" t="str">
            <v>unidad</v>
          </cell>
          <cell r="E105">
            <v>62932.232000000004</v>
          </cell>
          <cell r="F105" t="str">
            <v>2.6.3.1.01</v>
          </cell>
        </row>
        <row r="106">
          <cell r="C106" t="str">
            <v>Monitor de funciones vitales de transporte 5 pararametros</v>
          </cell>
          <cell r="D106" t="str">
            <v>unidad</v>
          </cell>
          <cell r="E106">
            <v>62932.232199999999</v>
          </cell>
          <cell r="F106" t="str">
            <v>2.6.3.1.01</v>
          </cell>
        </row>
        <row r="107">
          <cell r="C107" t="str">
            <v>Monitores de signos vitales de pared de 5 parámetros .</v>
          </cell>
          <cell r="D107" t="str">
            <v>unidad</v>
          </cell>
          <cell r="E107">
            <v>57230</v>
          </cell>
          <cell r="F107" t="str">
            <v>2.6.3.1.01</v>
          </cell>
        </row>
        <row r="108">
          <cell r="C108" t="str">
            <v>Nebulizador</v>
          </cell>
          <cell r="D108" t="str">
            <v>unidad</v>
          </cell>
          <cell r="E108">
            <v>2549.9917</v>
          </cell>
          <cell r="F108" t="str">
            <v>2.6.3.1.01</v>
          </cell>
        </row>
        <row r="109">
          <cell r="C109" t="str">
            <v>Negatoscopio metálico de 1 campo</v>
          </cell>
          <cell r="D109" t="str">
            <v>unidad</v>
          </cell>
          <cell r="E109">
            <v>13999.992</v>
          </cell>
          <cell r="F109" t="str">
            <v>2.6.3.1.01</v>
          </cell>
        </row>
        <row r="110">
          <cell r="C110" t="str">
            <v>Negatoscopio metálico de 2 campos.</v>
          </cell>
          <cell r="D110" t="str">
            <v>unidad</v>
          </cell>
          <cell r="E110">
            <v>19383.86</v>
          </cell>
          <cell r="F110" t="str">
            <v>2.6.3.1.01</v>
          </cell>
        </row>
        <row r="111">
          <cell r="C111" t="str">
            <v>Nevera para banco de sangre</v>
          </cell>
          <cell r="D111" t="str">
            <v>unidad</v>
          </cell>
          <cell r="E111">
            <v>250971.84</v>
          </cell>
          <cell r="F111" t="str">
            <v>2.6.3.1.01</v>
          </cell>
        </row>
        <row r="112">
          <cell r="C112" t="str">
            <v>Nevera para Reactivos</v>
          </cell>
          <cell r="D112" t="str">
            <v>unidad</v>
          </cell>
          <cell r="E112">
            <v>257712</v>
          </cell>
          <cell r="F112" t="str">
            <v>2.6.3.1.01</v>
          </cell>
        </row>
        <row r="113">
          <cell r="C113" t="str">
            <v>Orinal metálico</v>
          </cell>
          <cell r="D113" t="str">
            <v>unidad</v>
          </cell>
          <cell r="E113">
            <v>3613.16</v>
          </cell>
          <cell r="F113" t="str">
            <v>2.6.3.1.01</v>
          </cell>
        </row>
        <row r="114">
          <cell r="C114" t="str">
            <v>Pulsoxímetro adulto pediátrico portátil.</v>
          </cell>
          <cell r="D114" t="str">
            <v>unidad</v>
          </cell>
          <cell r="E114">
            <v>34202.300000000003</v>
          </cell>
          <cell r="F114" t="str">
            <v>2.6.3.1.01</v>
          </cell>
        </row>
        <row r="115">
          <cell r="C115" t="str">
            <v>Pulsoxímetro con sensor neonatal.</v>
          </cell>
          <cell r="D115" t="str">
            <v>unidad</v>
          </cell>
          <cell r="E115">
            <v>30336.03</v>
          </cell>
          <cell r="F115" t="str">
            <v>2.6.3.1.01</v>
          </cell>
        </row>
        <row r="116">
          <cell r="C116" t="str">
            <v>Resucitador manual adulto</v>
          </cell>
          <cell r="D116" t="str">
            <v>unidad</v>
          </cell>
          <cell r="E116">
            <v>1250.8</v>
          </cell>
          <cell r="F116" t="str">
            <v>2.6.3.1.01</v>
          </cell>
        </row>
        <row r="117">
          <cell r="C117" t="str">
            <v>Resucitador manual neonatal</v>
          </cell>
          <cell r="D117" t="str">
            <v>unidad</v>
          </cell>
          <cell r="E117">
            <v>1250.8</v>
          </cell>
          <cell r="F117" t="str">
            <v>2.6.3.1.01</v>
          </cell>
        </row>
        <row r="118">
          <cell r="C118" t="str">
            <v>Resucitador manual pediátrico</v>
          </cell>
          <cell r="D118" t="str">
            <v>unidad</v>
          </cell>
          <cell r="E118">
            <v>1250.8</v>
          </cell>
          <cell r="F118" t="str">
            <v>2.6.3.1.01</v>
          </cell>
        </row>
        <row r="119">
          <cell r="C119" t="str">
            <v>Set de cirugía menor</v>
          </cell>
          <cell r="D119" t="str">
            <v>unidad</v>
          </cell>
          <cell r="E119">
            <v>21240</v>
          </cell>
          <cell r="F119" t="str">
            <v>2.6.3.1.01</v>
          </cell>
        </row>
        <row r="120">
          <cell r="C120" t="str">
            <v>Set de diagnóstico de pared</v>
          </cell>
          <cell r="D120" t="str">
            <v>unidad</v>
          </cell>
          <cell r="E120">
            <v>43960.9</v>
          </cell>
          <cell r="F120" t="str">
            <v>2.6.3.1.01</v>
          </cell>
        </row>
        <row r="121">
          <cell r="C121" t="str">
            <v>Set de diagnóstico portátil</v>
          </cell>
          <cell r="D121" t="str">
            <v>unidad</v>
          </cell>
          <cell r="E121">
            <v>13749.996999999999</v>
          </cell>
          <cell r="F121" t="str">
            <v>2.6.3.1.01</v>
          </cell>
        </row>
        <row r="122">
          <cell r="C122" t="str">
            <v>Set instrumental de curaciones.</v>
          </cell>
          <cell r="D122" t="str">
            <v>unidad</v>
          </cell>
          <cell r="E122">
            <v>13570</v>
          </cell>
          <cell r="F122" t="str">
            <v>2.6.3.1.01</v>
          </cell>
        </row>
        <row r="123">
          <cell r="C123" t="str">
            <v>Silla de rueda aro No. 18</v>
          </cell>
          <cell r="D123" t="str">
            <v>unidad</v>
          </cell>
          <cell r="E123">
            <v>4284.71</v>
          </cell>
          <cell r="F123" t="str">
            <v>2.6.3.1.01</v>
          </cell>
        </row>
        <row r="124">
          <cell r="C124" t="str">
            <v>Silla de rueda aro No. 24</v>
          </cell>
          <cell r="D124" t="str">
            <v>unidad</v>
          </cell>
          <cell r="E124">
            <v>5726.64</v>
          </cell>
          <cell r="F124" t="str">
            <v>2.6.3.1.01</v>
          </cell>
        </row>
        <row r="125">
          <cell r="C125" t="str">
            <v>Sillón dental (de fabricación de local)</v>
          </cell>
          <cell r="D125" t="str">
            <v>unidad</v>
          </cell>
          <cell r="E125">
            <v>20650</v>
          </cell>
          <cell r="F125" t="str">
            <v>2.6.3.1.01</v>
          </cell>
        </row>
        <row r="126">
          <cell r="C126" t="str">
            <v xml:space="preserve">Unidad de Monitoreo de Cuidados Intensivos </v>
          </cell>
          <cell r="D126" t="str">
            <v>unidad</v>
          </cell>
          <cell r="E126">
            <v>575000.01</v>
          </cell>
          <cell r="F126" t="str">
            <v>2.6.3.1.01</v>
          </cell>
        </row>
        <row r="127">
          <cell r="C127" t="str">
            <v>Unidad de Rayos X portátil y con batería.</v>
          </cell>
          <cell r="D127" t="str">
            <v>unidad</v>
          </cell>
          <cell r="E127">
            <v>2542900</v>
          </cell>
          <cell r="F127" t="str">
            <v>2.6.3.1.01</v>
          </cell>
        </row>
        <row r="128">
          <cell r="C128" t="str">
            <v>Unidad dental digital completa</v>
          </cell>
          <cell r="D128" t="str">
            <v>unidad</v>
          </cell>
          <cell r="E128">
            <v>172556.12</v>
          </cell>
          <cell r="F128" t="str">
            <v>2.6.3.1.01</v>
          </cell>
        </row>
        <row r="129">
          <cell r="C129" t="str">
            <v>Unidades dentales (de fabricación local)</v>
          </cell>
          <cell r="D129" t="str">
            <v>unidad</v>
          </cell>
          <cell r="E129">
            <v>44250</v>
          </cell>
          <cell r="F129" t="str">
            <v>2.6.3.1.01</v>
          </cell>
        </row>
        <row r="130">
          <cell r="C130" t="str">
            <v>Ventilador mecánico adulto/pediátrico</v>
          </cell>
          <cell r="D130" t="str">
            <v>unidad</v>
          </cell>
          <cell r="E130">
            <v>719492.56279999996</v>
          </cell>
          <cell r="F130" t="str">
            <v>2.6.3.1.01</v>
          </cell>
        </row>
        <row r="131">
          <cell r="C131" t="str">
            <v>Ventilador mecánico neonatal</v>
          </cell>
          <cell r="D131" t="str">
            <v>unidad</v>
          </cell>
          <cell r="E131">
            <v>816192.43</v>
          </cell>
          <cell r="F131" t="str">
            <v>2.6.3.1.01</v>
          </cell>
        </row>
        <row r="132">
          <cell r="C132" t="str">
            <v>Computadoras de escritorio</v>
          </cell>
          <cell r="D132" t="str">
            <v>unidad</v>
          </cell>
          <cell r="E132">
            <v>36954.32</v>
          </cell>
          <cell r="F132" t="str">
            <v>2.6.1.3.01</v>
          </cell>
        </row>
        <row r="133">
          <cell r="C133" t="str">
            <v xml:space="preserve">Headsets </v>
          </cell>
          <cell r="D133" t="str">
            <v>unidad</v>
          </cell>
          <cell r="E133">
            <v>3776</v>
          </cell>
          <cell r="F133" t="str">
            <v>2.6.1.3.01</v>
          </cell>
        </row>
        <row r="134">
          <cell r="C134" t="str">
            <v>Impresora Multifunción</v>
          </cell>
          <cell r="D134" t="str">
            <v>unidad</v>
          </cell>
          <cell r="E134">
            <v>12390</v>
          </cell>
          <cell r="F134" t="str">
            <v>2.6.1.3.01</v>
          </cell>
        </row>
        <row r="135">
          <cell r="C135" t="str">
            <v>Impresoras Blanco y Negro</v>
          </cell>
          <cell r="D135" t="str">
            <v>unidad</v>
          </cell>
          <cell r="E135">
            <v>6293.7049999999999</v>
          </cell>
          <cell r="F135" t="str">
            <v>2.6.1.3.01</v>
          </cell>
        </row>
        <row r="136">
          <cell r="C136" t="str">
            <v>UPS</v>
          </cell>
          <cell r="D136" t="str">
            <v>unidad</v>
          </cell>
          <cell r="E136">
            <v>3000</v>
          </cell>
          <cell r="F136" t="str">
            <v>2.6.1.3.01</v>
          </cell>
        </row>
        <row r="137">
          <cell r="C137" t="str">
            <v>Laptop de 14 pulgadas</v>
          </cell>
          <cell r="D137" t="str">
            <v>unidad</v>
          </cell>
          <cell r="E137">
            <v>27200</v>
          </cell>
          <cell r="F137" t="str">
            <v>2.6.1.3.01</v>
          </cell>
        </row>
        <row r="138">
          <cell r="C138" t="str">
            <v>Arco Detector de Metales de 87' de alto x 35' de anho</v>
          </cell>
          <cell r="D138" t="str">
            <v>unidad</v>
          </cell>
          <cell r="E138">
            <v>109504</v>
          </cell>
          <cell r="F138" t="str">
            <v>2.6.6.2.01</v>
          </cell>
        </row>
        <row r="139">
          <cell r="C139" t="str">
            <v>Detectores de Metal Portatil de 16,5' de longitud</v>
          </cell>
          <cell r="D139" t="str">
            <v>unidad</v>
          </cell>
          <cell r="E139">
            <v>5723</v>
          </cell>
          <cell r="F139" t="str">
            <v>2.6.6.2.01</v>
          </cell>
        </row>
        <row r="140">
          <cell r="C140" t="str">
            <v>Alojamiento por una Noche por persona</v>
          </cell>
          <cell r="D140" t="str">
            <v>unidad</v>
          </cell>
          <cell r="E140">
            <v>6200</v>
          </cell>
          <cell r="F140" t="str">
            <v>2.2.8.6.01</v>
          </cell>
        </row>
        <row r="141">
          <cell r="C141" t="str">
            <v>Audivisuales, Decoración, Montaje y Desmontaje de Evento por 50 personas</v>
          </cell>
          <cell r="D141" t="str">
            <v>unidad</v>
          </cell>
          <cell r="E141">
            <v>86568.53</v>
          </cell>
          <cell r="F141" t="str">
            <v>2.2.8.6.01</v>
          </cell>
        </row>
        <row r="142">
          <cell r="C142" t="str">
            <v>Audivisuales, Decoración, Montaje y Desmontaje de Evento por 80 personas</v>
          </cell>
          <cell r="D142" t="str">
            <v>unidad</v>
          </cell>
          <cell r="E142">
            <v>100917.38</v>
          </cell>
          <cell r="F142" t="str">
            <v>2.2.8.6.01</v>
          </cell>
        </row>
        <row r="143">
          <cell r="C143" t="str">
            <v>Tickets de Combustible de RD$1,000.00</v>
          </cell>
          <cell r="D143" t="str">
            <v>unidad</v>
          </cell>
          <cell r="E143">
            <v>1000</v>
          </cell>
          <cell r="F143" t="str">
            <v xml:space="preserve">2.3.7.1.02 </v>
          </cell>
        </row>
        <row r="144">
          <cell r="C144" t="str">
            <v>Tickets de Combustible de RD$200.00</v>
          </cell>
          <cell r="D144" t="str">
            <v>unidad</v>
          </cell>
          <cell r="E144">
            <v>200</v>
          </cell>
          <cell r="F144" t="str">
            <v xml:space="preserve">2.3.7.1.02 </v>
          </cell>
        </row>
        <row r="145">
          <cell r="C145" t="str">
            <v>Tickets de Combustible de RD$500.00</v>
          </cell>
          <cell r="D145" t="str">
            <v>unidad</v>
          </cell>
          <cell r="E145">
            <v>500</v>
          </cell>
          <cell r="F145" t="str">
            <v xml:space="preserve">2.3.7.1.02 </v>
          </cell>
        </row>
        <row r="146">
          <cell r="C146" t="str">
            <v>Galones de Gasoil Optimo</v>
          </cell>
          <cell r="D146" t="str">
            <v>galon</v>
          </cell>
          <cell r="E146">
            <v>197</v>
          </cell>
          <cell r="F146" t="str">
            <v>2.3.7.1.02</v>
          </cell>
        </row>
        <row r="147">
          <cell r="C147" t="str">
            <v>Galones de Gasoil Regular</v>
          </cell>
          <cell r="D147" t="str">
            <v>galon</v>
          </cell>
          <cell r="E147">
            <v>181</v>
          </cell>
          <cell r="F147" t="str">
            <v>2.3.7.1.02</v>
          </cell>
        </row>
        <row r="148">
          <cell r="C148" t="str">
            <v>Galones de Gasolina Premium</v>
          </cell>
          <cell r="D148" t="str">
            <v>galon</v>
          </cell>
          <cell r="E148">
            <v>251</v>
          </cell>
          <cell r="F148" t="str">
            <v>2.3.7.1.01</v>
          </cell>
        </row>
        <row r="149">
          <cell r="C149" t="str">
            <v>Galones de Gasolina Regular</v>
          </cell>
          <cell r="D149" t="str">
            <v>galon</v>
          </cell>
          <cell r="E149">
            <v>230</v>
          </cell>
          <cell r="F149" t="str">
            <v>2.3.7.1.01</v>
          </cell>
        </row>
        <row r="150">
          <cell r="C150" t="str">
            <v>Galones de GLP</v>
          </cell>
          <cell r="D150" t="str">
            <v>galon</v>
          </cell>
          <cell r="E150">
            <v>110</v>
          </cell>
          <cell r="F150" t="str">
            <v>2.3.7.1.04</v>
          </cell>
        </row>
        <row r="151">
          <cell r="C151" t="str">
            <v>60 pie de Alambre Vinyl #14/2</v>
          </cell>
          <cell r="D151" t="str">
            <v>pie</v>
          </cell>
          <cell r="E151">
            <v>28.32</v>
          </cell>
          <cell r="F151" t="str">
            <v>2.3.6.3.04</v>
          </cell>
        </row>
        <row r="152">
          <cell r="C152" t="str">
            <v>Bandeja metálica colectora de agua de 1.50 x 0.70 x 0.70mts</v>
          </cell>
          <cell r="D152" t="str">
            <v>unidad</v>
          </cell>
          <cell r="E152">
            <v>8500</v>
          </cell>
          <cell r="F152" t="str">
            <v>2.3.6.3.04</v>
          </cell>
        </row>
        <row r="153">
          <cell r="C153" t="str">
            <v>Cajas aéreas plásticas</v>
          </cell>
          <cell r="D153" t="str">
            <v>unidad</v>
          </cell>
          <cell r="E153">
            <v>81.171999999999997</v>
          </cell>
          <cell r="F153" t="str">
            <v>2.3.6.3.04</v>
          </cell>
        </row>
        <row r="154">
          <cell r="C154" t="str">
            <v>Canaleta de 1 pulgada</v>
          </cell>
          <cell r="D154" t="str">
            <v>unidad</v>
          </cell>
          <cell r="E154">
            <v>103.3567</v>
          </cell>
          <cell r="F154" t="str">
            <v>2.3.6.3.04</v>
          </cell>
        </row>
        <row r="155">
          <cell r="C155" t="str">
            <v>Codos de 1' PVC</v>
          </cell>
          <cell r="D155" t="str">
            <v>unidad</v>
          </cell>
          <cell r="E155">
            <v>20.059999999999999</v>
          </cell>
          <cell r="F155" t="str">
            <v>2.3.6.3.04</v>
          </cell>
        </row>
        <row r="156">
          <cell r="C156" t="str">
            <v>Destornillador de Estria</v>
          </cell>
          <cell r="D156" t="str">
            <v>unidad</v>
          </cell>
          <cell r="E156">
            <v>208.86</v>
          </cell>
          <cell r="F156" t="str">
            <v>2.3.6.3.04</v>
          </cell>
        </row>
        <row r="157">
          <cell r="C157" t="str">
            <v>Destornillador Plano</v>
          </cell>
          <cell r="D157" t="str">
            <v>unidad</v>
          </cell>
          <cell r="E157">
            <v>206.73500000000001</v>
          </cell>
          <cell r="F157" t="str">
            <v>2.3.6.3.04</v>
          </cell>
        </row>
        <row r="158">
          <cell r="C158" t="str">
            <v>Faceplate 1 salida</v>
          </cell>
          <cell r="D158" t="str">
            <v>unidad</v>
          </cell>
          <cell r="E158">
            <v>43.293999999999997</v>
          </cell>
          <cell r="F158" t="str">
            <v>2.3.6.3.04</v>
          </cell>
        </row>
        <row r="159">
          <cell r="C159" t="str">
            <v>Grapas Plasticas para Alambre Vinyl #13</v>
          </cell>
          <cell r="D159" t="str">
            <v>unidad</v>
          </cell>
          <cell r="E159">
            <v>5.9</v>
          </cell>
          <cell r="F159" t="str">
            <v>2.3.6.3.04</v>
          </cell>
        </row>
        <row r="160">
          <cell r="C160" t="str">
            <v>Llave de Rueda tipo T</v>
          </cell>
          <cell r="D160" t="str">
            <v>unidad</v>
          </cell>
          <cell r="E160">
            <v>944</v>
          </cell>
          <cell r="F160" t="str">
            <v>2.3.6.3.04</v>
          </cell>
        </row>
        <row r="161">
          <cell r="C161" t="str">
            <v>Llaves de paso de bola (1 pulgada)</v>
          </cell>
          <cell r="D161" t="str">
            <v>unidad</v>
          </cell>
          <cell r="E161">
            <v>571.12</v>
          </cell>
          <cell r="F161" t="str">
            <v>2.3.6.3.04</v>
          </cell>
        </row>
        <row r="162">
          <cell r="C162" t="str">
            <v>Martillo</v>
          </cell>
          <cell r="D162" t="str">
            <v>unidad</v>
          </cell>
          <cell r="E162">
            <v>619.5</v>
          </cell>
          <cell r="F162" t="str">
            <v>2.3.6.3.04</v>
          </cell>
        </row>
        <row r="163">
          <cell r="C163" t="str">
            <v>Mini Jack RJ45</v>
          </cell>
          <cell r="D163" t="str">
            <v>unidad</v>
          </cell>
          <cell r="E163">
            <v>100.3</v>
          </cell>
          <cell r="F163" t="str">
            <v>2.3.6.3.04</v>
          </cell>
        </row>
        <row r="164">
          <cell r="C164" t="str">
            <v>Niples 1' x 2' hg</v>
          </cell>
          <cell r="D164" t="str">
            <v>unidad</v>
          </cell>
          <cell r="E164">
            <v>33.630000000000003</v>
          </cell>
          <cell r="F164" t="str">
            <v>2.3.6.3.04</v>
          </cell>
        </row>
        <row r="165">
          <cell r="C165" t="str">
            <v>Niples de 1' x 3' hg</v>
          </cell>
          <cell r="D165" t="str">
            <v>unidad</v>
          </cell>
          <cell r="E165">
            <v>44.25</v>
          </cell>
          <cell r="F165" t="str">
            <v>2.3.6.3.04</v>
          </cell>
        </row>
        <row r="166">
          <cell r="C166" t="str">
            <v>Organizador horizontal plástico</v>
          </cell>
          <cell r="D166" t="str">
            <v>unidad</v>
          </cell>
          <cell r="E166">
            <v>855.5</v>
          </cell>
          <cell r="F166" t="str">
            <v>2.3.6.3.04</v>
          </cell>
        </row>
        <row r="167">
          <cell r="C167" t="str">
            <v>Patch Cord UTP Cat.6 de 2 pies</v>
          </cell>
          <cell r="D167" t="str">
            <v>unidad</v>
          </cell>
          <cell r="E167">
            <v>60.2273</v>
          </cell>
          <cell r="F167" t="str">
            <v>2.3.6.3.04</v>
          </cell>
        </row>
        <row r="168">
          <cell r="C168" t="str">
            <v>Patch Cord UTP Cat.6 de 7 pies</v>
          </cell>
          <cell r="D168" t="str">
            <v>unidad</v>
          </cell>
          <cell r="E168">
            <v>102.8133</v>
          </cell>
          <cell r="F168" t="str">
            <v>2.3.6.3.04</v>
          </cell>
        </row>
        <row r="169">
          <cell r="C169" t="str">
            <v>Patch Panel 24 puertos Cat.6</v>
          </cell>
          <cell r="D169" t="str">
            <v>unidad</v>
          </cell>
          <cell r="E169">
            <v>3030.43</v>
          </cell>
          <cell r="F169" t="str">
            <v>2.3.6.3.04</v>
          </cell>
        </row>
        <row r="170">
          <cell r="C170" t="str">
            <v>Pinzas para corte de tola</v>
          </cell>
          <cell r="D170" t="str">
            <v>unidad</v>
          </cell>
          <cell r="E170">
            <v>858.45</v>
          </cell>
          <cell r="F170" t="str">
            <v>2.3.6.3.04</v>
          </cell>
        </row>
        <row r="171">
          <cell r="C171" t="str">
            <v>Punta de Tria para Taladro</v>
          </cell>
          <cell r="D171" t="str">
            <v>unidad</v>
          </cell>
          <cell r="E171">
            <v>206.72329999999999</v>
          </cell>
          <cell r="F171" t="str">
            <v>2.3.6.3.04</v>
          </cell>
        </row>
        <row r="172">
          <cell r="C172" t="str">
            <v>PVC CR80/30 (kit de 500)</v>
          </cell>
          <cell r="D172" t="str">
            <v>unidad</v>
          </cell>
          <cell r="E172">
            <v>4425</v>
          </cell>
          <cell r="F172" t="str">
            <v>2.3.6.3.04</v>
          </cell>
        </row>
        <row r="173">
          <cell r="C173" t="str">
            <v>Rack (Palometas) de Pared para Monitor NK PVM-2701</v>
          </cell>
          <cell r="D173" t="str">
            <v>unidad</v>
          </cell>
          <cell r="E173">
            <v>13500.0026</v>
          </cell>
          <cell r="F173" t="str">
            <v>2.3.6.3.04</v>
          </cell>
        </row>
        <row r="174">
          <cell r="C174" t="str">
            <v>Rack de pared 7U con Bisagras</v>
          </cell>
          <cell r="D174" t="str">
            <v>unidad</v>
          </cell>
          <cell r="E174">
            <v>1416</v>
          </cell>
          <cell r="F174" t="str">
            <v>2.3.6.3.04</v>
          </cell>
        </row>
        <row r="175">
          <cell r="C175" t="str">
            <v>Tarugos Azules</v>
          </cell>
          <cell r="D175" t="str">
            <v>unidad</v>
          </cell>
          <cell r="E175">
            <v>3.54</v>
          </cell>
          <cell r="F175" t="str">
            <v>2.3.6.3.04</v>
          </cell>
        </row>
        <row r="176">
          <cell r="C176" t="str">
            <v>tee de 1 pulgada hg</v>
          </cell>
          <cell r="D176" t="str">
            <v>unidad</v>
          </cell>
          <cell r="E176">
            <v>73.16</v>
          </cell>
          <cell r="F176" t="str">
            <v>2.3.6.3.04</v>
          </cell>
        </row>
        <row r="177">
          <cell r="C177" t="str">
            <v>Tira de Lija 100/1</v>
          </cell>
          <cell r="D177" t="str">
            <v>unidad</v>
          </cell>
          <cell r="E177">
            <v>548.26499999999999</v>
          </cell>
          <cell r="F177" t="str">
            <v>2.3.6.3.04</v>
          </cell>
        </row>
        <row r="178">
          <cell r="C178" t="str">
            <v>Tira de Lija de Metal 12/1</v>
          </cell>
          <cell r="D178" t="str">
            <v>unidad</v>
          </cell>
          <cell r="E178">
            <v>526.32500000000005</v>
          </cell>
          <cell r="F178" t="str">
            <v>2.3.6.3.04</v>
          </cell>
        </row>
        <row r="179">
          <cell r="C179" t="str">
            <v>Tornillo para Tarugo Azul</v>
          </cell>
          <cell r="D179" t="str">
            <v>unidad</v>
          </cell>
          <cell r="E179">
            <v>3.54</v>
          </cell>
          <cell r="F179" t="str">
            <v>2.3.6.3.04</v>
          </cell>
        </row>
        <row r="180">
          <cell r="C180" t="str">
            <v>Tubo de Silicón Transparente</v>
          </cell>
          <cell r="D180" t="str">
            <v>unidad</v>
          </cell>
          <cell r="E180">
            <v>265.5</v>
          </cell>
          <cell r="F180" t="str">
            <v>2.3.6.3.04</v>
          </cell>
        </row>
        <row r="181">
          <cell r="C181" t="str">
            <v>Impresión a color</v>
          </cell>
          <cell r="D181" t="str">
            <v>unidad</v>
          </cell>
          <cell r="E181">
            <v>200</v>
          </cell>
          <cell r="F181" t="str">
            <v xml:space="preserve">2.2.2.2.01 </v>
          </cell>
        </row>
        <row r="182">
          <cell r="C182" t="str">
            <v>Impresión satinada</v>
          </cell>
          <cell r="D182" t="str">
            <v>unidad</v>
          </cell>
          <cell r="E182">
            <v>400</v>
          </cell>
          <cell r="F182" t="str">
            <v xml:space="preserve">2.2.2.2.01 </v>
          </cell>
        </row>
        <row r="183">
          <cell r="C183" t="str">
            <v>Impresión Formularios (dos caras)</v>
          </cell>
          <cell r="D183" t="str">
            <v>unidad</v>
          </cell>
          <cell r="E183">
            <v>1.9823999999999999</v>
          </cell>
          <cell r="F183" t="str">
            <v xml:space="preserve">2.2.2.2.01 </v>
          </cell>
        </row>
        <row r="184">
          <cell r="C184" t="str">
            <v xml:space="preserve">Asistencia Técnica </v>
          </cell>
          <cell r="D184" t="str">
            <v>unidad/dólares</v>
          </cell>
          <cell r="E184">
            <v>5000</v>
          </cell>
          <cell r="F184" t="str">
            <v>2.2.8.7.01</v>
          </cell>
        </row>
        <row r="185">
          <cell r="C185" t="str">
            <v>Asistencia Técnica Junior</v>
          </cell>
          <cell r="D185" t="str">
            <v>unidad/dólares</v>
          </cell>
          <cell r="E185">
            <v>10000</v>
          </cell>
          <cell r="F185" t="str">
            <v>2.2.8.7.01</v>
          </cell>
        </row>
        <row r="186">
          <cell r="C186" t="str">
            <v>Asistencia Técnica Senior</v>
          </cell>
          <cell r="D186" t="str">
            <v>unidad/dólares</v>
          </cell>
          <cell r="E186">
            <v>15000</v>
          </cell>
          <cell r="F186" t="str">
            <v>2.2.8.7.01</v>
          </cell>
        </row>
        <row r="187">
          <cell r="C187" t="str">
            <v>Contratación Servicios Juridicos 1</v>
          </cell>
          <cell r="D187" t="str">
            <v>unidad</v>
          </cell>
          <cell r="E187">
            <v>500</v>
          </cell>
          <cell r="F187" t="str">
            <v>2.2.8.7.02</v>
          </cell>
        </row>
        <row r="188">
          <cell r="C188" t="str">
            <v>Contratación Servicios Juridicos 2</v>
          </cell>
          <cell r="D188" t="str">
            <v>unidad</v>
          </cell>
          <cell r="E188">
            <v>1000</v>
          </cell>
          <cell r="F188" t="str">
            <v>2.2.8.7.02</v>
          </cell>
        </row>
        <row r="189">
          <cell r="C189" t="str">
            <v>Contratación Servicios Juridicos 3</v>
          </cell>
          <cell r="D189" t="str">
            <v>unidad</v>
          </cell>
          <cell r="E189">
            <v>1500</v>
          </cell>
          <cell r="F189" t="str">
            <v>2.2.8.7.02</v>
          </cell>
        </row>
        <row r="190">
          <cell r="C190" t="str">
            <v xml:space="preserve">Goma (No.265/70/16 para camioneta Toyota Hilux) </v>
          </cell>
          <cell r="D190" t="str">
            <v>unidad</v>
          </cell>
          <cell r="E190">
            <v>7773.84</v>
          </cell>
          <cell r="F190" t="str">
            <v>2.3.5.3.01</v>
          </cell>
        </row>
        <row r="191">
          <cell r="C191" t="str">
            <v xml:space="preserve">Gomas (No. 265/70/15 para jeep Chevrolet Brazer) </v>
          </cell>
          <cell r="D191" t="str">
            <v>unidad</v>
          </cell>
          <cell r="E191">
            <v>9343.24</v>
          </cell>
          <cell r="F191" t="str">
            <v>2.3.5.3.01</v>
          </cell>
        </row>
        <row r="192">
          <cell r="C192" t="str">
            <v>Neumáticos para Ford Ranger, Pirelli 265-70R-16</v>
          </cell>
          <cell r="D192" t="str">
            <v>unidad</v>
          </cell>
          <cell r="E192">
            <v>10915</v>
          </cell>
          <cell r="F192" t="str">
            <v>2.3.5.3.01</v>
          </cell>
        </row>
        <row r="193">
          <cell r="C193" t="str">
            <v>Neumáticos para Motocicleta 110/80-18-58, trasera, Michelin</v>
          </cell>
          <cell r="D193" t="str">
            <v>unidad</v>
          </cell>
          <cell r="E193">
            <v>3923.5</v>
          </cell>
          <cell r="F193" t="str">
            <v>2.3.5.3.01</v>
          </cell>
        </row>
        <row r="194">
          <cell r="C194" t="str">
            <v>Neumáticos para Motocicletas 80/90-21mc48p, delanteras Michelin</v>
          </cell>
          <cell r="D194" t="str">
            <v>unidad</v>
          </cell>
          <cell r="E194">
            <v>4543</v>
          </cell>
          <cell r="F194" t="str">
            <v>2.3.5.3.01</v>
          </cell>
        </row>
        <row r="195">
          <cell r="C195" t="str">
            <v>Neumáticos para Toyota Hilux, Firestone 265/70 R 16</v>
          </cell>
          <cell r="D195" t="str">
            <v>unidad</v>
          </cell>
          <cell r="E195">
            <v>9204</v>
          </cell>
          <cell r="F195" t="str">
            <v>2.3.5.3.01</v>
          </cell>
        </row>
        <row r="196">
          <cell r="C196" t="str">
            <v>Tubo de Neumáticos para Motocicleta, delantero, Michelin</v>
          </cell>
          <cell r="D196" t="str">
            <v>unidad</v>
          </cell>
          <cell r="E196">
            <v>1239</v>
          </cell>
          <cell r="F196" t="str">
            <v>2.3.5.3.01</v>
          </cell>
        </row>
        <row r="197">
          <cell r="C197" t="str">
            <v>Tubo de Neumáticos para Motocicleta, trasero, Michelin</v>
          </cell>
          <cell r="D197" t="str">
            <v>unidad</v>
          </cell>
          <cell r="E197">
            <v>1239</v>
          </cell>
          <cell r="F197" t="str">
            <v>2.3.5.3.01</v>
          </cell>
        </row>
        <row r="198">
          <cell r="C198" t="str">
            <v>Instalación, Correcion de Pintura, Cristal Delantero y Bumper de vehiculo</v>
          </cell>
          <cell r="D198" t="str">
            <v>unidad</v>
          </cell>
          <cell r="E198">
            <v>54999.99</v>
          </cell>
          <cell r="F198" t="str">
            <v>2.7.2.6.01</v>
          </cell>
        </row>
        <row r="199">
          <cell r="C199" t="str">
            <v>Mantenimiento de Vehículos</v>
          </cell>
          <cell r="D199" t="str">
            <v>unidad</v>
          </cell>
          <cell r="E199">
            <v>17023.8</v>
          </cell>
          <cell r="F199" t="str">
            <v>2.7.2.6.01</v>
          </cell>
        </row>
        <row r="200">
          <cell r="C200" t="str">
            <v xml:space="preserve">Mantenimiento y/o Reparación Impresora  Multifuncional </v>
          </cell>
          <cell r="D200" t="str">
            <v>unidad</v>
          </cell>
          <cell r="E200">
            <v>4130</v>
          </cell>
          <cell r="F200" t="str">
            <v>2.7.2.2.01</v>
          </cell>
        </row>
        <row r="201">
          <cell r="C201" t="str">
            <v>Mantenimiento y/o Reparación Impresora Laser</v>
          </cell>
          <cell r="D201" t="str">
            <v>unidad</v>
          </cell>
          <cell r="E201">
            <v>16048</v>
          </cell>
          <cell r="F201" t="str">
            <v>2.7.2.2.01</v>
          </cell>
        </row>
        <row r="202">
          <cell r="C202" t="str">
            <v>Servicio de Reparación y Mantenimiento de Fotocopiadora (anual)</v>
          </cell>
          <cell r="D202" t="str">
            <v>unidad</v>
          </cell>
          <cell r="E202">
            <v>24502.7</v>
          </cell>
          <cell r="F202" t="str">
            <v>2.7.2.2.01</v>
          </cell>
        </row>
        <row r="203">
          <cell r="C203" t="str">
            <v>Reparación de Tomógrafo General Electric Brights Speed, serial 277468nm5</v>
          </cell>
          <cell r="D203" t="str">
            <v>unidad</v>
          </cell>
          <cell r="E203">
            <v>715000</v>
          </cell>
          <cell r="F203" t="str">
            <v>2.7.2.4.01</v>
          </cell>
        </row>
        <row r="204">
          <cell r="C204" t="str">
            <v>Mantenimiento de Planta Electrica Cummins 20KVA</v>
          </cell>
          <cell r="D204" t="str">
            <v>unidad</v>
          </cell>
          <cell r="E204">
            <v>60742.81</v>
          </cell>
          <cell r="F204" t="str">
            <v>2.7.2.6.01</v>
          </cell>
        </row>
        <row r="205">
          <cell r="C205" t="str">
            <v>Mantenimiento y Reparación de Aire Acondicionado de 3 Toneladas</v>
          </cell>
          <cell r="D205" t="str">
            <v>unidad</v>
          </cell>
          <cell r="E205">
            <v>30385</v>
          </cell>
          <cell r="F205" t="str">
            <v>2.7.2.6.01</v>
          </cell>
        </row>
        <row r="206">
          <cell r="C206" t="str">
            <v>Reparacion y Mantenimiento Planta Eléctrica</v>
          </cell>
          <cell r="D206" t="str">
            <v>unidad</v>
          </cell>
          <cell r="E206">
            <v>79818.740000000005</v>
          </cell>
          <cell r="F206" t="str">
            <v>2.7.2.6.01</v>
          </cell>
        </row>
        <row r="207">
          <cell r="C207" t="str">
            <v>Servicio de Mantenimiento de Aire Acondicionado</v>
          </cell>
          <cell r="D207" t="str">
            <v>unidad</v>
          </cell>
          <cell r="E207">
            <v>4500</v>
          </cell>
          <cell r="F207" t="str">
            <v>2.2.7.2.01</v>
          </cell>
        </row>
        <row r="208">
          <cell r="C208" t="str">
            <v>Servicio de mantenimiento,lavado y brillado de piso</v>
          </cell>
          <cell r="D208" t="str">
            <v>unidad</v>
          </cell>
          <cell r="E208">
            <v>44840</v>
          </cell>
          <cell r="F208" t="str">
            <v>2.7.1.7.01</v>
          </cell>
        </row>
        <row r="209">
          <cell r="C209" t="str">
            <v>Servicios de Desinstalacion,  Instalación y Mantenimiento</v>
          </cell>
          <cell r="D209" t="str">
            <v>unidad</v>
          </cell>
          <cell r="E209">
            <v>8850</v>
          </cell>
          <cell r="F209" t="str">
            <v>2.7.2.6.01</v>
          </cell>
        </row>
        <row r="210">
          <cell r="C210" t="str">
            <v>Mantenimiento Planta Eléctrica</v>
          </cell>
          <cell r="D210" t="str">
            <v>unidad</v>
          </cell>
          <cell r="E210">
            <v>45459.5</v>
          </cell>
          <cell r="F210" t="str">
            <v>2.7.1.6.01</v>
          </cell>
        </row>
        <row r="211">
          <cell r="C211" t="str">
            <v>Suministro, Instalación y drenaje</v>
          </cell>
          <cell r="D211" t="str">
            <v>unidad</v>
          </cell>
          <cell r="E211">
            <v>7500</v>
          </cell>
          <cell r="F211" t="str">
            <v>2.7.1.4.01</v>
          </cell>
        </row>
        <row r="212">
          <cell r="C212" t="str">
            <v>Ambientador en Spray, diferentes Frangancias</v>
          </cell>
          <cell r="D212" t="str">
            <v>unidad</v>
          </cell>
          <cell r="E212">
            <v>68.44</v>
          </cell>
          <cell r="F212" t="str">
            <v>2.3.9.1.01</v>
          </cell>
        </row>
        <row r="213">
          <cell r="C213" t="str">
            <v>Carro de limpieza de 2 baldes</v>
          </cell>
          <cell r="D213" t="str">
            <v>unidad</v>
          </cell>
          <cell r="E213">
            <v>3935.3</v>
          </cell>
          <cell r="F213" t="str">
            <v>2.3.9.1.01</v>
          </cell>
        </row>
        <row r="214">
          <cell r="C214" t="str">
            <v>Cleaner, 1 Litro para Maquina ABX Micros 60</v>
          </cell>
          <cell r="D214" t="str">
            <v>unidad</v>
          </cell>
          <cell r="E214">
            <v>1548</v>
          </cell>
          <cell r="F214" t="str">
            <v>2.3.9.1.01</v>
          </cell>
        </row>
        <row r="215">
          <cell r="C215" t="str">
            <v>Cubo plastico , con brazalete en metal, Mediano</v>
          </cell>
          <cell r="D215" t="str">
            <v>unidad</v>
          </cell>
          <cell r="E215">
            <v>130</v>
          </cell>
          <cell r="F215" t="str">
            <v>2.3.9.1.01</v>
          </cell>
        </row>
        <row r="216">
          <cell r="C216" t="str">
            <v>Docenas de Brillo de Metal (Fregar)</v>
          </cell>
          <cell r="D216" t="str">
            <v>unidad</v>
          </cell>
          <cell r="E216">
            <v>341.02</v>
          </cell>
          <cell r="F216" t="str">
            <v>2.3.9.1.01</v>
          </cell>
        </row>
        <row r="217">
          <cell r="C217" t="str">
            <v>Escoba plastica</v>
          </cell>
          <cell r="D217" t="str">
            <v>unidad</v>
          </cell>
          <cell r="E217">
            <v>120</v>
          </cell>
          <cell r="F217" t="str">
            <v>2.3.9.1.01</v>
          </cell>
        </row>
        <row r="218">
          <cell r="C218" t="str">
            <v>Galón de Cloro</v>
          </cell>
          <cell r="D218" t="str">
            <v>galon</v>
          </cell>
          <cell r="E218">
            <v>57.784999999999997</v>
          </cell>
          <cell r="F218" t="str">
            <v>2.3.9.1.01</v>
          </cell>
        </row>
        <row r="219">
          <cell r="C219" t="str">
            <v>Galones de Limpia Cristales</v>
          </cell>
          <cell r="D219" t="str">
            <v>galon</v>
          </cell>
          <cell r="E219">
            <v>118</v>
          </cell>
          <cell r="F219" t="str">
            <v>2.3.9.1.01</v>
          </cell>
        </row>
        <row r="220">
          <cell r="C220" t="str">
            <v>Jabón Liquido Lavaplatos</v>
          </cell>
          <cell r="D220" t="str">
            <v>galon</v>
          </cell>
          <cell r="E220">
            <v>138.06</v>
          </cell>
          <cell r="F220" t="str">
            <v>2.3.9.1.01</v>
          </cell>
        </row>
        <row r="221">
          <cell r="C221" t="str">
            <v>Jabón Liquido para Manos</v>
          </cell>
          <cell r="D221" t="str">
            <v>galon</v>
          </cell>
          <cell r="E221">
            <v>136.88</v>
          </cell>
          <cell r="F221" t="str">
            <v>2.3.9.1.01</v>
          </cell>
        </row>
        <row r="222">
          <cell r="C222" t="str">
            <v>Neutralizador de Olor</v>
          </cell>
          <cell r="D222" t="str">
            <v>unidad</v>
          </cell>
          <cell r="E222">
            <v>270</v>
          </cell>
          <cell r="F222" t="str">
            <v>2.3.9.1.01</v>
          </cell>
        </row>
        <row r="223">
          <cell r="C223" t="str">
            <v xml:space="preserve">Pinespuma </v>
          </cell>
          <cell r="D223" t="str">
            <v>unidad</v>
          </cell>
          <cell r="E223">
            <v>300</v>
          </cell>
          <cell r="F223" t="str">
            <v>2.3.9.1.01</v>
          </cell>
        </row>
        <row r="224">
          <cell r="C224" t="str">
            <v>Rastrillo plastico palo en  en madera</v>
          </cell>
          <cell r="D224" t="str">
            <v>unidad</v>
          </cell>
          <cell r="E224">
            <v>160</v>
          </cell>
          <cell r="F224" t="str">
            <v>2.3.9.1.01</v>
          </cell>
        </row>
        <row r="225">
          <cell r="C225" t="str">
            <v>Saco de Detergente en Polvo</v>
          </cell>
          <cell r="D225" t="str">
            <v>unidad</v>
          </cell>
          <cell r="E225">
            <v>728.06</v>
          </cell>
          <cell r="F225" t="str">
            <v>2.3.9.1.01</v>
          </cell>
        </row>
        <row r="226">
          <cell r="C226" t="str">
            <v>Suaper</v>
          </cell>
          <cell r="D226" t="str">
            <v>unidad</v>
          </cell>
          <cell r="E226">
            <v>125</v>
          </cell>
          <cell r="F226" t="str">
            <v>2.3.9.1.01</v>
          </cell>
        </row>
        <row r="227">
          <cell r="C227" t="str">
            <v>Bancada de 3 asientos</v>
          </cell>
          <cell r="D227" t="str">
            <v>unidad</v>
          </cell>
          <cell r="E227">
            <v>7123.8959999999997</v>
          </cell>
          <cell r="F227" t="str">
            <v>2.6.1.2.02</v>
          </cell>
        </row>
        <row r="228">
          <cell r="C228" t="str">
            <v>Bancada de 4 asientos</v>
          </cell>
          <cell r="D228" t="str">
            <v>unidad</v>
          </cell>
          <cell r="E228">
            <v>13570</v>
          </cell>
          <cell r="F228" t="str">
            <v>2.6.1.2.02</v>
          </cell>
        </row>
        <row r="229">
          <cell r="C229" t="str">
            <v>Anaquel metalico de 5 niveles</v>
          </cell>
          <cell r="D229" t="str">
            <v>unidad</v>
          </cell>
          <cell r="E229">
            <v>6938.4</v>
          </cell>
          <cell r="F229" t="str">
            <v>2.6.1.1.02</v>
          </cell>
        </row>
        <row r="230">
          <cell r="C230" t="str">
            <v>Anaqueles de Metal de 1.20m+0.60 cm</v>
          </cell>
          <cell r="D230" t="str">
            <v>unidad</v>
          </cell>
          <cell r="E230">
            <v>11800</v>
          </cell>
          <cell r="F230" t="str">
            <v>2.6.1.1.01</v>
          </cell>
        </row>
        <row r="231">
          <cell r="C231" t="str">
            <v>Anaqueles de Metal de 1.m+0.60 cm</v>
          </cell>
          <cell r="D231" t="str">
            <v>unidad</v>
          </cell>
          <cell r="E231">
            <v>10620</v>
          </cell>
          <cell r="F231" t="str">
            <v>2.6.1.1.01</v>
          </cell>
        </row>
        <row r="232">
          <cell r="C232" t="str">
            <v>Archivador metálico de 4 gavetas.</v>
          </cell>
          <cell r="D232" t="str">
            <v>unidad</v>
          </cell>
          <cell r="E232">
            <v>8142</v>
          </cell>
          <cell r="F232" t="str">
            <v>2.6.1.1.02</v>
          </cell>
        </row>
        <row r="233">
          <cell r="C233" t="str">
            <v>Archivos Laterales 2.3 de 4 gavetas</v>
          </cell>
          <cell r="D233" t="str">
            <v>unidad</v>
          </cell>
          <cell r="E233">
            <v>11227.8771</v>
          </cell>
          <cell r="F233" t="str">
            <v>2.6.1.1.01</v>
          </cell>
        </row>
        <row r="234">
          <cell r="C234" t="str">
            <v>Armario metálico dobles o lockers con ojete para candado.</v>
          </cell>
          <cell r="D234" t="str">
            <v>unidad</v>
          </cell>
          <cell r="E234">
            <v>8496</v>
          </cell>
          <cell r="F234" t="str">
            <v>2.6.1.1.02</v>
          </cell>
        </row>
        <row r="235">
          <cell r="C235" t="str">
            <v>Bandeja metálica rodable de sobre cama para alimentos</v>
          </cell>
          <cell r="D235" t="str">
            <v>unidad</v>
          </cell>
          <cell r="E235">
            <v>5605</v>
          </cell>
          <cell r="F235" t="str">
            <v>2.6.1.1.02</v>
          </cell>
        </row>
        <row r="236">
          <cell r="C236" t="str">
            <v>Cubiculos (1.05mt x 1.00mt x 0.60mt)</v>
          </cell>
          <cell r="D236" t="str">
            <v>unidad</v>
          </cell>
          <cell r="E236">
            <v>14160</v>
          </cell>
          <cell r="F236" t="str">
            <v>2.6.1.1.01</v>
          </cell>
        </row>
        <row r="237">
          <cell r="C237" t="str">
            <v>Cubo metalico para desperdicios con tapa accionada a pedal</v>
          </cell>
          <cell r="D237" t="str">
            <v>unidad</v>
          </cell>
          <cell r="E237">
            <v>1121</v>
          </cell>
          <cell r="F237" t="str">
            <v>2.6.1.1.02</v>
          </cell>
        </row>
        <row r="238">
          <cell r="C238" t="str">
            <v>Dispositivo de Paso Rápido de Peajes para Vehículos</v>
          </cell>
          <cell r="D238" t="str">
            <v>unidad</v>
          </cell>
          <cell r="E238">
            <v>450</v>
          </cell>
          <cell r="F238" t="str">
            <v>2.6.1.1.01</v>
          </cell>
        </row>
        <row r="239">
          <cell r="C239" t="str">
            <v>Escritorio metálico de 2 cajones de 100 x 60 cms.</v>
          </cell>
          <cell r="D239" t="str">
            <v>unidad</v>
          </cell>
          <cell r="E239">
            <v>5900</v>
          </cell>
          <cell r="F239" t="str">
            <v>2.6.1.1.02</v>
          </cell>
        </row>
        <row r="240">
          <cell r="C240" t="str">
            <v>Gabinetes Aereos 1.00mt con puerta tipo tambor</v>
          </cell>
          <cell r="D240" t="str">
            <v>unidad</v>
          </cell>
          <cell r="E240">
            <v>14160</v>
          </cell>
          <cell r="F240" t="str">
            <v>2.6.1.1.01</v>
          </cell>
        </row>
        <row r="241">
          <cell r="C241" t="str">
            <v>Mesa comedor con 4 sillas</v>
          </cell>
          <cell r="D241" t="str">
            <v>unidad</v>
          </cell>
          <cell r="E241">
            <v>18880</v>
          </cell>
          <cell r="F241" t="str">
            <v>2.6.1.1.02</v>
          </cell>
        </row>
        <row r="242">
          <cell r="C242" t="str">
            <v>Silla metálica giratoria rodable con asiento alto</v>
          </cell>
          <cell r="D242" t="str">
            <v>unidad</v>
          </cell>
          <cell r="E242">
            <v>4130</v>
          </cell>
          <cell r="F242" t="str">
            <v>2.6.1.1.02</v>
          </cell>
        </row>
        <row r="243">
          <cell r="C243" t="str">
            <v>Silla secretarial</v>
          </cell>
          <cell r="D243" t="str">
            <v>unidad</v>
          </cell>
          <cell r="E243">
            <v>2950</v>
          </cell>
          <cell r="F243" t="str">
            <v>2.6.1.1.02</v>
          </cell>
        </row>
        <row r="244">
          <cell r="C244" t="str">
            <v>Sillas de Oficina sin brazo, con soporte lumbar</v>
          </cell>
          <cell r="D244" t="str">
            <v>unidad</v>
          </cell>
          <cell r="E244">
            <v>7949.66</v>
          </cell>
          <cell r="F244" t="str">
            <v>2.6.1.1.01</v>
          </cell>
        </row>
        <row r="245">
          <cell r="C245" t="str">
            <v>Sillas de visitas</v>
          </cell>
          <cell r="D245" t="str">
            <v>unidad</v>
          </cell>
          <cell r="E245">
            <v>1303.9000000000001</v>
          </cell>
          <cell r="F245" t="str">
            <v>2.6.1.1.01</v>
          </cell>
        </row>
        <row r="246">
          <cell r="C246" t="str">
            <v>Sillas secretariales sin brazo con soporte lumbar</v>
          </cell>
          <cell r="D246" t="str">
            <v>unidad</v>
          </cell>
          <cell r="E246">
            <v>7949.66</v>
          </cell>
          <cell r="F246" t="str">
            <v>2.6.1.1.01</v>
          </cell>
        </row>
        <row r="247">
          <cell r="C247" t="str">
            <v>Sillón ejecutivo color negro, con brazo, soporte lumbar, en leader</v>
          </cell>
          <cell r="D247" t="str">
            <v>unidad</v>
          </cell>
          <cell r="E247">
            <v>9912</v>
          </cell>
          <cell r="F247" t="str">
            <v>2.6.1.1.01</v>
          </cell>
        </row>
        <row r="248">
          <cell r="C248" t="str">
            <v>Sillon Ergonomico o Postural color negro</v>
          </cell>
          <cell r="D248" t="str">
            <v>unidad</v>
          </cell>
          <cell r="E248">
            <v>14004.83</v>
          </cell>
          <cell r="F248" t="str">
            <v>2.6.1.1.02</v>
          </cell>
        </row>
        <row r="249">
          <cell r="C249" t="str">
            <v>Sillón para sala de reuniones</v>
          </cell>
          <cell r="D249" t="str">
            <v>unidad</v>
          </cell>
          <cell r="E249">
            <v>12019.008</v>
          </cell>
          <cell r="F249" t="str">
            <v>2.6.1.1.02</v>
          </cell>
        </row>
        <row r="250">
          <cell r="C250" t="str">
            <v>Sillón semiejecutivo sin porta brazos unipersonal</v>
          </cell>
          <cell r="D250" t="str">
            <v>unidad</v>
          </cell>
          <cell r="E250">
            <v>4378.9799999999996</v>
          </cell>
          <cell r="F250" t="str">
            <v>2.6.1.1.01</v>
          </cell>
        </row>
        <row r="251">
          <cell r="C251" t="str">
            <v>Taburete metálico asiento giratorio rodable con espaldar.</v>
          </cell>
          <cell r="D251" t="str">
            <v>unidad</v>
          </cell>
          <cell r="E251">
            <v>3482.18</v>
          </cell>
          <cell r="F251" t="str">
            <v>2.6.1.1.02</v>
          </cell>
        </row>
        <row r="252">
          <cell r="C252" t="str">
            <v>Taburete metalico giratorio con espaldar para anestesiologo</v>
          </cell>
          <cell r="D252" t="str">
            <v>unidad</v>
          </cell>
          <cell r="E252">
            <v>6755.7359999999999</v>
          </cell>
          <cell r="F252" t="str">
            <v>2.6.1.1.02</v>
          </cell>
        </row>
        <row r="253">
          <cell r="C253" t="str">
            <v xml:space="preserve"> Adecuación Local </v>
          </cell>
          <cell r="D253" t="str">
            <v>unidad</v>
          </cell>
          <cell r="F253" t="str">
            <v>2.7.1.1.01</v>
          </cell>
        </row>
        <row r="254">
          <cell r="C254" t="str">
            <v>Bomba de agua de 1.5 hp, doble impele</v>
          </cell>
          <cell r="D254" t="str">
            <v>unidad</v>
          </cell>
          <cell r="E254">
            <v>36028.94</v>
          </cell>
          <cell r="F254" t="str">
            <v>2.6.5.8.01</v>
          </cell>
        </row>
        <row r="255">
          <cell r="C255" t="str">
            <v>Bomba de Agua de 3HP - 110-220V</v>
          </cell>
          <cell r="D255" t="str">
            <v>unidad</v>
          </cell>
          <cell r="E255">
            <v>30591.5</v>
          </cell>
          <cell r="F255" t="str">
            <v>2.6.5.8.01</v>
          </cell>
        </row>
        <row r="256">
          <cell r="C256" t="str">
            <v>Gato Hidráulico 2 TOM. TW</v>
          </cell>
          <cell r="D256" t="str">
            <v>unidad</v>
          </cell>
          <cell r="E256">
            <v>626.58000000000004</v>
          </cell>
          <cell r="F256" t="str">
            <v>2.6.5.8.01</v>
          </cell>
        </row>
        <row r="257">
          <cell r="C257" t="str">
            <v>Tanque de hidroneumatico de 120 galones - alta presion</v>
          </cell>
          <cell r="D257" t="str">
            <v>unidad</v>
          </cell>
          <cell r="E257">
            <v>62031.42</v>
          </cell>
          <cell r="F257" t="str">
            <v>2.6.5.8.01</v>
          </cell>
        </row>
        <row r="258">
          <cell r="C258" t="str">
            <v>Peaje (por vehiculo)</v>
          </cell>
          <cell r="D258" t="str">
            <v>unidad</v>
          </cell>
          <cell r="E258">
            <v>60</v>
          </cell>
          <cell r="F258" t="str">
            <v>2.2.4.4.01</v>
          </cell>
        </row>
        <row r="259">
          <cell r="C259" t="str">
            <v>Cemento de pvc de 16oz</v>
          </cell>
          <cell r="D259" t="str">
            <v>unidad</v>
          </cell>
          <cell r="E259">
            <v>487.34</v>
          </cell>
          <cell r="F259" t="str">
            <v>2.3.7.2.06</v>
          </cell>
        </row>
        <row r="260">
          <cell r="C260" t="str">
            <v>Pastas de cloro de cisternas 200GRS</v>
          </cell>
          <cell r="D260" t="str">
            <v>unidad</v>
          </cell>
          <cell r="E260">
            <v>88.5</v>
          </cell>
          <cell r="F260" t="str">
            <v>2.3.7.2.06</v>
          </cell>
        </row>
        <row r="261">
          <cell r="C261" t="str">
            <v>Calcomanias</v>
          </cell>
          <cell r="D261" t="str">
            <v>unidad</v>
          </cell>
          <cell r="E261">
            <v>177</v>
          </cell>
          <cell r="F261" t="str">
            <v>2.3.3.3.01</v>
          </cell>
        </row>
        <row r="262">
          <cell r="C262" t="str">
            <v>Letrero en Acrílico rotulado en Vinil adhesivo, Tornillos Decorativo (0.71mt x 1.06mt) con instalación</v>
          </cell>
          <cell r="D262" t="str">
            <v>unidad</v>
          </cell>
          <cell r="E262">
            <v>5959</v>
          </cell>
          <cell r="F262" t="str">
            <v>2.3.3.3.01</v>
          </cell>
        </row>
        <row r="263">
          <cell r="C263" t="str">
            <v>Cemento blanco</v>
          </cell>
          <cell r="D263" t="str">
            <v>libra</v>
          </cell>
          <cell r="E263">
            <v>18.88</v>
          </cell>
          <cell r="F263" t="str">
            <v>2.3.6.1.01</v>
          </cell>
        </row>
        <row r="264">
          <cell r="C264" t="str">
            <v>Inodoros color blanco</v>
          </cell>
          <cell r="D264" t="str">
            <v>unidad</v>
          </cell>
          <cell r="E264">
            <v>4124.1000000000004</v>
          </cell>
          <cell r="F264" t="str">
            <v>2.3.6.2.02</v>
          </cell>
        </row>
        <row r="265">
          <cell r="C265" t="str">
            <v>Lavamanos con pedestal color blanco</v>
          </cell>
          <cell r="D265" t="str">
            <v>unidad</v>
          </cell>
          <cell r="E265">
            <v>4737.7</v>
          </cell>
          <cell r="F265" t="str">
            <v>2.3.6.2.02</v>
          </cell>
        </row>
        <row r="266">
          <cell r="C266" t="str">
            <v>Pedestal de Lavamanos color blanco</v>
          </cell>
          <cell r="D266" t="str">
            <v>unidad</v>
          </cell>
          <cell r="E266">
            <v>1239</v>
          </cell>
          <cell r="F266" t="str">
            <v>2.3.6.2.02</v>
          </cell>
        </row>
        <row r="267">
          <cell r="C267" t="str">
            <v>Carpetas Azules de 5 Pulgadas con 3 aros.</v>
          </cell>
          <cell r="D267" t="str">
            <v>unidad</v>
          </cell>
          <cell r="E267">
            <v>711.54</v>
          </cell>
          <cell r="F267" t="str">
            <v>2.3.3.3.01</v>
          </cell>
        </row>
        <row r="268">
          <cell r="C268" t="str">
            <v>Carpetas institucionales con bolsillo full color, Cartón 9x12</v>
          </cell>
          <cell r="D268" t="str">
            <v>unidad</v>
          </cell>
          <cell r="E268">
            <v>30.68</v>
          </cell>
          <cell r="F268" t="str">
            <v>2.3.3.3.01</v>
          </cell>
        </row>
        <row r="269">
          <cell r="C269" t="str">
            <v>Carpetas No.1, Blanca c/Cover</v>
          </cell>
          <cell r="D269" t="str">
            <v>unidad</v>
          </cell>
          <cell r="E269">
            <v>93.22</v>
          </cell>
          <cell r="F269" t="str">
            <v>2.3.3.2.01</v>
          </cell>
        </row>
        <row r="270">
          <cell r="C270" t="str">
            <v>Carpetas No.2</v>
          </cell>
          <cell r="D270" t="str">
            <v>unidad</v>
          </cell>
          <cell r="E270">
            <v>140.125</v>
          </cell>
          <cell r="F270" t="str">
            <v>2.3.3.2.01</v>
          </cell>
        </row>
        <row r="271">
          <cell r="C271" t="str">
            <v>Carpetas No.3</v>
          </cell>
          <cell r="D271" t="str">
            <v>unidad</v>
          </cell>
          <cell r="E271">
            <v>194.7</v>
          </cell>
          <cell r="F271" t="str">
            <v>2.3.3.2.01</v>
          </cell>
        </row>
        <row r="272">
          <cell r="C272" t="str">
            <v>Carpetas No.4</v>
          </cell>
          <cell r="D272" t="str">
            <v>unidad</v>
          </cell>
          <cell r="E272">
            <v>334.82499999999999</v>
          </cell>
          <cell r="F272" t="str">
            <v>2.3.3.2.01</v>
          </cell>
        </row>
        <row r="273">
          <cell r="C273" t="str">
            <v xml:space="preserve">Carpetas No.5, Blanca c/Cover </v>
          </cell>
          <cell r="D273" t="str">
            <v>unidad</v>
          </cell>
          <cell r="E273">
            <v>474.36</v>
          </cell>
          <cell r="F273" t="str">
            <v>2.3.3.2.01</v>
          </cell>
        </row>
        <row r="274">
          <cell r="C274" t="str">
            <v>Fardos de Papel Higiénico Jumbo</v>
          </cell>
          <cell r="D274" t="str">
            <v>unidad</v>
          </cell>
          <cell r="E274">
            <v>548.70000000000005</v>
          </cell>
          <cell r="F274" t="str">
            <v>2.3.3.2.01</v>
          </cell>
        </row>
        <row r="275">
          <cell r="C275" t="str">
            <v>Fardos de Papel Toalla</v>
          </cell>
          <cell r="D275" t="str">
            <v>unidad</v>
          </cell>
          <cell r="E275">
            <v>628.94000000000005</v>
          </cell>
          <cell r="F275" t="str">
            <v>2.3.3.2.01</v>
          </cell>
        </row>
        <row r="276">
          <cell r="C276" t="str">
            <v>Fardos de Servilletas</v>
          </cell>
          <cell r="D276" t="str">
            <v>unidad</v>
          </cell>
          <cell r="E276">
            <v>401.2</v>
          </cell>
          <cell r="F276" t="str">
            <v>2.3.3.2.01</v>
          </cell>
        </row>
        <row r="277">
          <cell r="C277" t="str">
            <v>Fólder de bolsillo color azul</v>
          </cell>
          <cell r="D277" t="str">
            <v>unidad</v>
          </cell>
          <cell r="E277">
            <v>526.57500000000005</v>
          </cell>
          <cell r="F277" t="str">
            <v>2.3.3.2.01</v>
          </cell>
        </row>
        <row r="278">
          <cell r="C278" t="str">
            <v>Folders 8 1/2x 11 (100/1) Impropapel</v>
          </cell>
          <cell r="D278" t="str">
            <v>Caja</v>
          </cell>
          <cell r="E278">
            <v>175.82</v>
          </cell>
          <cell r="F278" t="str">
            <v>2.3.3.2.01</v>
          </cell>
        </row>
        <row r="279">
          <cell r="C279" t="str">
            <v>Folders 8 1/2x 11 (100/1), de Colores</v>
          </cell>
          <cell r="D279" t="str">
            <v>Caja</v>
          </cell>
          <cell r="E279">
            <v>531</v>
          </cell>
          <cell r="F279" t="str">
            <v>2.3.3.2.01</v>
          </cell>
        </row>
        <row r="280">
          <cell r="C280" t="str">
            <v>Folders 8 1/2x 13 (100/1), Ofi Folder</v>
          </cell>
          <cell r="D280" t="str">
            <v>Caja</v>
          </cell>
          <cell r="E280">
            <v>233.64</v>
          </cell>
          <cell r="F280" t="str">
            <v>2.3.3.2.01</v>
          </cell>
        </row>
        <row r="281">
          <cell r="C281" t="str">
            <v>Folders 8 1/2x 13 (100/1), Ofinota</v>
          </cell>
          <cell r="D281" t="str">
            <v>Caja</v>
          </cell>
          <cell r="E281">
            <v>260.00110000000001</v>
          </cell>
          <cell r="F281" t="str">
            <v>2.3.3.2.01</v>
          </cell>
        </row>
        <row r="282">
          <cell r="C282" t="str">
            <v>Formulario de Requisicion de Materiales de 50 juegos con 3 autocopias</v>
          </cell>
          <cell r="D282" t="str">
            <v>unidad</v>
          </cell>
          <cell r="E282">
            <v>283.2</v>
          </cell>
          <cell r="F282" t="str">
            <v>2.3.3.3.01</v>
          </cell>
        </row>
        <row r="283">
          <cell r="C283" t="str">
            <v>Libretas Rayadas 5x8 (docena)</v>
          </cell>
          <cell r="D283" t="str">
            <v>unidad</v>
          </cell>
          <cell r="E283">
            <v>132.75</v>
          </cell>
          <cell r="F283" t="str">
            <v>2.3.3.2.01</v>
          </cell>
        </row>
        <row r="284">
          <cell r="C284" t="str">
            <v>Libretas Rayadas 8 1/2 x 11 (docena)</v>
          </cell>
          <cell r="D284" t="str">
            <v>unidad</v>
          </cell>
          <cell r="E284">
            <v>368.75</v>
          </cell>
          <cell r="F284" t="str">
            <v>2.3.3.2.01</v>
          </cell>
        </row>
        <row r="285">
          <cell r="C285" t="str">
            <v>Máquinas sumadoras Electrónicas</v>
          </cell>
          <cell r="D285" t="str">
            <v>unidad</v>
          </cell>
          <cell r="E285">
            <v>5546</v>
          </cell>
          <cell r="F285" t="str">
            <v>2.3.3.3.01</v>
          </cell>
        </row>
        <row r="286">
          <cell r="C286" t="str">
            <v>Resma de Hojas timbradas con Logo de la Institución 8 1/2 x 11 (Bond 24)</v>
          </cell>
          <cell r="D286" t="str">
            <v>unidad</v>
          </cell>
          <cell r="E286">
            <v>1215.4000000000001</v>
          </cell>
          <cell r="F286" t="str">
            <v>2.3.3.3.01</v>
          </cell>
        </row>
        <row r="287">
          <cell r="C287" t="str">
            <v>Resma de Papel 8 1/2x11</v>
          </cell>
          <cell r="D287" t="str">
            <v>resma</v>
          </cell>
          <cell r="E287">
            <v>139.24</v>
          </cell>
          <cell r="F287" t="str">
            <v>2.3.3.1.01</v>
          </cell>
        </row>
        <row r="288">
          <cell r="C288" t="str">
            <v>Resma de Papel 8 1/2x14</v>
          </cell>
          <cell r="D288" t="str">
            <v>resma</v>
          </cell>
          <cell r="E288">
            <v>194.7</v>
          </cell>
          <cell r="F288" t="str">
            <v>2.3.3.1.01</v>
          </cell>
        </row>
        <row r="289">
          <cell r="C289" t="str">
            <v>Rollo de Papel para Sumadora, 21/4¨x120 Import</v>
          </cell>
          <cell r="D289" t="str">
            <v>unidad</v>
          </cell>
          <cell r="E289">
            <v>12.803000000000001</v>
          </cell>
          <cell r="F289" t="str">
            <v>2.3.3.2.01</v>
          </cell>
        </row>
        <row r="290">
          <cell r="C290" t="str">
            <v>Sobres para Carta (cajas) 500/1</v>
          </cell>
          <cell r="D290" t="str">
            <v>unidad</v>
          </cell>
          <cell r="E290">
            <v>663.75</v>
          </cell>
          <cell r="F290" t="str">
            <v>2.3.3.2.01</v>
          </cell>
        </row>
        <row r="291">
          <cell r="C291" t="str">
            <v>Sumadoras Electricas</v>
          </cell>
          <cell r="D291" t="str">
            <v>unidad</v>
          </cell>
          <cell r="E291">
            <v>6149.9943000000003</v>
          </cell>
          <cell r="F291" t="str">
            <v>2.3.3.3.01</v>
          </cell>
        </row>
        <row r="292">
          <cell r="C292" t="str">
            <v xml:space="preserve">Cristal Delantero para Isuzu D-Max </v>
          </cell>
          <cell r="D292" t="str">
            <v>unidad</v>
          </cell>
          <cell r="E292">
            <v>6490</v>
          </cell>
          <cell r="F292" t="str">
            <v>2.3.6.2.01</v>
          </cell>
        </row>
        <row r="293">
          <cell r="C293" t="str">
            <v xml:space="preserve">Cristal Delantero para Mitsubishi L200 </v>
          </cell>
          <cell r="D293" t="str">
            <v>unidad</v>
          </cell>
          <cell r="E293">
            <v>6490</v>
          </cell>
          <cell r="F293" t="str">
            <v>2.3.6.2.01</v>
          </cell>
        </row>
        <row r="294">
          <cell r="C294" t="str">
            <v xml:space="preserve">Cristal Delantero para Nissan Frontier </v>
          </cell>
          <cell r="D294" t="str">
            <v>unidad</v>
          </cell>
          <cell r="E294">
            <v>6490</v>
          </cell>
          <cell r="F294" t="str">
            <v>2.3.6.2.01</v>
          </cell>
        </row>
        <row r="295">
          <cell r="C295" t="str">
            <v>Cristal Delantero para Toyota Fortunner</v>
          </cell>
          <cell r="D295" t="str">
            <v>unidad</v>
          </cell>
          <cell r="E295">
            <v>6490</v>
          </cell>
          <cell r="F295" t="str">
            <v>2.3.6.2.01</v>
          </cell>
        </row>
        <row r="296">
          <cell r="C296" t="str">
            <v xml:space="preserve">Cristal Delantero para Toyota Hilux </v>
          </cell>
          <cell r="D296" t="str">
            <v>unidad</v>
          </cell>
          <cell r="E296">
            <v>6490</v>
          </cell>
          <cell r="F296" t="str">
            <v>2.3.6.2.01</v>
          </cell>
        </row>
        <row r="297">
          <cell r="C297" t="str">
            <v>Alambre STD No. 12 (2.5 mm) Rollo</v>
          </cell>
          <cell r="D297" t="str">
            <v>unidad</v>
          </cell>
          <cell r="E297">
            <v>2205.7732999999998</v>
          </cell>
          <cell r="F297" t="str">
            <v>2.3.9.6.01</v>
          </cell>
        </row>
        <row r="298">
          <cell r="C298" t="str">
            <v>Alicate Eléctrico 9'' TRUPER (12351)</v>
          </cell>
          <cell r="D298" t="str">
            <v>unidad</v>
          </cell>
          <cell r="E298">
            <v>501.5</v>
          </cell>
          <cell r="F298" t="str">
            <v>2.3.9.6.01</v>
          </cell>
        </row>
        <row r="299">
          <cell r="C299" t="str">
            <v>Bateria AA (docenas) Maxell</v>
          </cell>
          <cell r="D299" t="str">
            <v>unidad</v>
          </cell>
          <cell r="E299">
            <v>442.5</v>
          </cell>
          <cell r="F299" t="str">
            <v>2.3.9.6.01</v>
          </cell>
        </row>
        <row r="300">
          <cell r="C300" t="str">
            <v>Bateria AAA  (docenas), Insterstate</v>
          </cell>
          <cell r="D300" t="str">
            <v>unidad</v>
          </cell>
          <cell r="E300">
            <v>531</v>
          </cell>
          <cell r="F300" t="str">
            <v>2.3.9.6.01</v>
          </cell>
        </row>
        <row r="301">
          <cell r="C301" t="str">
            <v>Bateria AAA  Maxell (docenas)</v>
          </cell>
          <cell r="D301" t="str">
            <v>unidad</v>
          </cell>
          <cell r="E301">
            <v>796.5</v>
          </cell>
          <cell r="F301" t="str">
            <v>2.3.9.6.01</v>
          </cell>
        </row>
        <row r="302">
          <cell r="C302" t="str">
            <v>Baterías de Vehículos para Isuzu D-Max</v>
          </cell>
          <cell r="D302" t="str">
            <v>unidad</v>
          </cell>
          <cell r="E302">
            <v>5640.4</v>
          </cell>
          <cell r="F302" t="str">
            <v>2.3.9.6.01</v>
          </cell>
        </row>
        <row r="303">
          <cell r="C303" t="str">
            <v>Baterías de Vehículos para Nissan Frontier</v>
          </cell>
          <cell r="D303" t="str">
            <v>unidad</v>
          </cell>
          <cell r="E303">
            <v>5640.4</v>
          </cell>
          <cell r="F303" t="str">
            <v>2.3.9.6.01</v>
          </cell>
        </row>
        <row r="304">
          <cell r="C304" t="str">
            <v>Baterías de Vehículos para Nissan Patrol</v>
          </cell>
          <cell r="D304" t="str">
            <v>unidad</v>
          </cell>
          <cell r="E304">
            <v>5640.4</v>
          </cell>
          <cell r="F304" t="str">
            <v>2.3.9.6.01</v>
          </cell>
        </row>
        <row r="305">
          <cell r="C305" t="str">
            <v>Baterías de Vehículos para Toyota Corolla</v>
          </cell>
          <cell r="D305" t="str">
            <v>unidad</v>
          </cell>
          <cell r="E305">
            <v>4366</v>
          </cell>
          <cell r="F305" t="str">
            <v>2.3.9.6.01</v>
          </cell>
        </row>
        <row r="306">
          <cell r="C306" t="str">
            <v>Baterías para UPS de Tomógrafo ( capacidad 80KVA/64KVA)</v>
          </cell>
          <cell r="D306" t="str">
            <v>unidad</v>
          </cell>
          <cell r="E306">
            <v>15611.4</v>
          </cell>
          <cell r="F306" t="str">
            <v>2.3.9.6.01</v>
          </cell>
        </row>
        <row r="307">
          <cell r="C307" t="str">
            <v>Bombillo Pequeño 25W, Bajo Consumo</v>
          </cell>
          <cell r="D307" t="str">
            <v>unidad</v>
          </cell>
          <cell r="E307">
            <v>179.15</v>
          </cell>
          <cell r="F307" t="str">
            <v>2.3.9.6.01</v>
          </cell>
        </row>
        <row r="308">
          <cell r="C308" t="str">
            <v>Extensiones elécricas de 10 pies, color mamey (3M) 48006 Voltech</v>
          </cell>
          <cell r="D308" t="str">
            <v>unidad</v>
          </cell>
          <cell r="E308">
            <v>194.7</v>
          </cell>
          <cell r="F308" t="str">
            <v>2.3.9.6.01</v>
          </cell>
        </row>
        <row r="309">
          <cell r="C309" t="str">
            <v>Fotocelda con Base</v>
          </cell>
          <cell r="D309" t="str">
            <v>unidad</v>
          </cell>
          <cell r="E309">
            <v>672.6</v>
          </cell>
          <cell r="F309" t="str">
            <v>2.3.9.6.01</v>
          </cell>
        </row>
        <row r="310">
          <cell r="C310" t="str">
            <v>Main Breaker Trifasico de 240 voltios</v>
          </cell>
          <cell r="D310" t="str">
            <v>unidad</v>
          </cell>
          <cell r="E310">
            <v>20650</v>
          </cell>
          <cell r="F310" t="str">
            <v>2.3.9.6.01</v>
          </cell>
        </row>
        <row r="311">
          <cell r="C311" t="str">
            <v>Reflectores LED 100W</v>
          </cell>
          <cell r="D311" t="str">
            <v>unidad</v>
          </cell>
          <cell r="E311">
            <v>4661</v>
          </cell>
          <cell r="F311" t="str">
            <v>2.3.9.6.01</v>
          </cell>
        </row>
        <row r="312">
          <cell r="C312" t="str">
            <v>Regletas 6 Salidas Voltech</v>
          </cell>
          <cell r="D312" t="str">
            <v>unidad</v>
          </cell>
          <cell r="E312">
            <v>525.1</v>
          </cell>
          <cell r="F312" t="str">
            <v>2.3.9.6.01</v>
          </cell>
        </row>
        <row r="313">
          <cell r="C313" t="str">
            <v>Switch 24 puertos Gigabit (No POE)</v>
          </cell>
          <cell r="D313" t="str">
            <v>unidad</v>
          </cell>
          <cell r="E313">
            <v>6384.19</v>
          </cell>
          <cell r="F313" t="str">
            <v>2.3.9.6.01</v>
          </cell>
        </row>
        <row r="314">
          <cell r="C314" t="str">
            <v>Tape 3M Scoth-23 de Goma</v>
          </cell>
          <cell r="D314" t="str">
            <v>unidad</v>
          </cell>
          <cell r="E314">
            <v>899.04330000000004</v>
          </cell>
          <cell r="F314" t="str">
            <v>2.3.9.6.01</v>
          </cell>
        </row>
        <row r="315">
          <cell r="C315" t="str">
            <v>Tape 3M Scoth-33 Vinil</v>
          </cell>
          <cell r="D315" t="str">
            <v>unidad</v>
          </cell>
          <cell r="E315">
            <v>348.1</v>
          </cell>
          <cell r="F315" t="str">
            <v>2.3.9.6.01</v>
          </cell>
        </row>
        <row r="316">
          <cell r="C316" t="str">
            <v>Tomacorrientes 110v, tipo Livingston</v>
          </cell>
          <cell r="D316" t="str">
            <v>unidad</v>
          </cell>
          <cell r="E316">
            <v>147.5</v>
          </cell>
          <cell r="F316" t="str">
            <v>2.3.9.6.01</v>
          </cell>
        </row>
        <row r="317">
          <cell r="C317" t="str">
            <v>Transformadores 2x32W Silvania de 110v/ 277v</v>
          </cell>
          <cell r="D317" t="str">
            <v>unidad</v>
          </cell>
          <cell r="E317">
            <v>11210</v>
          </cell>
          <cell r="F317" t="str">
            <v>2.3.9.6.01</v>
          </cell>
        </row>
        <row r="318">
          <cell r="C318" t="str">
            <v>Tubos fluorescentes Blancos 32w Caja 25/1</v>
          </cell>
          <cell r="D318" t="str">
            <v>unidad</v>
          </cell>
          <cell r="E318">
            <v>1333.4</v>
          </cell>
          <cell r="F318" t="str">
            <v>2.3.9.6.01</v>
          </cell>
        </row>
        <row r="319">
          <cell r="C319" t="str">
            <v>Anestesia al 2% 1 50.00</v>
          </cell>
          <cell r="D319" t="str">
            <v>unidad</v>
          </cell>
          <cell r="E319">
            <v>939.75</v>
          </cell>
          <cell r="F319" t="str">
            <v>2.3.4.1.01</v>
          </cell>
        </row>
        <row r="320">
          <cell r="C320" t="str">
            <v>Anestesia al 3% 50/1</v>
          </cell>
          <cell r="D320" t="str">
            <v>unidad</v>
          </cell>
          <cell r="E320">
            <v>590</v>
          </cell>
          <cell r="F320" t="str">
            <v>2.3.4.1.01</v>
          </cell>
        </row>
        <row r="321">
          <cell r="C321" t="str">
            <v>Dycal brazil</v>
          </cell>
          <cell r="D321" t="str">
            <v>unidad</v>
          </cell>
          <cell r="E321">
            <v>761.25</v>
          </cell>
          <cell r="F321" t="str">
            <v>2.3.4.1.01</v>
          </cell>
        </row>
        <row r="322">
          <cell r="C322" t="str">
            <v>Dycal brazil</v>
          </cell>
          <cell r="D322" t="str">
            <v>unidad</v>
          </cell>
          <cell r="E322">
            <v>761.25</v>
          </cell>
          <cell r="F322" t="str">
            <v>2.3.4.2.01</v>
          </cell>
        </row>
        <row r="323">
          <cell r="C323" t="str">
            <v>Eugenol (frasco)</v>
          </cell>
          <cell r="D323" t="str">
            <v>unidad</v>
          </cell>
          <cell r="E323">
            <v>309.75</v>
          </cell>
          <cell r="F323" t="str">
            <v>2.3.4.2.01</v>
          </cell>
        </row>
        <row r="324">
          <cell r="C324" t="str">
            <v>Grabado Acido 37% Phosphoric 12g</v>
          </cell>
          <cell r="D324" t="str">
            <v>unidad</v>
          </cell>
          <cell r="E324">
            <v>270.48</v>
          </cell>
          <cell r="F324" t="str">
            <v>2.3.4.2.01</v>
          </cell>
        </row>
        <row r="325">
          <cell r="C325" t="str">
            <v>Grabado ácido 37% Phosphoric 12g</v>
          </cell>
          <cell r="D325" t="str">
            <v>unidad</v>
          </cell>
          <cell r="E325">
            <v>229.21530000000001</v>
          </cell>
          <cell r="F325" t="str">
            <v>2.3.4.1.01</v>
          </cell>
        </row>
        <row r="326">
          <cell r="C326" t="str">
            <v>Hidróxido de Calcio USA</v>
          </cell>
          <cell r="D326" t="str">
            <v>unidad</v>
          </cell>
          <cell r="E326">
            <v>194.25</v>
          </cell>
          <cell r="F326" t="str">
            <v>2.3.4.2.01</v>
          </cell>
        </row>
        <row r="327">
          <cell r="C327" t="str">
            <v>Hyaminol solución desinfectante 16 oz.</v>
          </cell>
          <cell r="D327" t="str">
            <v>unidad</v>
          </cell>
          <cell r="E327">
            <v>414.75</v>
          </cell>
          <cell r="F327" t="str">
            <v>2.3.4.1.01</v>
          </cell>
        </row>
        <row r="328">
          <cell r="C328" t="str">
            <v>Hyaminol solucion desinfectante 16oz.</v>
          </cell>
          <cell r="D328" t="str">
            <v>unidad</v>
          </cell>
          <cell r="E328">
            <v>414.75</v>
          </cell>
          <cell r="F328" t="str">
            <v>2.3.4.2.01</v>
          </cell>
        </row>
        <row r="329">
          <cell r="C329" t="str">
            <v>Kit de Resina</v>
          </cell>
          <cell r="D329" t="str">
            <v>unidad</v>
          </cell>
          <cell r="E329">
            <v>3669.75</v>
          </cell>
          <cell r="F329" t="str">
            <v>2.3.4.2.01</v>
          </cell>
        </row>
        <row r="330">
          <cell r="C330" t="str">
            <v>Lysol Odontológico IC</v>
          </cell>
          <cell r="D330" t="str">
            <v>tonelada</v>
          </cell>
          <cell r="E330">
            <v>866.25</v>
          </cell>
          <cell r="F330" t="str">
            <v>2.3.4.2.01</v>
          </cell>
        </row>
        <row r="331">
          <cell r="C331" t="str">
            <v>Minolyse LGM para Maquina ABX Micros 60</v>
          </cell>
          <cell r="D331" t="str">
            <v>unidad</v>
          </cell>
          <cell r="E331">
            <v>8096</v>
          </cell>
          <cell r="F331" t="str">
            <v>2.3.4.2.01</v>
          </cell>
        </row>
        <row r="332">
          <cell r="C332" t="str">
            <v>Minoton/Minidil, 20 litros para Maquina ABX Micros 60</v>
          </cell>
          <cell r="D332" t="str">
            <v>unidad</v>
          </cell>
          <cell r="E332">
            <v>8000</v>
          </cell>
          <cell r="F332" t="str">
            <v>2.3.4.2.01</v>
          </cell>
        </row>
        <row r="333">
          <cell r="C333" t="str">
            <v>Oxido de Zinc 2oz. (LC)</v>
          </cell>
          <cell r="D333" t="str">
            <v>unidad</v>
          </cell>
          <cell r="E333">
            <v>167.27</v>
          </cell>
          <cell r="F333" t="str">
            <v>2.3.4.2.01</v>
          </cell>
        </row>
        <row r="334">
          <cell r="C334" t="str">
            <v>Papel articular</v>
          </cell>
          <cell r="D334" t="str">
            <v>unidad</v>
          </cell>
          <cell r="E334">
            <v>402.67669999999998</v>
          </cell>
          <cell r="F334" t="str">
            <v>2.3.4.1.01</v>
          </cell>
        </row>
        <row r="335">
          <cell r="C335" t="str">
            <v>Pasta profiláctica Cherry 12oz</v>
          </cell>
          <cell r="D335" t="str">
            <v>unidad</v>
          </cell>
          <cell r="E335">
            <v>600.9153</v>
          </cell>
          <cell r="F335" t="str">
            <v>2.3.4.1.01</v>
          </cell>
        </row>
        <row r="336">
          <cell r="C336" t="str">
            <v>Pasta Profiláctica Cherry 12oz.</v>
          </cell>
          <cell r="D336" t="str">
            <v>tonelada</v>
          </cell>
          <cell r="E336">
            <v>489.40600000000001</v>
          </cell>
          <cell r="F336" t="str">
            <v>2.3.4.2.01</v>
          </cell>
        </row>
        <row r="337">
          <cell r="C337" t="str">
            <v>Resina flow</v>
          </cell>
          <cell r="D337" t="str">
            <v>unidad</v>
          </cell>
          <cell r="E337">
            <v>455.48</v>
          </cell>
          <cell r="F337" t="str">
            <v>2.3.4.1.01</v>
          </cell>
        </row>
        <row r="338">
          <cell r="C338" t="str">
            <v>Aro para Goma No. 265/70/16 para Camioneta Toyota Hilux</v>
          </cell>
          <cell r="D338" t="str">
            <v>unidad</v>
          </cell>
          <cell r="E338">
            <v>6490</v>
          </cell>
          <cell r="F338" t="str">
            <v>2.3.6.3.01</v>
          </cell>
        </row>
        <row r="339">
          <cell r="C339" t="str">
            <v>Galón de Gel Anti-bacterial para manos</v>
          </cell>
          <cell r="D339" t="str">
            <v>galon</v>
          </cell>
          <cell r="E339">
            <v>460.2</v>
          </cell>
          <cell r="F339" t="str">
            <v>2.3.7.2.03</v>
          </cell>
        </row>
        <row r="340">
          <cell r="C340" t="str">
            <v xml:space="preserve">Publicación en el Periódico, de Proceso de Licitación Publica Nacional durante 2 Días, </v>
          </cell>
          <cell r="D340" t="str">
            <v>dia</v>
          </cell>
          <cell r="E340">
            <v>44877.760000000002</v>
          </cell>
          <cell r="F340" t="str">
            <v xml:space="preserve">2.2.2.1.01 </v>
          </cell>
        </row>
        <row r="341">
          <cell r="C341" t="str">
            <v>Pagos facilitadores externos</v>
          </cell>
          <cell r="D341" t="str">
            <v xml:space="preserve">Cheque </v>
          </cell>
          <cell r="E341">
            <v>3000</v>
          </cell>
          <cell r="F341" t="str">
            <v>2.2.8.7.06</v>
          </cell>
        </row>
        <row r="342">
          <cell r="C342" t="str">
            <v>Condensador de 24,000 BTU, Refrigerante 22</v>
          </cell>
          <cell r="D342" t="str">
            <v>unidad</v>
          </cell>
          <cell r="E342">
            <v>23562.5</v>
          </cell>
          <cell r="F342" t="str">
            <v>2.6.5.4.01</v>
          </cell>
        </row>
        <row r="343">
          <cell r="C343" t="str">
            <v>Aire Acondicionado 12,000 BTU</v>
          </cell>
          <cell r="D343" t="str">
            <v>unidad</v>
          </cell>
          <cell r="E343">
            <v>28589.5</v>
          </cell>
          <cell r="F343" t="str">
            <v>2.6.5.4.01</v>
          </cell>
        </row>
        <row r="344">
          <cell r="C344" t="str">
            <v>Aire Acondicionado 18,000 BTU</v>
          </cell>
          <cell r="D344" t="str">
            <v>unidad</v>
          </cell>
          <cell r="E344">
            <v>39589.5</v>
          </cell>
          <cell r="F344" t="str">
            <v>2.6.5.4.01</v>
          </cell>
        </row>
        <row r="345">
          <cell r="C345" t="str">
            <v>Motor para Aire Condicionado Centralizado</v>
          </cell>
          <cell r="D345" t="str">
            <v>unidad</v>
          </cell>
          <cell r="E345">
            <v>102660</v>
          </cell>
          <cell r="F345" t="str">
            <v>2.6.5.4.01</v>
          </cell>
        </row>
        <row r="346">
          <cell r="C346" t="str">
            <v>Azucareras en Acero Inoxidable</v>
          </cell>
          <cell r="D346" t="str">
            <v>unidad</v>
          </cell>
          <cell r="E346">
            <v>590</v>
          </cell>
          <cell r="F346" t="str">
            <v>2.3.9.5.01</v>
          </cell>
        </row>
        <row r="347">
          <cell r="C347" t="str">
            <v>Bandeja de guano o Madera artesanal 18x10 (rectangular)</v>
          </cell>
          <cell r="D347" t="str">
            <v>unidad</v>
          </cell>
          <cell r="E347">
            <v>2124</v>
          </cell>
          <cell r="F347" t="str">
            <v>2.3.9.5.01</v>
          </cell>
        </row>
        <row r="348">
          <cell r="C348" t="str">
            <v>Docena de Platos hondo para Sopa, Blancos</v>
          </cell>
          <cell r="D348" t="str">
            <v>docena</v>
          </cell>
          <cell r="E348">
            <v>2832</v>
          </cell>
          <cell r="F348" t="str">
            <v>2.3.9.5.01</v>
          </cell>
        </row>
        <row r="349">
          <cell r="C349" t="str">
            <v>Docena de Platos llanos color blanco</v>
          </cell>
          <cell r="D349" t="str">
            <v>docena</v>
          </cell>
          <cell r="E349">
            <v>2548.8000000000002</v>
          </cell>
          <cell r="F349" t="str">
            <v>2.3.9.5.01</v>
          </cell>
        </row>
        <row r="350">
          <cell r="C350" t="str">
            <v>Docenas de Copas de Cristal para agua 10.7 oz</v>
          </cell>
          <cell r="D350" t="str">
            <v>docena</v>
          </cell>
          <cell r="E350">
            <v>2360</v>
          </cell>
          <cell r="F350" t="str">
            <v>2.3.9.5.01</v>
          </cell>
        </row>
        <row r="351">
          <cell r="C351" t="str">
            <v>Docenas de Copas de Cristal para agua bajitas</v>
          </cell>
          <cell r="D351" t="str">
            <v>docena</v>
          </cell>
          <cell r="E351">
            <v>2360</v>
          </cell>
          <cell r="F351" t="str">
            <v>2.3.9.5.01</v>
          </cell>
        </row>
        <row r="352">
          <cell r="C352" t="str">
            <v>Docenas de cucharitas para cafe</v>
          </cell>
          <cell r="D352" t="str">
            <v>docena</v>
          </cell>
          <cell r="E352">
            <v>708</v>
          </cell>
          <cell r="F352" t="str">
            <v>2.3.9.5.01</v>
          </cell>
        </row>
        <row r="353">
          <cell r="C353" t="str">
            <v>Grecas Industriales de 4 litros</v>
          </cell>
          <cell r="D353" t="str">
            <v>unidad</v>
          </cell>
          <cell r="E353">
            <v>7670</v>
          </cell>
          <cell r="F353" t="str">
            <v>2.3.9.5.01</v>
          </cell>
        </row>
        <row r="354">
          <cell r="C354" t="str">
            <v>Set de docenas de Tazas color blanco para cafe</v>
          </cell>
          <cell r="D354" t="str">
            <v>docena</v>
          </cell>
          <cell r="E354">
            <v>2548.8000000000002</v>
          </cell>
          <cell r="F354" t="str">
            <v>2.3.9.5.01</v>
          </cell>
        </row>
        <row r="355">
          <cell r="C355" t="str">
            <v>sets de Cuchillos, Tenedores y Cucharas (acero inoxidable)</v>
          </cell>
          <cell r="D355" t="str">
            <v>unidad</v>
          </cell>
          <cell r="E355">
            <v>2360</v>
          </cell>
          <cell r="F355" t="str">
            <v>2.3.9.5.01</v>
          </cell>
        </row>
        <row r="356">
          <cell r="C356" t="str">
            <v>Termos para Cafe de 1.5 litros color negro</v>
          </cell>
          <cell r="D356" t="str">
            <v>unidad</v>
          </cell>
          <cell r="E356">
            <v>1770</v>
          </cell>
          <cell r="F356" t="str">
            <v>2.3.9.5.01</v>
          </cell>
        </row>
        <row r="357">
          <cell r="C357" t="str">
            <v>Tetera para Té</v>
          </cell>
          <cell r="D357" t="str">
            <v>unidad</v>
          </cell>
          <cell r="E357">
            <v>1121</v>
          </cell>
          <cell r="F357" t="str">
            <v>2.3.9.5.01</v>
          </cell>
        </row>
        <row r="358">
          <cell r="C358" t="str">
            <v xml:space="preserve">	Cubeta de acero inoxidable rodable</v>
          </cell>
          <cell r="D358" t="str">
            <v>unidad</v>
          </cell>
          <cell r="E358">
            <v>1770</v>
          </cell>
          <cell r="F358" t="str">
            <v xml:space="preserve">2.3.9.2.01 </v>
          </cell>
        </row>
        <row r="359">
          <cell r="C359" t="str">
            <v xml:space="preserve">	Zafacón de acero inoxidable con tapa y pedal</v>
          </cell>
          <cell r="D359" t="str">
            <v>unidad</v>
          </cell>
          <cell r="E359">
            <v>1062</v>
          </cell>
          <cell r="F359" t="str">
            <v xml:space="preserve">2.3.9.2.01 </v>
          </cell>
        </row>
        <row r="360">
          <cell r="C360" t="str">
            <v>(662) COLOR para impresora HP 3515</v>
          </cell>
          <cell r="D360" t="str">
            <v>unidad</v>
          </cell>
          <cell r="E360">
            <v>420.55200000000002</v>
          </cell>
          <cell r="F360" t="str">
            <v xml:space="preserve">2.3.9.2.01 </v>
          </cell>
        </row>
        <row r="361">
          <cell r="C361" t="str">
            <v>(662) NEGRO para impresora HP 3515</v>
          </cell>
          <cell r="D361" t="str">
            <v>unidad</v>
          </cell>
          <cell r="E361">
            <v>420.73</v>
          </cell>
          <cell r="F361" t="str">
            <v xml:space="preserve">2.3.9.2.01 </v>
          </cell>
        </row>
        <row r="362">
          <cell r="C362" t="str">
            <v>122XL (CH563HC) para impresora HP 2050 (PERSONAL)</v>
          </cell>
          <cell r="D362" t="str">
            <v>unidad</v>
          </cell>
          <cell r="E362">
            <v>1379.48</v>
          </cell>
          <cell r="F362" t="str">
            <v xml:space="preserve">2.3.9.2.01 </v>
          </cell>
        </row>
        <row r="363">
          <cell r="C363" t="str">
            <v>122XL (CH563HC) para impresora HP 2050 (PERSONAL)</v>
          </cell>
          <cell r="D363" t="str">
            <v>unidad</v>
          </cell>
          <cell r="E363">
            <v>486.69200000000001</v>
          </cell>
          <cell r="F363" t="str">
            <v xml:space="preserve">2.3.9.2.01 </v>
          </cell>
        </row>
        <row r="364">
          <cell r="C364" t="str">
            <v>670 (CZ113AL) NEGRO para impresora HP AVANTAGE 4625</v>
          </cell>
          <cell r="D364" t="str">
            <v>unidad</v>
          </cell>
          <cell r="E364">
            <v>420.09199999999998</v>
          </cell>
          <cell r="F364" t="str">
            <v xml:space="preserve">2.3.9.2.01 </v>
          </cell>
        </row>
        <row r="365">
          <cell r="C365" t="str">
            <v>670 (CZ114AL) AZUL para impresora HP AVANTAGE 4625</v>
          </cell>
          <cell r="D365" t="str">
            <v>unidad</v>
          </cell>
          <cell r="E365">
            <v>422.358</v>
          </cell>
          <cell r="F365" t="str">
            <v xml:space="preserve">2.3.9.2.01 </v>
          </cell>
        </row>
        <row r="366">
          <cell r="C366" t="str">
            <v>670 (CZ115AL) MAGENTA para impresora HP AVANTAGE 4625</v>
          </cell>
          <cell r="D366" t="str">
            <v>unidad</v>
          </cell>
          <cell r="E366">
            <v>422.44</v>
          </cell>
          <cell r="F366" t="str">
            <v xml:space="preserve">2.3.9.2.01 </v>
          </cell>
        </row>
        <row r="367">
          <cell r="C367" t="str">
            <v>670 (CZ116AL) AMARILLO para impresora HP AVANTAGE 4625</v>
          </cell>
          <cell r="D367" t="str">
            <v>unidad</v>
          </cell>
          <cell r="E367">
            <v>422.62799999999999</v>
          </cell>
          <cell r="F367" t="str">
            <v xml:space="preserve">2.3.9.2.01 </v>
          </cell>
        </row>
        <row r="368">
          <cell r="C368" t="str">
            <v>74 NEGRO para impresora HP C4280</v>
          </cell>
          <cell r="D368" t="str">
            <v>unidad</v>
          </cell>
          <cell r="E368">
            <v>810.41200000000003</v>
          </cell>
          <cell r="F368" t="str">
            <v xml:space="preserve">2.3.9.2.01 </v>
          </cell>
        </row>
        <row r="369">
          <cell r="C369" t="str">
            <v>75 COLOR para impresora HP C4280</v>
          </cell>
          <cell r="D369" t="str">
            <v>unidad</v>
          </cell>
          <cell r="E369">
            <v>1069.47</v>
          </cell>
          <cell r="F369" t="str">
            <v xml:space="preserve">2.3.9.2.01 </v>
          </cell>
        </row>
        <row r="370">
          <cell r="C370" t="str">
            <v>AL-100 TD para impresora SHARP AL-2030</v>
          </cell>
          <cell r="D370" t="str">
            <v>unidad</v>
          </cell>
          <cell r="E370">
            <v>3499.9967000000001</v>
          </cell>
          <cell r="F370" t="str">
            <v xml:space="preserve">2.3.9.2.01 </v>
          </cell>
        </row>
        <row r="371">
          <cell r="C371" t="str">
            <v>Archivo Acordeon</v>
          </cell>
          <cell r="D371" t="str">
            <v>unidad</v>
          </cell>
          <cell r="E371">
            <v>200.6</v>
          </cell>
          <cell r="F371" t="str">
            <v xml:space="preserve">2.3.9.2.01 </v>
          </cell>
        </row>
        <row r="372">
          <cell r="C372" t="str">
            <v>Bandas de Gomas No. 18 (cajas)</v>
          </cell>
          <cell r="D372" t="str">
            <v>unidad</v>
          </cell>
          <cell r="E372">
            <v>17.405000000000001</v>
          </cell>
          <cell r="F372" t="str">
            <v xml:space="preserve">2.3.9.2.01 </v>
          </cell>
        </row>
        <row r="373">
          <cell r="C373" t="str">
            <v>Bandejas para Escritorio</v>
          </cell>
          <cell r="D373" t="str">
            <v>unidad</v>
          </cell>
          <cell r="E373">
            <v>101.48</v>
          </cell>
          <cell r="F373" t="str">
            <v xml:space="preserve">2.3.9.2.01 </v>
          </cell>
        </row>
        <row r="374">
          <cell r="C374" t="str">
            <v>Cajas de Clips (19MM) pequeño</v>
          </cell>
          <cell r="D374" t="str">
            <v>unidad</v>
          </cell>
          <cell r="E374">
            <v>15.281000000000001</v>
          </cell>
          <cell r="F374" t="str">
            <v xml:space="preserve">2.3.9.2.01 </v>
          </cell>
        </row>
        <row r="375">
          <cell r="C375" t="str">
            <v>Cajas de Clips (32MM) Mediano</v>
          </cell>
          <cell r="D375" t="str">
            <v>unidad</v>
          </cell>
          <cell r="E375">
            <v>34.81</v>
          </cell>
          <cell r="F375" t="str">
            <v xml:space="preserve">2.3.9.2.01 </v>
          </cell>
        </row>
        <row r="376">
          <cell r="C376" t="str">
            <v>Cajas de Clips (51MM) Grande</v>
          </cell>
          <cell r="D376" t="str">
            <v>unidad</v>
          </cell>
          <cell r="E376">
            <v>77.88</v>
          </cell>
          <cell r="F376" t="str">
            <v xml:space="preserve">2.3.9.2.01 </v>
          </cell>
        </row>
        <row r="377">
          <cell r="C377" t="str">
            <v>Cajas de Felpas Azules</v>
          </cell>
          <cell r="D377" t="str">
            <v>Caja</v>
          </cell>
          <cell r="E377">
            <v>403.79669999999999</v>
          </cell>
          <cell r="F377" t="str">
            <v xml:space="preserve">2.3.9.2.01 </v>
          </cell>
        </row>
        <row r="378">
          <cell r="C378" t="str">
            <v>Cajas de Lapiceros Azules</v>
          </cell>
          <cell r="D378" t="str">
            <v>Caja</v>
          </cell>
          <cell r="E378">
            <v>36</v>
          </cell>
          <cell r="F378" t="str">
            <v xml:space="preserve">2.3.9.2.01 </v>
          </cell>
        </row>
        <row r="379">
          <cell r="C379" t="str">
            <v>Cajas Marcadores de Pizarra</v>
          </cell>
          <cell r="D379" t="str">
            <v>Caja</v>
          </cell>
          <cell r="E379">
            <v>154.875</v>
          </cell>
          <cell r="F379" t="str">
            <v xml:space="preserve">2.3.9.2.01 </v>
          </cell>
        </row>
        <row r="380">
          <cell r="C380" t="str">
            <v>Carpetas para archivos</v>
          </cell>
          <cell r="D380" t="str">
            <v>unidad</v>
          </cell>
          <cell r="E380">
            <v>121.54</v>
          </cell>
          <cell r="F380" t="str">
            <v xml:space="preserve">2.3.9.2.01 </v>
          </cell>
        </row>
        <row r="381">
          <cell r="C381" t="str">
            <v>Cartucho 122 Color para impresora HP2050 (Personal)</v>
          </cell>
          <cell r="D381" t="str">
            <v>unidad</v>
          </cell>
          <cell r="E381">
            <v>510.04250000000002</v>
          </cell>
          <cell r="F381" t="str">
            <v xml:space="preserve">2.3.9.2.01 </v>
          </cell>
        </row>
        <row r="382">
          <cell r="C382" t="str">
            <v>Cartucho 122 Negro para impresora HP 2050 (Personal)</v>
          </cell>
          <cell r="D382" t="str">
            <v>unidad</v>
          </cell>
          <cell r="E382">
            <v>510.04250000000002</v>
          </cell>
          <cell r="F382" t="str">
            <v xml:space="preserve">2.3.9.2.01 </v>
          </cell>
        </row>
        <row r="383">
          <cell r="C383" t="str">
            <v>Cartucho 662 color para impresora HP 3515</v>
          </cell>
          <cell r="D383" t="str">
            <v>unidad</v>
          </cell>
          <cell r="E383">
            <v>445.214</v>
          </cell>
          <cell r="F383" t="str">
            <v xml:space="preserve">2.3.9.2.01 </v>
          </cell>
        </row>
        <row r="384">
          <cell r="C384" t="str">
            <v>Cartucho 662 Negro para impresora HP 3515</v>
          </cell>
          <cell r="D384" t="str">
            <v>unidad</v>
          </cell>
          <cell r="E384">
            <v>445.21409999999997</v>
          </cell>
          <cell r="F384" t="str">
            <v xml:space="preserve">2.3.9.2.01 </v>
          </cell>
        </row>
        <row r="385">
          <cell r="C385" t="str">
            <v>Cartucho 662 Negro para impresora HP 3515</v>
          </cell>
          <cell r="D385" t="str">
            <v>unidad</v>
          </cell>
          <cell r="E385">
            <v>437.91</v>
          </cell>
          <cell r="F385" t="str">
            <v xml:space="preserve">2.3.9.2.01 </v>
          </cell>
        </row>
        <row r="386">
          <cell r="C386" t="str">
            <v>Cartucho 670 (CZ113AL) Negro  para impresora HP AVANTAGE 4625</v>
          </cell>
          <cell r="D386" t="str">
            <v>unidad</v>
          </cell>
          <cell r="E386">
            <v>440.16329999999999</v>
          </cell>
          <cell r="F386" t="str">
            <v xml:space="preserve">2.3.9.2.01 </v>
          </cell>
        </row>
        <row r="387">
          <cell r="C387" t="str">
            <v>Cartucho 670 (CZ114AL) Magenta para impresora HP AVANTAGE 4625</v>
          </cell>
          <cell r="D387" t="str">
            <v>unidad</v>
          </cell>
          <cell r="E387">
            <v>439.49</v>
          </cell>
          <cell r="F387" t="str">
            <v xml:space="preserve">2.3.9.2.01 </v>
          </cell>
        </row>
        <row r="388">
          <cell r="C388" t="str">
            <v>Cartucho 670 (CZ115AL) Amarillo para impresora HP AVANTAGE 4625</v>
          </cell>
          <cell r="D388" t="str">
            <v>unidad</v>
          </cell>
          <cell r="E388">
            <v>442.005</v>
          </cell>
          <cell r="F388" t="str">
            <v xml:space="preserve">2.3.9.2.01 </v>
          </cell>
        </row>
        <row r="389">
          <cell r="C389" t="str">
            <v>Cartucho 670 (CZ116AL) Cian para impresora HP AVANTAGE 4625</v>
          </cell>
          <cell r="D389" t="str">
            <v>unidad</v>
          </cell>
          <cell r="E389">
            <v>439.49</v>
          </cell>
          <cell r="F389" t="str">
            <v xml:space="preserve">2.3.9.2.01 </v>
          </cell>
        </row>
        <row r="390">
          <cell r="C390" t="str">
            <v>Cartucho 74 Negro para impresora HP C4280</v>
          </cell>
          <cell r="D390" t="str">
            <v>unidad</v>
          </cell>
          <cell r="E390">
            <v>835.00300000000004</v>
          </cell>
          <cell r="F390" t="str">
            <v xml:space="preserve">2.3.9.2.01 </v>
          </cell>
        </row>
        <row r="391">
          <cell r="C391" t="str">
            <v>Cartucho 75 Color para impresora HP C4280</v>
          </cell>
          <cell r="D391" t="str">
            <v>unidad</v>
          </cell>
          <cell r="E391">
            <v>1110</v>
          </cell>
          <cell r="F391" t="str">
            <v xml:space="preserve">2.3.9.2.01 </v>
          </cell>
        </row>
        <row r="392">
          <cell r="C392" t="str">
            <v>Cartucho 954 Amarillo para impresora OFFICEJET PRO8710</v>
          </cell>
          <cell r="D392" t="str">
            <v>unidad</v>
          </cell>
          <cell r="E392">
            <v>932.61249999999995</v>
          </cell>
          <cell r="F392" t="str">
            <v xml:space="preserve">2.3.9.2.01 </v>
          </cell>
        </row>
        <row r="393">
          <cell r="C393" t="str">
            <v>Cartucho 954 Cian para impresora OFFICEJET PRO8710</v>
          </cell>
          <cell r="D393" t="str">
            <v>unidad</v>
          </cell>
          <cell r="E393">
            <v>932.39</v>
          </cell>
          <cell r="F393" t="str">
            <v xml:space="preserve">2.3.9.2.01 </v>
          </cell>
        </row>
        <row r="394">
          <cell r="C394" t="str">
            <v>Cartucho 954 Magenta para impresora HP OFFICEJET PRO8710</v>
          </cell>
          <cell r="D394" t="str">
            <v>unidad</v>
          </cell>
          <cell r="E394">
            <v>932.39</v>
          </cell>
          <cell r="F394" t="str">
            <v xml:space="preserve">2.3.9.2.01 </v>
          </cell>
        </row>
        <row r="395">
          <cell r="C395" t="str">
            <v>Cartucho 954 Negro para impresora HP OFFICEJET PRO8710</v>
          </cell>
          <cell r="D395" t="str">
            <v>unidad</v>
          </cell>
          <cell r="E395">
            <v>1015</v>
          </cell>
          <cell r="F395" t="str">
            <v xml:space="preserve">2.3.9.2.01 </v>
          </cell>
        </row>
        <row r="396">
          <cell r="C396" t="str">
            <v>Cartucho CN050A (951) CIAN para impresora HP OFFICEJET PRO8610</v>
          </cell>
          <cell r="D396" t="str">
            <v>unidad</v>
          </cell>
          <cell r="E396">
            <v>927.75</v>
          </cell>
          <cell r="F396" t="str">
            <v xml:space="preserve">2.3.9.2.01 </v>
          </cell>
        </row>
        <row r="397">
          <cell r="C397" t="str">
            <v>Cartucho CN051 (951) Magenta para impresora HP OFFICEJET PRO8610</v>
          </cell>
          <cell r="D397" t="str">
            <v>unidad</v>
          </cell>
          <cell r="E397">
            <v>922.77329999999995</v>
          </cell>
          <cell r="F397" t="str">
            <v xml:space="preserve">2.3.9.2.01 </v>
          </cell>
        </row>
        <row r="398">
          <cell r="C398" t="str">
            <v>Cartucho CN052A Amarillo para impresora HP OFFICEJET PRO8610</v>
          </cell>
          <cell r="D398" t="str">
            <v>unidad</v>
          </cell>
          <cell r="E398">
            <v>929.53330000000005</v>
          </cell>
          <cell r="F398" t="str">
            <v xml:space="preserve">2.3.9.2.01 </v>
          </cell>
        </row>
        <row r="399">
          <cell r="C399" t="str">
            <v>Cartucho HP 60 Negro para impresora HP DESKJET D1660</v>
          </cell>
          <cell r="D399" t="str">
            <v>unidad</v>
          </cell>
          <cell r="E399">
            <v>885</v>
          </cell>
          <cell r="F399" t="str">
            <v xml:space="preserve">2.3.9.2.01 </v>
          </cell>
        </row>
        <row r="400">
          <cell r="C400" t="str">
            <v>Cartuchos color Negro para Impresora HP Photosmart C4280</v>
          </cell>
          <cell r="D400" t="str">
            <v>unidad</v>
          </cell>
          <cell r="E400">
            <v>1017.5025000000001</v>
          </cell>
          <cell r="F400" t="str">
            <v xml:space="preserve">2.3.9.2.01 </v>
          </cell>
        </row>
        <row r="401">
          <cell r="C401" t="str">
            <v>CB435A (35A) para impresora Laserjet P1006</v>
          </cell>
          <cell r="D401" t="str">
            <v>unidad</v>
          </cell>
          <cell r="E401">
            <v>2700.0052000000001</v>
          </cell>
          <cell r="F401" t="str">
            <v xml:space="preserve">2.3.9.2.01 </v>
          </cell>
        </row>
        <row r="402">
          <cell r="C402" t="str">
            <v>CE285A (85A) para impresora HP P1102W</v>
          </cell>
          <cell r="D402" t="str">
            <v>unidad</v>
          </cell>
          <cell r="E402">
            <v>2799.9985000000001</v>
          </cell>
          <cell r="F402" t="str">
            <v xml:space="preserve">2.3.9.2.01 </v>
          </cell>
        </row>
        <row r="403">
          <cell r="C403" t="str">
            <v>CE310A para impresora HP CP1025NW</v>
          </cell>
          <cell r="D403" t="str">
            <v>unidad</v>
          </cell>
          <cell r="E403">
            <v>2149.9960000000001</v>
          </cell>
          <cell r="F403" t="str">
            <v xml:space="preserve">2.3.9.2.01 </v>
          </cell>
        </row>
        <row r="404">
          <cell r="C404" t="str">
            <v>CE505A (05A) para impresora HP P2055DM</v>
          </cell>
          <cell r="D404" t="str">
            <v>unidad</v>
          </cell>
          <cell r="E404">
            <v>3650</v>
          </cell>
          <cell r="F404" t="str">
            <v xml:space="preserve">2.3.9.2.01 </v>
          </cell>
        </row>
        <row r="405">
          <cell r="C405" t="str">
            <v>Cera para contar Red Star 1.1 oz</v>
          </cell>
          <cell r="D405" t="str">
            <v>unidad</v>
          </cell>
          <cell r="E405">
            <v>30.68</v>
          </cell>
          <cell r="F405" t="str">
            <v xml:space="preserve">2.3.9.2.01 </v>
          </cell>
        </row>
        <row r="406">
          <cell r="C406" t="str">
            <v>CF226A (26A) para impresora HP MFP M426 FDW</v>
          </cell>
          <cell r="D406" t="str">
            <v>unidad</v>
          </cell>
          <cell r="E406">
            <v>5039.8509999999997</v>
          </cell>
          <cell r="F406" t="str">
            <v xml:space="preserve">2.3.9.2.01 </v>
          </cell>
        </row>
        <row r="407">
          <cell r="C407" t="str">
            <v>CF283A (83A) para impresora HP MFP M127 FN</v>
          </cell>
          <cell r="D407" t="str">
            <v>unidad</v>
          </cell>
          <cell r="E407">
            <v>2700.0050000000001</v>
          </cell>
          <cell r="F407" t="str">
            <v xml:space="preserve">2.3.9.2.01 </v>
          </cell>
        </row>
        <row r="408">
          <cell r="C408" t="str">
            <v>Cinta adhesiva 3/4</v>
          </cell>
          <cell r="D408" t="str">
            <v>unidad</v>
          </cell>
          <cell r="E408">
            <v>9.9946000000000002</v>
          </cell>
          <cell r="F408" t="str">
            <v xml:space="preserve">2.3.9.2.01 </v>
          </cell>
        </row>
        <row r="409">
          <cell r="C409" t="str">
            <v>Cinta para Calculadora electronica CIO Negra-Roja</v>
          </cell>
          <cell r="D409" t="str">
            <v>unidad</v>
          </cell>
          <cell r="E409">
            <v>35.4</v>
          </cell>
          <cell r="F409" t="str">
            <v xml:space="preserve">2.3.9.2.01 </v>
          </cell>
        </row>
        <row r="410">
          <cell r="C410" t="str">
            <v>CL-511 COLOR para impresora CANON PIXMA MP230</v>
          </cell>
          <cell r="D410" t="str">
            <v>unidad</v>
          </cell>
          <cell r="E410">
            <v>1184.72</v>
          </cell>
          <cell r="F410" t="str">
            <v xml:space="preserve">2.3.9.2.01 </v>
          </cell>
        </row>
        <row r="411">
          <cell r="C411" t="str">
            <v>CL-513 XL COLOR para impresora CANON PIXMA MP230</v>
          </cell>
          <cell r="D411" t="str">
            <v>unidad</v>
          </cell>
          <cell r="E411">
            <v>2265.6</v>
          </cell>
          <cell r="F411" t="str">
            <v xml:space="preserve">2.3.9.2.01 </v>
          </cell>
        </row>
        <row r="412">
          <cell r="C412" t="str">
            <v>Clip porta Carnet</v>
          </cell>
          <cell r="D412" t="str">
            <v>unidad</v>
          </cell>
          <cell r="E412">
            <v>13.3222</v>
          </cell>
          <cell r="F412" t="str">
            <v xml:space="preserve">2.3.9.2.01 </v>
          </cell>
        </row>
        <row r="413">
          <cell r="C413" t="str">
            <v>Clips Mediano 33MM</v>
          </cell>
          <cell r="D413" t="str">
            <v>unidad</v>
          </cell>
          <cell r="E413">
            <v>107.675</v>
          </cell>
          <cell r="F413" t="str">
            <v xml:space="preserve">2.3.9.2.01 </v>
          </cell>
        </row>
        <row r="414">
          <cell r="C414" t="str">
            <v>Clips Sujeta Papel Grande</v>
          </cell>
          <cell r="D414" t="str">
            <v>unidad</v>
          </cell>
          <cell r="E414">
            <v>21.771000000000001</v>
          </cell>
          <cell r="F414" t="str">
            <v xml:space="preserve">2.3.9.2.01 </v>
          </cell>
        </row>
        <row r="415">
          <cell r="C415" t="str">
            <v xml:space="preserve">Clips Sujeta Papel Pequeño </v>
          </cell>
          <cell r="D415" t="str">
            <v>unidad</v>
          </cell>
          <cell r="E415">
            <v>7.8470000000000004</v>
          </cell>
          <cell r="F415" t="str">
            <v xml:space="preserve">2.3.9.2.01 </v>
          </cell>
        </row>
        <row r="416">
          <cell r="C416" t="str">
            <v>CN050A (951) CIAN AZUL para impresora HP OFFICEJET PRO8610</v>
          </cell>
          <cell r="D416" t="str">
            <v>unidad</v>
          </cell>
          <cell r="E416">
            <v>885.4</v>
          </cell>
          <cell r="F416" t="str">
            <v xml:space="preserve">2.3.9.2.01 </v>
          </cell>
        </row>
        <row r="417">
          <cell r="C417" t="str">
            <v>CN051A (951) MAGENTA para impresora HP OFFICEJET PRO8610</v>
          </cell>
          <cell r="D417" t="str">
            <v>unidad</v>
          </cell>
          <cell r="E417">
            <v>880.95249999999999</v>
          </cell>
          <cell r="F417" t="str">
            <v xml:space="preserve">2.3.9.2.01 </v>
          </cell>
        </row>
        <row r="418">
          <cell r="C418" t="str">
            <v>CN052A (952) AMARILLO para impresora HP OFFICEJET PRO8610</v>
          </cell>
          <cell r="D418" t="str">
            <v>unidad</v>
          </cell>
          <cell r="E418">
            <v>889.42600000000004</v>
          </cell>
          <cell r="F418" t="str">
            <v xml:space="preserve">2.3.9.2.01 </v>
          </cell>
        </row>
        <row r="419">
          <cell r="C419" t="str">
            <v>Corrector Liquido  20ml</v>
          </cell>
          <cell r="D419" t="str">
            <v>unidad</v>
          </cell>
          <cell r="E419">
            <v>20.001000000000001</v>
          </cell>
          <cell r="F419" t="str">
            <v xml:space="preserve">2.3.9.2.01 </v>
          </cell>
        </row>
        <row r="420">
          <cell r="C420" t="str">
            <v>Disco Duro externo de 2 Tera Bytes</v>
          </cell>
          <cell r="D420" t="str">
            <v>unidad</v>
          </cell>
          <cell r="E420">
            <v>5750.01</v>
          </cell>
          <cell r="F420" t="str">
            <v xml:space="preserve">2.3.9.2.01 </v>
          </cell>
        </row>
        <row r="421">
          <cell r="C421" t="str">
            <v>E260A11L para impresora LEXMARK E260DN</v>
          </cell>
          <cell r="D421" t="str">
            <v>unidad</v>
          </cell>
          <cell r="E421">
            <v>4500.0006000000003</v>
          </cell>
          <cell r="F421" t="str">
            <v xml:space="preserve">2.3.9.2.01 </v>
          </cell>
        </row>
        <row r="422">
          <cell r="C422" t="str">
            <v>Grapa Industrial Grande (cajas)</v>
          </cell>
          <cell r="D422" t="str">
            <v>tonelada</v>
          </cell>
          <cell r="E422">
            <v>206.5</v>
          </cell>
          <cell r="F422" t="str">
            <v xml:space="preserve">2.3.9.2.01 </v>
          </cell>
        </row>
        <row r="423">
          <cell r="C423" t="str">
            <v>Grapadoras de Metal</v>
          </cell>
          <cell r="D423" t="str">
            <v>unidad</v>
          </cell>
          <cell r="E423">
            <v>144.9984</v>
          </cell>
          <cell r="F423" t="str">
            <v xml:space="preserve">2.3.9.2.01 </v>
          </cell>
        </row>
        <row r="424">
          <cell r="C424" t="str">
            <v>Guillotina 15¨</v>
          </cell>
          <cell r="D424" t="str">
            <v>unidad</v>
          </cell>
          <cell r="E424">
            <v>1407.74</v>
          </cell>
          <cell r="F424" t="str">
            <v xml:space="preserve">2.3.9.2.01 </v>
          </cell>
        </row>
        <row r="425">
          <cell r="C425" t="str">
            <v>Lapiceros Azules</v>
          </cell>
          <cell r="D425" t="str">
            <v>Caja</v>
          </cell>
          <cell r="E425">
            <v>71.98</v>
          </cell>
          <cell r="F425" t="str">
            <v xml:space="preserve">2.3.9.2.01 </v>
          </cell>
        </row>
        <row r="426">
          <cell r="C426" t="str">
            <v>Lapiceros color Azul (cajas)</v>
          </cell>
          <cell r="D426" t="str">
            <v>unidad</v>
          </cell>
          <cell r="E426">
            <v>55</v>
          </cell>
          <cell r="F426" t="str">
            <v xml:space="preserve">2.3.9.2.01 </v>
          </cell>
        </row>
        <row r="427">
          <cell r="C427" t="str">
            <v>Lapiceros color negro (cajas)</v>
          </cell>
          <cell r="D427" t="str">
            <v>unidad</v>
          </cell>
          <cell r="E427">
            <v>55</v>
          </cell>
          <cell r="F427" t="str">
            <v xml:space="preserve">2.3.9.2.01 </v>
          </cell>
        </row>
        <row r="428">
          <cell r="C428" t="str">
            <v>Lapiceros color rojo (cajas)</v>
          </cell>
          <cell r="D428" t="str">
            <v>tonelada</v>
          </cell>
          <cell r="E428">
            <v>72.5</v>
          </cell>
          <cell r="F428" t="str">
            <v xml:space="preserve">2.3.9.2.01 </v>
          </cell>
        </row>
        <row r="429">
          <cell r="C429" t="str">
            <v>Lápiz de carbon (docena)</v>
          </cell>
          <cell r="D429" t="str">
            <v>unidad</v>
          </cell>
          <cell r="E429">
            <v>50</v>
          </cell>
          <cell r="F429" t="str">
            <v xml:space="preserve">2.3.9.2.01 </v>
          </cell>
        </row>
        <row r="430">
          <cell r="C430" t="str">
            <v>Memoria Micro SD de 64GB</v>
          </cell>
          <cell r="D430" t="str">
            <v>unidad</v>
          </cell>
          <cell r="E430">
            <v>1121</v>
          </cell>
          <cell r="F430" t="str">
            <v xml:space="preserve">2.3.9.2.01 </v>
          </cell>
        </row>
        <row r="431">
          <cell r="C431" t="str">
            <v>Memorias USB 8 GB</v>
          </cell>
          <cell r="D431" t="str">
            <v>unidad</v>
          </cell>
          <cell r="E431">
            <v>254.99799999999999</v>
          </cell>
          <cell r="F431" t="str">
            <v xml:space="preserve">2.3.9.2.01 </v>
          </cell>
        </row>
        <row r="432">
          <cell r="C432" t="str">
            <v>Memorias USB 8 GB</v>
          </cell>
          <cell r="D432" t="str">
            <v>unidad</v>
          </cell>
          <cell r="E432">
            <v>365.8</v>
          </cell>
          <cell r="F432" t="str">
            <v xml:space="preserve">2.3.9.2.01 </v>
          </cell>
        </row>
        <row r="433">
          <cell r="C433" t="str">
            <v>Mural de Corcho, Marco Madera 24x35</v>
          </cell>
          <cell r="D433" t="str">
            <v>unidad</v>
          </cell>
          <cell r="E433">
            <v>498.99799999999999</v>
          </cell>
          <cell r="F433" t="str">
            <v xml:space="preserve">2.3.9.2.01 </v>
          </cell>
        </row>
        <row r="434">
          <cell r="C434" t="str">
            <v>Notas de papel autoadhesivo, Post it 3x3</v>
          </cell>
          <cell r="D434" t="str">
            <v>unidad</v>
          </cell>
          <cell r="E434">
            <v>10.9976</v>
          </cell>
          <cell r="F434" t="str">
            <v xml:space="preserve">2.3.9.2.01 </v>
          </cell>
        </row>
        <row r="435">
          <cell r="C435" t="str">
            <v>Paquetes Post-it Banderitas, 5 Colores Hopax (Sing Here)</v>
          </cell>
          <cell r="D435" t="str">
            <v>unidad</v>
          </cell>
          <cell r="E435">
            <v>53.1</v>
          </cell>
          <cell r="F435" t="str">
            <v xml:space="preserve">2.3.9.2.01 </v>
          </cell>
        </row>
        <row r="436">
          <cell r="C436" t="str">
            <v>PG-510 NEGRO para impresora CANON PIXMA MP230</v>
          </cell>
          <cell r="D436" t="str">
            <v>unidad</v>
          </cell>
          <cell r="E436">
            <v>916.505</v>
          </cell>
          <cell r="F436" t="str">
            <v xml:space="preserve">2.3.9.2.01 </v>
          </cell>
        </row>
        <row r="437">
          <cell r="C437" t="str">
            <v>PG-512 XL NEGRO para impresora CANON PIXMA MP230</v>
          </cell>
          <cell r="D437" t="str">
            <v>unidad</v>
          </cell>
          <cell r="E437">
            <v>5015</v>
          </cell>
          <cell r="F437" t="str">
            <v xml:space="preserve">2.3.9.2.01 </v>
          </cell>
        </row>
        <row r="438">
          <cell r="C438" t="str">
            <v>Pizarras Blancas Laminadas 90x60 cm con Trípode</v>
          </cell>
          <cell r="D438" t="str">
            <v>unidad</v>
          </cell>
          <cell r="E438">
            <v>10584.6</v>
          </cell>
          <cell r="F438" t="str">
            <v xml:space="preserve">2.3.9.2.01 </v>
          </cell>
        </row>
        <row r="439">
          <cell r="C439" t="str">
            <v>Plásticos Protectores de Carnet</v>
          </cell>
          <cell r="D439" t="str">
            <v>unidad</v>
          </cell>
          <cell r="E439">
            <v>8.85</v>
          </cell>
          <cell r="F439" t="str">
            <v xml:space="preserve">2.3.9.2.01 </v>
          </cell>
        </row>
        <row r="440">
          <cell r="C440" t="str">
            <v>Porta Clips</v>
          </cell>
          <cell r="D440" t="str">
            <v>unidad</v>
          </cell>
          <cell r="E440">
            <v>26.55</v>
          </cell>
          <cell r="F440" t="str">
            <v xml:space="preserve">2.3.9.2.01 </v>
          </cell>
        </row>
        <row r="441">
          <cell r="C441" t="str">
            <v>Porta Lápiz de Metal</v>
          </cell>
          <cell r="D441" t="str">
            <v>unidad</v>
          </cell>
          <cell r="E441">
            <v>71.98</v>
          </cell>
          <cell r="F441" t="str">
            <v xml:space="preserve">2.3.9.2.01 </v>
          </cell>
        </row>
        <row r="442">
          <cell r="C442" t="str">
            <v>Porta Revista de Metal</v>
          </cell>
          <cell r="D442" t="str">
            <v>unidad</v>
          </cell>
          <cell r="E442">
            <v>278.77499999999998</v>
          </cell>
          <cell r="F442" t="str">
            <v xml:space="preserve">2.3.9.2.01 </v>
          </cell>
        </row>
        <row r="443">
          <cell r="C443" t="str">
            <v>Post it 3x3,  Varios Colores</v>
          </cell>
          <cell r="D443" t="str">
            <v>unidad</v>
          </cell>
          <cell r="E443">
            <v>32.001600000000003</v>
          </cell>
          <cell r="F443" t="str">
            <v xml:space="preserve">2.3.9.2.01 </v>
          </cell>
        </row>
        <row r="444">
          <cell r="C444" t="str">
            <v>Post it Banderita</v>
          </cell>
          <cell r="D444" t="str">
            <v>unidad</v>
          </cell>
          <cell r="E444">
            <v>33.04</v>
          </cell>
          <cell r="F444" t="str">
            <v xml:space="preserve">2.3.9.2.01 </v>
          </cell>
        </row>
        <row r="445">
          <cell r="C445" t="str">
            <v>Post it Grandes</v>
          </cell>
          <cell r="D445" t="str">
            <v>unidad</v>
          </cell>
          <cell r="E445">
            <v>24.78</v>
          </cell>
          <cell r="F445" t="str">
            <v xml:space="preserve">2.3.9.2.01 </v>
          </cell>
        </row>
        <row r="446">
          <cell r="C446" t="str">
            <v>Post it Pequeño</v>
          </cell>
          <cell r="D446" t="str">
            <v>unidad</v>
          </cell>
          <cell r="E446">
            <v>21.24</v>
          </cell>
          <cell r="F446" t="str">
            <v xml:space="preserve">2.3.9.2.01 </v>
          </cell>
        </row>
        <row r="447">
          <cell r="C447" t="str">
            <v>Q1338A (38A) para impresora LASERJET 4200 DTN</v>
          </cell>
          <cell r="D447" t="str">
            <v>unidad</v>
          </cell>
          <cell r="E447">
            <v>8379.4282999999996</v>
          </cell>
          <cell r="F447" t="str">
            <v xml:space="preserve">2.3.9.2.01 </v>
          </cell>
        </row>
        <row r="448">
          <cell r="C448" t="str">
            <v>Q2612AD (12A) para impresora HP LASERJET 1022</v>
          </cell>
          <cell r="D448" t="str">
            <v>unidad</v>
          </cell>
          <cell r="E448">
            <v>3100.0016999999998</v>
          </cell>
          <cell r="F448" t="str">
            <v xml:space="preserve">2.3.9.2.01 </v>
          </cell>
        </row>
        <row r="449">
          <cell r="C449" t="str">
            <v>Q5942A (42A) para impresora LASERJET 4250</v>
          </cell>
          <cell r="D449" t="str">
            <v>unidad</v>
          </cell>
          <cell r="E449">
            <v>7601.18</v>
          </cell>
          <cell r="F449" t="str">
            <v xml:space="preserve">2.3.9.2.01 </v>
          </cell>
        </row>
        <row r="450">
          <cell r="C450" t="str">
            <v>Reglas Plásticas 12¨</v>
          </cell>
          <cell r="D450" t="str">
            <v>unidad</v>
          </cell>
          <cell r="E450">
            <v>5.31</v>
          </cell>
          <cell r="F450" t="str">
            <v xml:space="preserve">2.3.9.2.01 </v>
          </cell>
        </row>
        <row r="451">
          <cell r="C451" t="str">
            <v>Resaltador Amarillo Fluorescente</v>
          </cell>
          <cell r="D451" t="str">
            <v>unidad</v>
          </cell>
          <cell r="E451">
            <v>9.6760000000000002</v>
          </cell>
          <cell r="F451" t="str">
            <v xml:space="preserve">2.3.9.2.01 </v>
          </cell>
        </row>
        <row r="452">
          <cell r="C452" t="str">
            <v>Resaltador Fluorescente</v>
          </cell>
          <cell r="D452" t="str">
            <v>unidad</v>
          </cell>
          <cell r="E452">
            <v>25.924600000000002</v>
          </cell>
          <cell r="F452" t="str">
            <v xml:space="preserve">2.3.9.2.01 </v>
          </cell>
        </row>
        <row r="453">
          <cell r="C453" t="str">
            <v>Router wifi</v>
          </cell>
          <cell r="D453" t="str">
            <v>unidad</v>
          </cell>
          <cell r="E453">
            <v>4163.9250000000002</v>
          </cell>
          <cell r="F453" t="str">
            <v xml:space="preserve">2.3.9.2.01 </v>
          </cell>
        </row>
        <row r="454">
          <cell r="C454" t="str">
            <v>Sacapuntas</v>
          </cell>
          <cell r="D454" t="str">
            <v>unidad</v>
          </cell>
          <cell r="E454">
            <v>15.34</v>
          </cell>
          <cell r="F454" t="str">
            <v xml:space="preserve">2.3.9.2.01 </v>
          </cell>
        </row>
        <row r="455">
          <cell r="C455" t="str">
            <v>Sacapuntas Eléctrico</v>
          </cell>
          <cell r="D455" t="str">
            <v>unidad</v>
          </cell>
          <cell r="E455">
            <v>788.24</v>
          </cell>
          <cell r="F455" t="str">
            <v xml:space="preserve">2.3.9.2.01 </v>
          </cell>
        </row>
        <row r="456">
          <cell r="C456" t="str">
            <v>Sello de Despachado (CUADRADO)</v>
          </cell>
          <cell r="D456" t="str">
            <v>unidad</v>
          </cell>
          <cell r="E456">
            <v>1888</v>
          </cell>
          <cell r="F456" t="str">
            <v xml:space="preserve">2.3.9.2.01 </v>
          </cell>
        </row>
        <row r="457">
          <cell r="C457" t="str">
            <v>Sello de Recibido (CUADRADO)</v>
          </cell>
          <cell r="D457" t="str">
            <v>unidad</v>
          </cell>
          <cell r="E457">
            <v>1888</v>
          </cell>
          <cell r="F457" t="str">
            <v xml:space="preserve">2.3.9.2.01 </v>
          </cell>
        </row>
        <row r="458">
          <cell r="C458" t="str">
            <v>Sellos Gomigrafos</v>
          </cell>
          <cell r="D458" t="str">
            <v>unidad</v>
          </cell>
          <cell r="E458">
            <v>1858.5</v>
          </cell>
          <cell r="F458" t="str">
            <v xml:space="preserve">2.3.9.2.01 </v>
          </cell>
        </row>
        <row r="459">
          <cell r="C459" t="str">
            <v>Separadores carpeta 8 1/2 x11</v>
          </cell>
          <cell r="D459" t="str">
            <v>Caja</v>
          </cell>
          <cell r="E459">
            <v>27.14</v>
          </cell>
          <cell r="F459" t="str">
            <v xml:space="preserve">2.3.9.2.01 </v>
          </cell>
        </row>
        <row r="460">
          <cell r="C460" t="str">
            <v>Stick de Colle 35g (Pegamento)</v>
          </cell>
          <cell r="D460" t="str">
            <v>unidad</v>
          </cell>
          <cell r="E460">
            <v>33.4176</v>
          </cell>
          <cell r="F460" t="str">
            <v xml:space="preserve">2.3.9.2.01 </v>
          </cell>
        </row>
        <row r="461">
          <cell r="C461" t="str">
            <v>Tabla de Apoyo de Madera</v>
          </cell>
          <cell r="D461" t="str">
            <v>unidad</v>
          </cell>
          <cell r="E461">
            <v>46.999499999999998</v>
          </cell>
          <cell r="F461" t="str">
            <v xml:space="preserve">2.3.9.2.01 </v>
          </cell>
        </row>
        <row r="462">
          <cell r="C462" t="str">
            <v>Tabla de apoyo/ Madera</v>
          </cell>
          <cell r="D462" t="str">
            <v>unidad</v>
          </cell>
          <cell r="E462">
            <v>49.206000000000003</v>
          </cell>
          <cell r="F462" t="str">
            <v xml:space="preserve">2.3.9.2.01 </v>
          </cell>
        </row>
        <row r="463">
          <cell r="C463" t="str">
            <v>Tape 33-3M (un rollo)</v>
          </cell>
          <cell r="D463" t="str">
            <v>unidad</v>
          </cell>
          <cell r="E463">
            <v>619.5</v>
          </cell>
          <cell r="F463" t="str">
            <v xml:space="preserve">2.3.9.2.01 </v>
          </cell>
        </row>
        <row r="464">
          <cell r="C464" t="str">
            <v>Tijeras de oficina</v>
          </cell>
          <cell r="D464" t="str">
            <v>unidad</v>
          </cell>
          <cell r="E464">
            <v>49.607300000000002</v>
          </cell>
          <cell r="F464" t="str">
            <v xml:space="preserve">2.3.9.2.01 </v>
          </cell>
        </row>
        <row r="465">
          <cell r="C465" t="str">
            <v>Tinta para Sello color azul (docenas)</v>
          </cell>
          <cell r="D465" t="str">
            <v>unidad</v>
          </cell>
          <cell r="E465">
            <v>1362.9</v>
          </cell>
          <cell r="F465" t="str">
            <v xml:space="preserve">2.3.9.2.01 </v>
          </cell>
        </row>
        <row r="466">
          <cell r="C466" t="str">
            <v>Tinta para Sello color rojo</v>
          </cell>
          <cell r="D466" t="str">
            <v>unidad</v>
          </cell>
          <cell r="E466">
            <v>114.46</v>
          </cell>
          <cell r="F466" t="str">
            <v xml:space="preserve">2.3.9.2.01 </v>
          </cell>
        </row>
        <row r="467">
          <cell r="C467" t="str">
            <v>Toner AR-310NT para impresora SHARP AR-M237</v>
          </cell>
          <cell r="D467" t="str">
            <v>unidad</v>
          </cell>
          <cell r="E467">
            <v>4399.9949999999999</v>
          </cell>
          <cell r="F467" t="str">
            <v xml:space="preserve">2.3.9.2.01 </v>
          </cell>
        </row>
        <row r="468">
          <cell r="C468" t="str">
            <v>Toner CB435A (35A) para impresora LASERJET P1006</v>
          </cell>
          <cell r="D468" t="str">
            <v>unidad</v>
          </cell>
          <cell r="E468">
            <v>2242</v>
          </cell>
          <cell r="F468" t="str">
            <v xml:space="preserve">2.3.9.2.01 </v>
          </cell>
        </row>
        <row r="469">
          <cell r="C469" t="str">
            <v>Toner CE285A (85A) para impresora HP P1102W</v>
          </cell>
          <cell r="D469" t="str">
            <v>unidad</v>
          </cell>
          <cell r="E469">
            <v>1982.4</v>
          </cell>
          <cell r="F469" t="str">
            <v xml:space="preserve">2.3.9.2.01 </v>
          </cell>
        </row>
        <row r="470">
          <cell r="C470" t="str">
            <v>Toner CE310A 126A para impresora HP CP1025NW</v>
          </cell>
          <cell r="D470" t="str">
            <v>unidad</v>
          </cell>
          <cell r="E470">
            <v>2006</v>
          </cell>
          <cell r="F470" t="str">
            <v xml:space="preserve">2.3.9.2.01 </v>
          </cell>
        </row>
        <row r="471">
          <cell r="C471" t="str">
            <v>Toner CE505A (05A) para impresora HP P2055DM</v>
          </cell>
          <cell r="D471" t="str">
            <v>unidad</v>
          </cell>
          <cell r="E471">
            <v>3186</v>
          </cell>
          <cell r="F471" t="str">
            <v xml:space="preserve">2.3.9.2.01 </v>
          </cell>
        </row>
        <row r="472">
          <cell r="C472" t="str">
            <v>Toner CF217A (17A) para impresora HP M102W</v>
          </cell>
          <cell r="D472" t="str">
            <v>unidad</v>
          </cell>
          <cell r="E472">
            <v>2908.2525000000001</v>
          </cell>
          <cell r="F472" t="str">
            <v xml:space="preserve">2.3.9.2.01 </v>
          </cell>
        </row>
        <row r="473">
          <cell r="C473" t="str">
            <v>Toner CF226A (26A) para impresora HP MFP M426 FDW</v>
          </cell>
          <cell r="D473" t="str">
            <v>unidad</v>
          </cell>
          <cell r="E473">
            <v>4979.6000000000004</v>
          </cell>
          <cell r="F473" t="str">
            <v xml:space="preserve">2.3.9.2.01 </v>
          </cell>
        </row>
        <row r="474">
          <cell r="C474" t="str">
            <v>Toner CF280A (80A) para impresora HP 400 M401 DNE</v>
          </cell>
          <cell r="D474" t="str">
            <v>unidad</v>
          </cell>
          <cell r="E474">
            <v>4248</v>
          </cell>
          <cell r="F474" t="str">
            <v xml:space="preserve">2.3.9.2.01 </v>
          </cell>
        </row>
        <row r="475">
          <cell r="C475" t="str">
            <v>Toner CF283A (83A) para impresora HP MFP M127 FN</v>
          </cell>
          <cell r="D475" t="str">
            <v>unidad</v>
          </cell>
          <cell r="E475">
            <v>2419</v>
          </cell>
          <cell r="F475" t="str">
            <v xml:space="preserve">2.3.9.2.01 </v>
          </cell>
        </row>
        <row r="476">
          <cell r="C476" t="str">
            <v>Toner E260A11L para impresora LEXMARK E260DN</v>
          </cell>
          <cell r="D476" t="str">
            <v>unidad</v>
          </cell>
          <cell r="E476">
            <v>5015</v>
          </cell>
          <cell r="F476" t="str">
            <v xml:space="preserve">2.3.9.2.01 </v>
          </cell>
        </row>
        <row r="477">
          <cell r="C477" t="str">
            <v>Toner HP CF217A 17A</v>
          </cell>
          <cell r="D477" t="str">
            <v>unidad</v>
          </cell>
          <cell r="E477">
            <v>4398.45</v>
          </cell>
          <cell r="F477" t="str">
            <v xml:space="preserve">2.3.9.2.01 </v>
          </cell>
        </row>
        <row r="478">
          <cell r="C478" t="str">
            <v>Toner para Impresora Xeroz 3220</v>
          </cell>
          <cell r="D478" t="str">
            <v>unidad</v>
          </cell>
          <cell r="E478">
            <v>8142</v>
          </cell>
          <cell r="F478" t="str">
            <v xml:space="preserve">2.3.9.2.01 </v>
          </cell>
        </row>
        <row r="479">
          <cell r="C479" t="str">
            <v>Toner Q1338A (38A) para impresora LASERJET 4200 DTN</v>
          </cell>
          <cell r="D479" t="str">
            <v>unidad</v>
          </cell>
          <cell r="E479">
            <v>6608</v>
          </cell>
          <cell r="F479" t="str">
            <v xml:space="preserve">2.3.9.2.01 </v>
          </cell>
        </row>
        <row r="480">
          <cell r="C480" t="str">
            <v>Toner Q2612AD (12A) para impresora HP LASERJET 1020</v>
          </cell>
          <cell r="D480" t="str">
            <v>unidad</v>
          </cell>
          <cell r="E480">
            <v>1899.8</v>
          </cell>
          <cell r="F480" t="str">
            <v xml:space="preserve">2.3.9.2.01 </v>
          </cell>
        </row>
        <row r="481">
          <cell r="C481" t="str">
            <v>Toner Q5942A (42A) para impresora LASERJET 4250</v>
          </cell>
          <cell r="D481" t="str">
            <v>unidad</v>
          </cell>
          <cell r="E481">
            <v>7788</v>
          </cell>
          <cell r="F481" t="str">
            <v xml:space="preserve">2.3.9.2.01 </v>
          </cell>
        </row>
        <row r="482">
          <cell r="C482" t="str">
            <v>Toner Q5945A (45A) para impresora HP 4345 MFP</v>
          </cell>
          <cell r="D482" t="str">
            <v>unidad</v>
          </cell>
          <cell r="E482">
            <v>8732</v>
          </cell>
          <cell r="F482" t="str">
            <v xml:space="preserve">2.3.9.2.01 </v>
          </cell>
        </row>
        <row r="483">
          <cell r="C483" t="str">
            <v>Toner T3520 para impresora TOSHIBA T3520</v>
          </cell>
          <cell r="D483" t="str">
            <v>unidad</v>
          </cell>
          <cell r="E483">
            <v>1911.01</v>
          </cell>
          <cell r="F483" t="str">
            <v xml:space="preserve">2.3.9.2.01 </v>
          </cell>
        </row>
        <row r="484">
          <cell r="C484" t="str">
            <v>Toner T4710U para impresora TOSHIBA SUPER G3</v>
          </cell>
          <cell r="D484" t="str">
            <v>unidad</v>
          </cell>
          <cell r="E484">
            <v>7670</v>
          </cell>
          <cell r="F484" t="str">
            <v xml:space="preserve">2.3.9.2.01 </v>
          </cell>
        </row>
        <row r="485">
          <cell r="C485" t="str">
            <v xml:space="preserve">Unidades de Sacagrapas </v>
          </cell>
          <cell r="D485" t="str">
            <v>unidad</v>
          </cell>
          <cell r="E485">
            <v>14.75</v>
          </cell>
          <cell r="F485" t="str">
            <v xml:space="preserve">2.3.9.2.01 </v>
          </cell>
        </row>
        <row r="486">
          <cell r="C486" t="str">
            <v>Zafacón de Metal para escritorio</v>
          </cell>
          <cell r="D486" t="str">
            <v>unidad</v>
          </cell>
          <cell r="E486">
            <v>233.64</v>
          </cell>
          <cell r="F486" t="str">
            <v xml:space="preserve">2.3.9.2.01 </v>
          </cell>
        </row>
        <row r="487">
          <cell r="C487" t="str">
            <v>Aguja con hilo de seda 3/0</v>
          </cell>
          <cell r="D487" t="str">
            <v>tonelada</v>
          </cell>
          <cell r="E487">
            <v>250</v>
          </cell>
          <cell r="F487" t="str">
            <v>2.3.9.3.01</v>
          </cell>
        </row>
        <row r="488">
          <cell r="C488" t="str">
            <v>Aguja con Hilo de Seda 3/0</v>
          </cell>
          <cell r="D488" t="str">
            <v>unidad</v>
          </cell>
          <cell r="E488">
            <v>362.25</v>
          </cell>
          <cell r="F488" t="str">
            <v xml:space="preserve">2.3.9.3.01 </v>
          </cell>
        </row>
        <row r="489">
          <cell r="C489" t="str">
            <v>Aguja corta 27G  1x100</v>
          </cell>
          <cell r="D489" t="str">
            <v>unidad</v>
          </cell>
          <cell r="E489">
            <v>402.67669999999998</v>
          </cell>
          <cell r="F489" t="str">
            <v>2.3.9.3.01</v>
          </cell>
        </row>
        <row r="490">
          <cell r="C490" t="str">
            <v>Aguja Corta 27G 1x100 (cajas)</v>
          </cell>
          <cell r="D490" t="str">
            <v>unidad</v>
          </cell>
          <cell r="E490">
            <v>475.16</v>
          </cell>
          <cell r="F490" t="str">
            <v xml:space="preserve">2.3.9.3.01 </v>
          </cell>
        </row>
        <row r="491">
          <cell r="C491" t="str">
            <v>Aguja larga 27G  1x100</v>
          </cell>
          <cell r="D491" t="str">
            <v>unidad</v>
          </cell>
          <cell r="E491">
            <v>466.1</v>
          </cell>
          <cell r="F491" t="str">
            <v>2.3.9.3.01</v>
          </cell>
        </row>
        <row r="492">
          <cell r="C492" t="str">
            <v>Aguja Larga 27G 1x100 (cajas)</v>
          </cell>
          <cell r="D492" t="str">
            <v>unidad</v>
          </cell>
          <cell r="E492">
            <v>475.16</v>
          </cell>
          <cell r="F492" t="str">
            <v xml:space="preserve">2.3.9.3.01 </v>
          </cell>
        </row>
        <row r="493">
          <cell r="C493" t="str">
            <v>Algodon en rollo (libra)</v>
          </cell>
          <cell r="D493" t="str">
            <v>libra</v>
          </cell>
          <cell r="E493">
            <v>148</v>
          </cell>
          <cell r="F493" t="str">
            <v>2.3.9.3.01</v>
          </cell>
        </row>
        <row r="494">
          <cell r="C494" t="str">
            <v>Algodón en rollo (libra)</v>
          </cell>
          <cell r="D494" t="str">
            <v>libra</v>
          </cell>
          <cell r="E494">
            <v>393.75</v>
          </cell>
          <cell r="F494" t="str">
            <v xml:space="preserve">2.3.9.3.01 </v>
          </cell>
        </row>
        <row r="495">
          <cell r="C495" t="str">
            <v>Babero desechable</v>
          </cell>
          <cell r="D495" t="str">
            <v>unidad</v>
          </cell>
          <cell r="E495">
            <v>1535.12</v>
          </cell>
          <cell r="F495" t="str">
            <v xml:space="preserve">2.3.9.3.01 </v>
          </cell>
        </row>
        <row r="496">
          <cell r="C496" t="str">
            <v>Babero desechable 500/1</v>
          </cell>
          <cell r="D496" t="str">
            <v>unidad</v>
          </cell>
          <cell r="E496">
            <v>1300.95</v>
          </cell>
          <cell r="F496" t="str">
            <v>2.3.9.3.01</v>
          </cell>
        </row>
        <row r="497">
          <cell r="C497" t="str">
            <v>Baja Lengua (1 caja)</v>
          </cell>
          <cell r="D497" t="str">
            <v>unidad</v>
          </cell>
          <cell r="E497">
            <v>299.72000000000003</v>
          </cell>
          <cell r="F497" t="str">
            <v xml:space="preserve">2.3.9.3.01 </v>
          </cell>
        </row>
        <row r="498">
          <cell r="C498" t="str">
            <v>Baja lengua 100/1</v>
          </cell>
          <cell r="D498" t="str">
            <v>unidad</v>
          </cell>
          <cell r="E498">
            <v>236</v>
          </cell>
          <cell r="F498" t="str">
            <v>2.3.9.3.01</v>
          </cell>
        </row>
        <row r="499">
          <cell r="C499" t="str">
            <v>Banda de Celuloide 1x100</v>
          </cell>
          <cell r="D499" t="str">
            <v>unidad</v>
          </cell>
          <cell r="E499">
            <v>131.58000000000001</v>
          </cell>
          <cell r="F499" t="str">
            <v xml:space="preserve">2.3.9.3.01 </v>
          </cell>
        </row>
        <row r="500">
          <cell r="C500" t="str">
            <v>Espejo con mango</v>
          </cell>
          <cell r="D500" t="str">
            <v>unidad</v>
          </cell>
          <cell r="E500">
            <v>136.29</v>
          </cell>
          <cell r="F500" t="str">
            <v>2.3.9.3.01</v>
          </cell>
        </row>
        <row r="501">
          <cell r="C501" t="str">
            <v>Fresa de pulido de Resina dorada (larga)</v>
          </cell>
          <cell r="D501" t="str">
            <v>unidad</v>
          </cell>
          <cell r="E501">
            <v>74.34</v>
          </cell>
          <cell r="F501" t="str">
            <v>2.3.9.3.01</v>
          </cell>
        </row>
        <row r="502">
          <cell r="C502" t="str">
            <v>Fresa económica 2200F</v>
          </cell>
          <cell r="D502" t="str">
            <v>unidad</v>
          </cell>
          <cell r="E502">
            <v>52.4983</v>
          </cell>
          <cell r="F502" t="str">
            <v>2.3.9.3.01</v>
          </cell>
        </row>
        <row r="503">
          <cell r="C503" t="str">
            <v>Fresa Económica 2200F</v>
          </cell>
          <cell r="D503" t="str">
            <v>unidad</v>
          </cell>
          <cell r="E503">
            <v>61.95</v>
          </cell>
          <cell r="F503" t="str">
            <v xml:space="preserve">2.3.9.3.01 </v>
          </cell>
        </row>
        <row r="504">
          <cell r="C504" t="str">
            <v>Fresa redonda 1012</v>
          </cell>
          <cell r="D504" t="str">
            <v>unidad</v>
          </cell>
          <cell r="E504">
            <v>94.352699999999999</v>
          </cell>
          <cell r="F504" t="str">
            <v>2.3.9.3.01</v>
          </cell>
        </row>
        <row r="505">
          <cell r="C505" t="str">
            <v>Fresa Redonda 1012</v>
          </cell>
          <cell r="D505" t="str">
            <v>unidad</v>
          </cell>
          <cell r="E505">
            <v>131.58199999999999</v>
          </cell>
          <cell r="F505" t="str">
            <v xml:space="preserve">2.3.9.3.01 </v>
          </cell>
        </row>
        <row r="506">
          <cell r="C506" t="str">
            <v>Fresa redonda 1014</v>
          </cell>
          <cell r="D506" t="str">
            <v>unidad</v>
          </cell>
          <cell r="E506">
            <v>94.352699999999999</v>
          </cell>
          <cell r="F506" t="str">
            <v>2.3.9.3.01</v>
          </cell>
        </row>
        <row r="507">
          <cell r="C507" t="str">
            <v>Fresa Redonda 1014</v>
          </cell>
          <cell r="D507" t="str">
            <v>unidad</v>
          </cell>
          <cell r="E507">
            <v>131.58199999999999</v>
          </cell>
          <cell r="F507" t="str">
            <v xml:space="preserve">2.3.9.3.01 </v>
          </cell>
        </row>
        <row r="508">
          <cell r="C508" t="str">
            <v>Fresa tipo Schufu</v>
          </cell>
          <cell r="D508" t="str">
            <v>unidad</v>
          </cell>
          <cell r="E508">
            <v>43.365299999999998</v>
          </cell>
          <cell r="F508" t="str">
            <v>2.3.9.3.01</v>
          </cell>
        </row>
        <row r="509">
          <cell r="C509" t="str">
            <v>Gasa 2'x 2'/4 No esterelizada 200/1 (paquetes)</v>
          </cell>
          <cell r="D509" t="str">
            <v>unidad</v>
          </cell>
          <cell r="E509">
            <v>78.75</v>
          </cell>
          <cell r="F509" t="str">
            <v xml:space="preserve">2.3.9.3.01 </v>
          </cell>
        </row>
        <row r="510">
          <cell r="C510" t="str">
            <v>Gasa 2'x 2'/4 no esterilizada 200/1 (paquetes)</v>
          </cell>
          <cell r="D510" t="str">
            <v>unidad</v>
          </cell>
          <cell r="E510">
            <v>73</v>
          </cell>
          <cell r="F510" t="str">
            <v>2.3.9.3.01</v>
          </cell>
        </row>
        <row r="511">
          <cell r="C511" t="str">
            <v>Gorro Azul de Cirugia 100/1</v>
          </cell>
          <cell r="D511" t="str">
            <v>unidad</v>
          </cell>
          <cell r="E511">
            <v>723.70500000000004</v>
          </cell>
          <cell r="F511" t="str">
            <v xml:space="preserve">2.3.9.3.01 </v>
          </cell>
        </row>
        <row r="512">
          <cell r="C512" t="str">
            <v>Guantes L</v>
          </cell>
          <cell r="D512" t="str">
            <v>unidad</v>
          </cell>
          <cell r="E512">
            <v>224.2</v>
          </cell>
          <cell r="F512" t="str">
            <v>2.3.9.3.01</v>
          </cell>
        </row>
        <row r="513">
          <cell r="C513" t="str">
            <v>Guantes L (cajas)</v>
          </cell>
          <cell r="D513" t="str">
            <v>unidad</v>
          </cell>
          <cell r="E513">
            <v>433.65</v>
          </cell>
          <cell r="F513" t="str">
            <v xml:space="preserve">2.3.9.3.01 </v>
          </cell>
        </row>
        <row r="514">
          <cell r="C514" t="str">
            <v>Guantes M</v>
          </cell>
          <cell r="D514" t="str">
            <v>unidad</v>
          </cell>
          <cell r="E514">
            <v>224.2</v>
          </cell>
          <cell r="F514" t="str">
            <v>2.3.9.3.01</v>
          </cell>
        </row>
        <row r="515">
          <cell r="C515" t="str">
            <v>Guantes M (cajas)</v>
          </cell>
          <cell r="D515" t="str">
            <v>unidad</v>
          </cell>
          <cell r="E515">
            <v>433.65</v>
          </cell>
          <cell r="F515" t="str">
            <v xml:space="preserve">2.3.9.3.01 </v>
          </cell>
        </row>
        <row r="516">
          <cell r="C516" t="str">
            <v>Guantes S</v>
          </cell>
          <cell r="D516" t="str">
            <v>unidad</v>
          </cell>
          <cell r="E516">
            <v>224.2</v>
          </cell>
          <cell r="F516" t="str">
            <v>2.3.9.3.01</v>
          </cell>
        </row>
        <row r="517">
          <cell r="C517" t="str">
            <v>Guantes S (cajas)</v>
          </cell>
          <cell r="D517" t="str">
            <v>unidad</v>
          </cell>
          <cell r="E517">
            <v>433.65</v>
          </cell>
          <cell r="F517" t="str">
            <v xml:space="preserve">2.3.9.3.01 </v>
          </cell>
        </row>
        <row r="518">
          <cell r="C518" t="str">
            <v>Instrumento de obturación plástica</v>
          </cell>
          <cell r="D518" t="str">
            <v>unidad</v>
          </cell>
          <cell r="E518">
            <v>99.12</v>
          </cell>
          <cell r="F518" t="str">
            <v>2.3.9.3.01</v>
          </cell>
        </row>
        <row r="519">
          <cell r="C519" t="str">
            <v>Jeringa porta Carpule</v>
          </cell>
          <cell r="D519" t="str">
            <v>unidad</v>
          </cell>
          <cell r="E519">
            <v>384.09</v>
          </cell>
          <cell r="F519" t="str">
            <v>2.3.9.3.01</v>
          </cell>
        </row>
        <row r="520">
          <cell r="C520" t="str">
            <v>Kits de Resina</v>
          </cell>
          <cell r="D520" t="str">
            <v>unidad</v>
          </cell>
          <cell r="E520">
            <v>3669.75</v>
          </cell>
          <cell r="F520" t="str">
            <v>2.3.9.3.01</v>
          </cell>
        </row>
        <row r="521">
          <cell r="C521" t="str">
            <v>Mascarilla lisa rectangular azul 1x50</v>
          </cell>
          <cell r="D521" t="str">
            <v>tonelada</v>
          </cell>
          <cell r="E521">
            <v>183.75</v>
          </cell>
          <cell r="F521" t="str">
            <v>2.3.9.3.01</v>
          </cell>
        </row>
        <row r="522">
          <cell r="C522" t="str">
            <v>Mascarilla Lisa Rectangular Azul 1x50</v>
          </cell>
          <cell r="D522" t="str">
            <v>unidad</v>
          </cell>
          <cell r="E522">
            <v>255.86</v>
          </cell>
          <cell r="F522" t="str">
            <v xml:space="preserve">2.3.9.3.01 </v>
          </cell>
        </row>
        <row r="523">
          <cell r="C523" t="str">
            <v>Papel Articular</v>
          </cell>
          <cell r="D523" t="str">
            <v>unidad</v>
          </cell>
          <cell r="E523">
            <v>548.26</v>
          </cell>
          <cell r="F523" t="str">
            <v xml:space="preserve">2.3.9.3.01 </v>
          </cell>
        </row>
        <row r="524">
          <cell r="C524" t="str">
            <v>Turbina</v>
          </cell>
          <cell r="D524" t="str">
            <v>unidad</v>
          </cell>
          <cell r="E524">
            <v>3422</v>
          </cell>
          <cell r="F524" t="str">
            <v>2.3.9.3.01</v>
          </cell>
        </row>
        <row r="525">
          <cell r="C525" t="str">
            <v>Viaticos Chofer Sin Hospedaje</v>
          </cell>
          <cell r="D525" t="str">
            <v xml:space="preserve">Cheque </v>
          </cell>
          <cell r="E525">
            <v>1500</v>
          </cell>
          <cell r="F525" t="str">
            <v>2.2.3.1.01</v>
          </cell>
        </row>
        <row r="526">
          <cell r="C526" t="str">
            <v>Viaticos Chofer Con Hospedaje</v>
          </cell>
          <cell r="D526" t="str">
            <v xml:space="preserve">Cheque </v>
          </cell>
          <cell r="E526">
            <v>2050</v>
          </cell>
          <cell r="F526" t="str">
            <v>2.2.3.1.01</v>
          </cell>
        </row>
        <row r="527">
          <cell r="C527" t="str">
            <v>Viaticos Tecnicos Con Hospedaje</v>
          </cell>
          <cell r="D527" t="str">
            <v xml:space="preserve">Cheque </v>
          </cell>
          <cell r="E527">
            <v>3500</v>
          </cell>
          <cell r="F527" t="str">
            <v>2.2.3.1.01</v>
          </cell>
        </row>
        <row r="528">
          <cell r="C528" t="str">
            <v>Viaticos Tecnicos Sin Hospedaje</v>
          </cell>
          <cell r="D528" t="str">
            <v xml:space="preserve">Cheque </v>
          </cell>
          <cell r="E528">
            <v>2100</v>
          </cell>
          <cell r="F528" t="str">
            <v>2.2.3.1.01</v>
          </cell>
        </row>
      </sheetData>
      <sheetData sheetId="5">
        <row r="5">
          <cell r="F5" t="str">
            <v>Anticipo Financiero</v>
          </cell>
        </row>
        <row r="6">
          <cell r="F6" t="str">
            <v>Venta de servicios</v>
          </cell>
        </row>
        <row r="7">
          <cell r="F7" t="str">
            <v>Recursos externos</v>
          </cell>
        </row>
        <row r="8">
          <cell r="F8" t="str">
            <v>Nómina</v>
          </cell>
        </row>
        <row r="16">
          <cell r="F16" t="str">
            <v>Electrodomésticos</v>
          </cell>
        </row>
        <row r="17">
          <cell r="F17" t="str">
            <v>Equipos Médicos</v>
          </cell>
        </row>
        <row r="18">
          <cell r="F18" t="str">
            <v>Equipos de cómputo</v>
          </cell>
        </row>
        <row r="19">
          <cell r="F19" t="str">
            <v>Equipos de seguridad</v>
          </cell>
        </row>
        <row r="20">
          <cell r="F20" t="str">
            <v>Mantenimiento y reparación de equipos de transporte, tracción y elevación</v>
          </cell>
        </row>
        <row r="21">
          <cell r="F21" t="str">
            <v>Mantenimiento y reparación de equipos para computación</v>
          </cell>
        </row>
        <row r="22">
          <cell r="F22" t="str">
            <v>Mantenimiento y reparación de equipos sanitarios y de laboratorio</v>
          </cell>
        </row>
        <row r="23">
          <cell r="F23" t="str">
            <v>Mantenimiento y reparación de maquinarias y equipos</v>
          </cell>
        </row>
        <row r="24">
          <cell r="F24" t="str">
            <v>Mantenimiento y reparación de muebles y equipos de oficina</v>
          </cell>
        </row>
        <row r="25">
          <cell r="F25" t="str">
            <v>Muebles de alojamiento</v>
          </cell>
        </row>
        <row r="26">
          <cell r="F26" t="str">
            <v>Muebles de oficina y estantería</v>
          </cell>
        </row>
        <row r="27">
          <cell r="F27" t="str">
            <v>Otros equipos</v>
          </cell>
        </row>
        <row r="28">
          <cell r="F28" t="str">
            <v>Sistemas de aire acondicionado, calefacción y de refrigeración industrial y comercial</v>
          </cell>
        </row>
        <row r="29">
          <cell r="F29" t="str">
            <v>Automóviles y camiones</v>
          </cell>
        </row>
        <row r="30">
          <cell r="F30" t="str">
            <v>Carrocerías y remolques</v>
          </cell>
        </row>
        <row r="31">
          <cell r="F31" t="str">
            <v>Otros equipos de transporte</v>
          </cell>
        </row>
      </sheetData>
      <sheetData sheetId="6">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7">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cell r="D17" t="str">
            <v>Dirección Central-SNS</v>
          </cell>
        </row>
        <row r="18">
          <cell r="B18" t="str">
            <v>R7 - SRS Cibao Occidental</v>
          </cell>
        </row>
        <row r="19">
          <cell r="B19" t="str">
            <v>R8 - SRS Cibao Central</v>
          </cell>
        </row>
        <row r="160">
          <cell r="B160" t="str">
            <v>Informe</v>
          </cell>
        </row>
        <row r="161">
          <cell r="B161" t="str">
            <v>Listado de participación</v>
          </cell>
        </row>
        <row r="162">
          <cell r="B162" t="str">
            <v>Fotos</v>
          </cell>
        </row>
        <row r="163">
          <cell r="B163" t="str">
            <v>Agenda</v>
          </cell>
        </row>
        <row r="164">
          <cell r="B164" t="str">
            <v>Plan</v>
          </cell>
        </row>
        <row r="165">
          <cell r="B165" t="str">
            <v>Protocolo</v>
          </cell>
        </row>
        <row r="166">
          <cell r="B166" t="str">
            <v>Manual</v>
          </cell>
        </row>
        <row r="167">
          <cell r="B167" t="str">
            <v>Resolución</v>
          </cell>
        </row>
        <row r="168">
          <cell r="B168" t="str">
            <v>Boletin</v>
          </cell>
        </row>
        <row r="169">
          <cell r="B169" t="str">
            <v>Reporte</v>
          </cell>
        </row>
        <row r="170">
          <cell r="B170" t="str">
            <v>Minuta</v>
          </cell>
        </row>
        <row r="171">
          <cell r="B171" t="str">
            <v>Hoja de supervisión</v>
          </cell>
        </row>
        <row r="172">
          <cell r="B172" t="str">
            <v>Inventario</v>
          </cell>
        </row>
        <row r="173">
          <cell r="B173" t="str">
            <v>Reglamento</v>
          </cell>
        </row>
        <row r="174">
          <cell r="B174" t="str">
            <v>Memoria</v>
          </cell>
        </row>
        <row r="175">
          <cell r="B175" t="str">
            <v>Encuesta</v>
          </cell>
        </row>
        <row r="176">
          <cell r="B176" t="str">
            <v>Registro Digital</v>
          </cell>
        </row>
        <row r="177">
          <cell r="B177" t="str">
            <v>Base de datos</v>
          </cell>
        </row>
        <row r="178">
          <cell r="B178" t="str">
            <v>Guía</v>
          </cell>
        </row>
        <row r="179">
          <cell r="B179" t="str">
            <v>POA</v>
          </cell>
        </row>
        <row r="180">
          <cell r="B180" t="str">
            <v>Presupuesto</v>
          </cell>
        </row>
        <row r="181">
          <cell r="B181" t="str">
            <v>Instrumentos/Herramientas</v>
          </cell>
        </row>
        <row r="182">
          <cell r="B182" t="str">
            <v>Otros</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61505991.240000002</v>
          </cell>
        </row>
        <row r="23">
          <cell r="J23">
            <v>0</v>
          </cell>
        </row>
        <row r="24">
          <cell r="J24">
            <v>0</v>
          </cell>
        </row>
        <row r="25">
          <cell r="J25">
            <v>0</v>
          </cell>
        </row>
        <row r="26">
          <cell r="J26">
            <v>0</v>
          </cell>
        </row>
        <row r="27">
          <cell r="J27">
            <v>0</v>
          </cell>
        </row>
        <row r="29">
          <cell r="J29">
            <v>0</v>
          </cell>
        </row>
        <row r="30">
          <cell r="J30">
            <v>3360000</v>
          </cell>
        </row>
        <row r="31">
          <cell r="J31">
            <v>0</v>
          </cell>
        </row>
        <row r="32">
          <cell r="J32">
            <v>240461.68</v>
          </cell>
        </row>
        <row r="33">
          <cell r="J33">
            <v>0</v>
          </cell>
        </row>
        <row r="34">
          <cell r="J34">
            <v>0</v>
          </cell>
        </row>
        <row r="35">
          <cell r="J35">
            <v>0</v>
          </cell>
        </row>
        <row r="37">
          <cell r="J37">
            <v>0</v>
          </cell>
        </row>
        <row r="39">
          <cell r="J39">
            <v>280000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55287.28</v>
          </cell>
        </row>
        <row r="96">
          <cell r="J96">
            <v>0</v>
          </cell>
        </row>
        <row r="100">
          <cell r="J100">
            <v>0</v>
          </cell>
        </row>
        <row r="101">
          <cell r="J101">
            <v>0</v>
          </cell>
        </row>
        <row r="103">
          <cell r="H103">
            <v>40100</v>
          </cell>
          <cell r="J103">
            <v>40100</v>
          </cell>
        </row>
        <row r="105">
          <cell r="J105">
            <v>0</v>
          </cell>
        </row>
        <row r="108">
          <cell r="J108">
            <v>0</v>
          </cell>
        </row>
        <row r="110">
          <cell r="J110">
            <v>0</v>
          </cell>
        </row>
        <row r="113">
          <cell r="J113">
            <v>0</v>
          </cell>
        </row>
        <row r="115">
          <cell r="J115">
            <v>0</v>
          </cell>
        </row>
        <row r="118">
          <cell r="H118">
            <v>59320</v>
          </cell>
          <cell r="J118">
            <v>59320</v>
          </cell>
        </row>
        <row r="120">
          <cell r="J120">
            <v>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H167">
            <v>305276</v>
          </cell>
          <cell r="J167">
            <v>305276</v>
          </cell>
        </row>
        <row r="168">
          <cell r="J168">
            <v>0</v>
          </cell>
        </row>
        <row r="169">
          <cell r="H169">
            <v>39600</v>
          </cell>
          <cell r="J169">
            <v>39600</v>
          </cell>
        </row>
        <row r="170">
          <cell r="J170">
            <v>0</v>
          </cell>
        </row>
        <row r="171">
          <cell r="J171">
            <v>0</v>
          </cell>
        </row>
        <row r="172">
          <cell r="H172">
            <v>38720</v>
          </cell>
          <cell r="J172">
            <v>38720</v>
          </cell>
        </row>
        <row r="173">
          <cell r="J173">
            <v>0</v>
          </cell>
        </row>
        <row r="175">
          <cell r="H175">
            <v>86980</v>
          </cell>
          <cell r="J175">
            <v>86980</v>
          </cell>
        </row>
        <row r="176">
          <cell r="J176">
            <v>55737.32</v>
          </cell>
        </row>
        <row r="177">
          <cell r="J177">
            <v>0</v>
          </cell>
        </row>
        <row r="178">
          <cell r="J178">
            <v>0</v>
          </cell>
        </row>
        <row r="179">
          <cell r="J179">
            <v>0</v>
          </cell>
        </row>
        <row r="180">
          <cell r="J180">
            <v>0</v>
          </cell>
        </row>
        <row r="182">
          <cell r="J182">
            <v>0</v>
          </cell>
        </row>
        <row r="185">
          <cell r="J185">
            <v>0</v>
          </cell>
        </row>
        <row r="187">
          <cell r="J187">
            <v>0</v>
          </cell>
        </row>
        <row r="189">
          <cell r="J189">
            <v>0</v>
          </cell>
        </row>
        <row r="191">
          <cell r="J191">
            <v>0</v>
          </cell>
        </row>
        <row r="193">
          <cell r="J193">
            <v>0</v>
          </cell>
        </row>
        <row r="194">
          <cell r="H194">
            <v>54400</v>
          </cell>
          <cell r="J194">
            <v>54400</v>
          </cell>
        </row>
        <row r="195">
          <cell r="J195">
            <v>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146806.72</v>
          </cell>
        </row>
        <row r="210">
          <cell r="J210">
            <v>0</v>
          </cell>
        </row>
        <row r="211">
          <cell r="J211">
            <v>0</v>
          </cell>
        </row>
        <row r="213">
          <cell r="J213">
            <v>0</v>
          </cell>
        </row>
        <row r="214">
          <cell r="J214">
            <v>0</v>
          </cell>
        </row>
        <row r="215">
          <cell r="J215">
            <v>0</v>
          </cell>
        </row>
        <row r="216">
          <cell r="J216">
            <v>0</v>
          </cell>
        </row>
        <row r="217">
          <cell r="J217">
            <v>0</v>
          </cell>
        </row>
        <row r="221">
          <cell r="H221">
            <v>149157</v>
          </cell>
          <cell r="J221">
            <v>599449</v>
          </cell>
        </row>
        <row r="222">
          <cell r="J222">
            <v>0</v>
          </cell>
        </row>
        <row r="224">
          <cell r="J224">
            <v>0</v>
          </cell>
        </row>
        <row r="226">
          <cell r="J226">
            <v>0</v>
          </cell>
        </row>
        <row r="227">
          <cell r="J227">
            <v>0</v>
          </cell>
        </row>
        <row r="228">
          <cell r="J228">
            <v>0</v>
          </cell>
        </row>
        <row r="230">
          <cell r="J230">
            <v>0</v>
          </cell>
        </row>
        <row r="233">
          <cell r="H233">
            <v>1600</v>
          </cell>
          <cell r="J233">
            <v>147753.04</v>
          </cell>
        </row>
        <row r="235">
          <cell r="J235">
            <v>0</v>
          </cell>
        </row>
        <row r="237">
          <cell r="J237">
            <v>0</v>
          </cell>
        </row>
        <row r="239">
          <cell r="J239">
            <v>0</v>
          </cell>
        </row>
        <row r="242">
          <cell r="J242">
            <v>0</v>
          </cell>
        </row>
        <row r="244">
          <cell r="J244">
            <v>54569.279999999999</v>
          </cell>
        </row>
        <row r="246">
          <cell r="J246">
            <v>0</v>
          </cell>
        </row>
        <row r="248">
          <cell r="J248">
            <v>0</v>
          </cell>
        </row>
        <row r="250">
          <cell r="J250">
            <v>0</v>
          </cell>
        </row>
        <row r="252">
          <cell r="J252">
            <v>0</v>
          </cell>
        </row>
        <row r="255">
          <cell r="H255">
            <v>13557</v>
          </cell>
          <cell r="J255">
            <v>5001113.8</v>
          </cell>
        </row>
        <row r="257">
          <cell r="J257">
            <v>0</v>
          </cell>
        </row>
        <row r="260">
          <cell r="J260">
            <v>0</v>
          </cell>
        </row>
        <row r="262">
          <cell r="J262">
            <v>0</v>
          </cell>
        </row>
        <row r="264">
          <cell r="J264">
            <v>0</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57848</v>
          </cell>
          <cell r="J299">
            <v>57848</v>
          </cell>
        </row>
        <row r="300">
          <cell r="J300">
            <v>0</v>
          </cell>
        </row>
        <row r="301">
          <cell r="J301">
            <v>0</v>
          </cell>
        </row>
        <row r="302">
          <cell r="J302">
            <v>80575.44</v>
          </cell>
        </row>
        <row r="303">
          <cell r="J303">
            <v>0</v>
          </cell>
        </row>
        <row r="304">
          <cell r="J304">
            <v>0</v>
          </cell>
        </row>
        <row r="305">
          <cell r="J305">
            <v>0</v>
          </cell>
        </row>
        <row r="307">
          <cell r="J307">
            <v>0</v>
          </cell>
        </row>
        <row r="308">
          <cell r="J308">
            <v>0</v>
          </cell>
        </row>
        <row r="309">
          <cell r="H309">
            <v>27200</v>
          </cell>
          <cell r="J309">
            <v>239050</v>
          </cell>
        </row>
        <row r="310">
          <cell r="J310">
            <v>0</v>
          </cell>
        </row>
        <row r="311">
          <cell r="J311">
            <v>0</v>
          </cell>
        </row>
        <row r="312">
          <cell r="J312">
            <v>0</v>
          </cell>
        </row>
        <row r="315">
          <cell r="J315">
            <v>0</v>
          </cell>
        </row>
        <row r="317">
          <cell r="J317">
            <v>0</v>
          </cell>
        </row>
        <row r="320">
          <cell r="H320">
            <v>24576</v>
          </cell>
          <cell r="J320">
            <v>192087.16</v>
          </cell>
        </row>
        <row r="322">
          <cell r="H322">
            <v>41012</v>
          </cell>
          <cell r="J322">
            <v>170699.84</v>
          </cell>
        </row>
        <row r="324">
          <cell r="H324">
            <v>53340</v>
          </cell>
          <cell r="J324">
            <v>160818.79999999999</v>
          </cell>
        </row>
        <row r="326">
          <cell r="J326">
            <v>0</v>
          </cell>
        </row>
        <row r="328">
          <cell r="J328">
            <v>0</v>
          </cell>
        </row>
        <row r="330">
          <cell r="J330">
            <v>0</v>
          </cell>
        </row>
        <row r="332">
          <cell r="J332">
            <v>0</v>
          </cell>
        </row>
        <row r="334">
          <cell r="H334">
            <v>5044</v>
          </cell>
          <cell r="J334">
            <v>25044</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H409">
            <v>68000</v>
          </cell>
          <cell r="J409">
            <v>68000</v>
          </cell>
        </row>
        <row r="411">
          <cell r="H411">
            <v>20000</v>
          </cell>
          <cell r="J411">
            <v>20000</v>
          </cell>
        </row>
        <row r="413">
          <cell r="J413">
            <v>0</v>
          </cell>
        </row>
        <row r="416">
          <cell r="J416">
            <v>0</v>
          </cell>
        </row>
        <row r="418">
          <cell r="J418">
            <v>0</v>
          </cell>
        </row>
        <row r="420">
          <cell r="J420">
            <v>0</v>
          </cell>
        </row>
        <row r="422">
          <cell r="J422">
            <v>0</v>
          </cell>
        </row>
        <row r="425">
          <cell r="H425">
            <v>24968</v>
          </cell>
          <cell r="J425">
            <v>364350.6</v>
          </cell>
        </row>
        <row r="427">
          <cell r="J427">
            <v>95950.720000000001</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J26">
            <v>0</v>
          </cell>
        </row>
        <row r="27">
          <cell r="J27">
            <v>0</v>
          </cell>
        </row>
        <row r="29">
          <cell r="J29">
            <v>1284000</v>
          </cell>
        </row>
        <row r="30">
          <cell r="J30">
            <v>0</v>
          </cell>
        </row>
        <row r="31">
          <cell r="J31">
            <v>0</v>
          </cell>
        </row>
        <row r="32">
          <cell r="J32">
            <v>0</v>
          </cell>
        </row>
        <row r="33">
          <cell r="J33">
            <v>0</v>
          </cell>
        </row>
        <row r="34">
          <cell r="J34">
            <v>0</v>
          </cell>
        </row>
        <row r="35">
          <cell r="J35">
            <v>0</v>
          </cell>
        </row>
        <row r="37">
          <cell r="J37">
            <v>0</v>
          </cell>
        </row>
        <row r="39">
          <cell r="J39">
            <v>107000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192000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204000</v>
          </cell>
        </row>
        <row r="96">
          <cell r="J96">
            <v>0</v>
          </cell>
        </row>
        <row r="100">
          <cell r="J100">
            <v>0</v>
          </cell>
        </row>
        <row r="101">
          <cell r="J101">
            <v>0</v>
          </cell>
        </row>
        <row r="103">
          <cell r="J103">
            <v>0</v>
          </cell>
        </row>
        <row r="105">
          <cell r="J105">
            <v>0</v>
          </cell>
        </row>
        <row r="108">
          <cell r="J108">
            <v>60000</v>
          </cell>
        </row>
        <row r="110">
          <cell r="J110">
            <v>220745.54</v>
          </cell>
        </row>
        <row r="113">
          <cell r="J113">
            <v>0</v>
          </cell>
        </row>
        <row r="115">
          <cell r="J115">
            <v>0</v>
          </cell>
        </row>
        <row r="118">
          <cell r="J118">
            <v>77213</v>
          </cell>
        </row>
        <row r="120">
          <cell r="J120">
            <v>82800</v>
          </cell>
        </row>
        <row r="122">
          <cell r="J122">
            <v>0</v>
          </cell>
        </row>
        <row r="124">
          <cell r="J124">
            <v>2880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120000</v>
          </cell>
        </row>
        <row r="169">
          <cell r="J169">
            <v>36000</v>
          </cell>
        </row>
        <row r="170">
          <cell r="J170">
            <v>0</v>
          </cell>
        </row>
        <row r="171">
          <cell r="J171">
            <v>0</v>
          </cell>
        </row>
        <row r="172">
          <cell r="J172">
            <v>60000</v>
          </cell>
        </row>
        <row r="173">
          <cell r="J173">
            <v>150000</v>
          </cell>
        </row>
        <row r="175">
          <cell r="J175">
            <v>90000</v>
          </cell>
        </row>
        <row r="176">
          <cell r="J176">
            <v>85000</v>
          </cell>
        </row>
        <row r="177">
          <cell r="J177">
            <v>0</v>
          </cell>
        </row>
        <row r="178">
          <cell r="J178">
            <v>120000</v>
          </cell>
        </row>
        <row r="179">
          <cell r="J179">
            <v>0</v>
          </cell>
        </row>
        <row r="180">
          <cell r="J180">
            <v>0</v>
          </cell>
        </row>
        <row r="182">
          <cell r="J182">
            <v>0</v>
          </cell>
        </row>
        <row r="185">
          <cell r="J185">
            <v>0</v>
          </cell>
        </row>
        <row r="187">
          <cell r="J187">
            <v>55000</v>
          </cell>
        </row>
        <row r="189">
          <cell r="J189">
            <v>0</v>
          </cell>
        </row>
        <row r="191">
          <cell r="J191">
            <v>0</v>
          </cell>
        </row>
        <row r="193">
          <cell r="J193">
            <v>48000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50000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J221">
            <v>2700000</v>
          </cell>
        </row>
        <row r="222">
          <cell r="J222">
            <v>0</v>
          </cell>
        </row>
        <row r="224">
          <cell r="J224">
            <v>0</v>
          </cell>
        </row>
        <row r="226">
          <cell r="J226">
            <v>0</v>
          </cell>
        </row>
        <row r="227">
          <cell r="J227">
            <v>0</v>
          </cell>
        </row>
        <row r="228">
          <cell r="J228">
            <v>0</v>
          </cell>
        </row>
        <row r="230">
          <cell r="J230">
            <v>0</v>
          </cell>
        </row>
        <row r="233">
          <cell r="J233">
            <v>62500</v>
          </cell>
        </row>
        <row r="235">
          <cell r="J235">
            <v>400000</v>
          </cell>
        </row>
        <row r="237">
          <cell r="J237">
            <v>0</v>
          </cell>
        </row>
        <row r="239">
          <cell r="J239">
            <v>0</v>
          </cell>
        </row>
        <row r="242">
          <cell r="J242">
            <v>59962.5</v>
          </cell>
        </row>
        <row r="244">
          <cell r="J244">
            <v>126843</v>
          </cell>
        </row>
        <row r="246">
          <cell r="J246">
            <v>10140</v>
          </cell>
        </row>
        <row r="248">
          <cell r="J248">
            <v>0</v>
          </cell>
        </row>
        <row r="250">
          <cell r="J250">
            <v>8611.25</v>
          </cell>
        </row>
        <row r="252">
          <cell r="J252">
            <v>20000</v>
          </cell>
        </row>
        <row r="255">
          <cell r="J255">
            <v>300000</v>
          </cell>
        </row>
        <row r="257">
          <cell r="J257">
            <v>0</v>
          </cell>
        </row>
        <row r="260">
          <cell r="J260">
            <v>0</v>
          </cell>
        </row>
        <row r="262">
          <cell r="J262">
            <v>0</v>
          </cell>
        </row>
        <row r="264">
          <cell r="J264">
            <v>0</v>
          </cell>
        </row>
        <row r="266">
          <cell r="J266">
            <v>4000</v>
          </cell>
        </row>
        <row r="268">
          <cell r="J268">
            <v>48497</v>
          </cell>
        </row>
        <row r="271">
          <cell r="J271">
            <v>3000</v>
          </cell>
        </row>
        <row r="272">
          <cell r="J272">
            <v>0</v>
          </cell>
        </row>
        <row r="273">
          <cell r="J273">
            <v>0</v>
          </cell>
        </row>
        <row r="274">
          <cell r="J274">
            <v>0</v>
          </cell>
        </row>
        <row r="275">
          <cell r="J275">
            <v>0</v>
          </cell>
        </row>
        <row r="277">
          <cell r="J277">
            <v>0</v>
          </cell>
        </row>
        <row r="278">
          <cell r="J278">
            <v>0</v>
          </cell>
        </row>
        <row r="279">
          <cell r="J279">
            <v>48000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168000</v>
          </cell>
        </row>
        <row r="300">
          <cell r="J300">
            <v>0</v>
          </cell>
        </row>
        <row r="301">
          <cell r="J301">
            <v>0</v>
          </cell>
        </row>
        <row r="302">
          <cell r="J302">
            <v>290400</v>
          </cell>
        </row>
        <row r="303">
          <cell r="J303">
            <v>18000</v>
          </cell>
        </row>
        <row r="304">
          <cell r="J304">
            <v>0</v>
          </cell>
        </row>
        <row r="305">
          <cell r="J305">
            <v>0</v>
          </cell>
        </row>
        <row r="307">
          <cell r="J307">
            <v>0</v>
          </cell>
        </row>
        <row r="308">
          <cell r="J308">
            <v>30000</v>
          </cell>
        </row>
        <row r="309">
          <cell r="J309">
            <v>520000</v>
          </cell>
        </row>
        <row r="310">
          <cell r="J310">
            <v>0</v>
          </cell>
        </row>
        <row r="311">
          <cell r="J311">
            <v>2000</v>
          </cell>
        </row>
        <row r="312">
          <cell r="J312">
            <v>50000</v>
          </cell>
        </row>
        <row r="315">
          <cell r="J315">
            <v>0</v>
          </cell>
        </row>
        <row r="317">
          <cell r="J317">
            <v>0</v>
          </cell>
        </row>
        <row r="320">
          <cell r="J320">
            <v>228043.3</v>
          </cell>
        </row>
        <row r="322">
          <cell r="J322">
            <v>22467.85</v>
          </cell>
        </row>
        <row r="324">
          <cell r="J324">
            <v>432000</v>
          </cell>
        </row>
        <row r="326">
          <cell r="J326">
            <v>0</v>
          </cell>
        </row>
        <row r="328">
          <cell r="J328">
            <v>16530.5</v>
          </cell>
        </row>
        <row r="330">
          <cell r="J330">
            <v>20876.25</v>
          </cell>
        </row>
        <row r="332">
          <cell r="J332">
            <v>0</v>
          </cell>
        </row>
        <row r="334">
          <cell r="J334">
            <v>9637.5</v>
          </cell>
        </row>
        <row r="336">
          <cell r="J336">
            <v>17930.05</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100000</v>
          </cell>
        </row>
        <row r="411">
          <cell r="J411">
            <v>120000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733000</v>
          </cell>
        </row>
        <row r="24">
          <cell r="J24">
            <v>0</v>
          </cell>
        </row>
        <row r="25">
          <cell r="J25">
            <v>0</v>
          </cell>
        </row>
        <row r="26">
          <cell r="J26">
            <v>0</v>
          </cell>
        </row>
        <row r="27">
          <cell r="J27">
            <v>0</v>
          </cell>
        </row>
        <row r="29">
          <cell r="J29">
            <v>0</v>
          </cell>
        </row>
        <row r="30">
          <cell r="J30">
            <v>0</v>
          </cell>
        </row>
        <row r="31">
          <cell r="J31">
            <v>0</v>
          </cell>
        </row>
        <row r="32">
          <cell r="J32">
            <v>0</v>
          </cell>
        </row>
        <row r="33">
          <cell r="J33">
            <v>0</v>
          </cell>
        </row>
        <row r="34">
          <cell r="J34">
            <v>0</v>
          </cell>
        </row>
        <row r="35">
          <cell r="J35">
            <v>0</v>
          </cell>
        </row>
        <row r="37">
          <cell r="J37">
            <v>0</v>
          </cell>
        </row>
        <row r="39">
          <cell r="J39">
            <v>10504000</v>
          </cell>
        </row>
        <row r="41">
          <cell r="J41">
            <v>0</v>
          </cell>
        </row>
        <row r="42">
          <cell r="J42">
            <v>0</v>
          </cell>
        </row>
        <row r="43">
          <cell r="J43">
            <v>0</v>
          </cell>
        </row>
        <row r="44">
          <cell r="J44">
            <v>0</v>
          </cell>
        </row>
        <row r="46">
          <cell r="H46">
            <v>50000</v>
          </cell>
          <cell r="J46">
            <v>50000</v>
          </cell>
        </row>
        <row r="49">
          <cell r="J49">
            <v>0</v>
          </cell>
        </row>
        <row r="51">
          <cell r="H51">
            <v>990680</v>
          </cell>
          <cell r="J51">
            <v>990680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H94">
            <v>135000</v>
          </cell>
          <cell r="J94">
            <v>135000</v>
          </cell>
        </row>
        <row r="96">
          <cell r="J96">
            <v>0</v>
          </cell>
        </row>
        <row r="100">
          <cell r="J100">
            <v>0</v>
          </cell>
        </row>
        <row r="101">
          <cell r="J101">
            <v>0</v>
          </cell>
        </row>
        <row r="103">
          <cell r="H103">
            <v>90000</v>
          </cell>
          <cell r="J103">
            <v>90000</v>
          </cell>
        </row>
        <row r="105">
          <cell r="J105">
            <v>0</v>
          </cell>
        </row>
        <row r="108">
          <cell r="J108">
            <v>0</v>
          </cell>
        </row>
        <row r="110">
          <cell r="H110">
            <v>90000</v>
          </cell>
          <cell r="J110">
            <v>90000</v>
          </cell>
        </row>
        <row r="113">
          <cell r="H113">
            <v>160000</v>
          </cell>
          <cell r="J113">
            <v>160000</v>
          </cell>
        </row>
        <row r="115">
          <cell r="J115">
            <v>0</v>
          </cell>
        </row>
        <row r="118">
          <cell r="J118">
            <v>0</v>
          </cell>
        </row>
        <row r="120">
          <cell r="H120">
            <v>170000</v>
          </cell>
          <cell r="J120">
            <v>170000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0</v>
          </cell>
        </row>
        <row r="169">
          <cell r="J169">
            <v>0</v>
          </cell>
        </row>
        <row r="170">
          <cell r="J170">
            <v>0</v>
          </cell>
        </row>
        <row r="171">
          <cell r="J171">
            <v>0</v>
          </cell>
        </row>
        <row r="172">
          <cell r="J172">
            <v>0</v>
          </cell>
        </row>
        <row r="173">
          <cell r="J173">
            <v>0</v>
          </cell>
        </row>
        <row r="175">
          <cell r="J175">
            <v>0</v>
          </cell>
        </row>
        <row r="176">
          <cell r="J176">
            <v>0</v>
          </cell>
        </row>
        <row r="177">
          <cell r="J177">
            <v>0</v>
          </cell>
        </row>
        <row r="178">
          <cell r="J178">
            <v>0</v>
          </cell>
        </row>
        <row r="179">
          <cell r="J179">
            <v>0</v>
          </cell>
        </row>
        <row r="180">
          <cell r="J180">
            <v>0</v>
          </cell>
        </row>
        <row r="182">
          <cell r="J182">
            <v>0</v>
          </cell>
        </row>
        <row r="185">
          <cell r="J185">
            <v>0</v>
          </cell>
        </row>
        <row r="187">
          <cell r="J187">
            <v>0</v>
          </cell>
        </row>
        <row r="189">
          <cell r="J189">
            <v>0</v>
          </cell>
        </row>
        <row r="191">
          <cell r="J191">
            <v>0</v>
          </cell>
        </row>
        <row r="193">
          <cell r="J193">
            <v>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H204">
            <v>78000</v>
          </cell>
          <cell r="J204">
            <v>78000</v>
          </cell>
        </row>
        <row r="205">
          <cell r="J205">
            <v>0</v>
          </cell>
        </row>
        <row r="206">
          <cell r="H206">
            <v>51000</v>
          </cell>
          <cell r="J206">
            <v>51000</v>
          </cell>
        </row>
        <row r="207">
          <cell r="H207">
            <v>51000</v>
          </cell>
          <cell r="J207">
            <v>51000</v>
          </cell>
        </row>
        <row r="209">
          <cell r="H209">
            <v>170000</v>
          </cell>
          <cell r="J209">
            <v>170000</v>
          </cell>
        </row>
        <row r="210">
          <cell r="J210">
            <v>0</v>
          </cell>
        </row>
        <row r="211">
          <cell r="J211">
            <v>0</v>
          </cell>
        </row>
        <row r="213">
          <cell r="J213">
            <v>0</v>
          </cell>
        </row>
        <row r="214">
          <cell r="J214">
            <v>0</v>
          </cell>
        </row>
        <row r="215">
          <cell r="J215">
            <v>0</v>
          </cell>
        </row>
        <row r="216">
          <cell r="J216">
            <v>0</v>
          </cell>
        </row>
        <row r="217">
          <cell r="J217">
            <v>0</v>
          </cell>
        </row>
        <row r="221">
          <cell r="H221">
            <v>990680</v>
          </cell>
          <cell r="J221">
            <v>990680</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H242">
            <v>85986</v>
          </cell>
          <cell r="J242">
            <v>85986</v>
          </cell>
        </row>
        <row r="244">
          <cell r="J244">
            <v>0</v>
          </cell>
        </row>
        <row r="246">
          <cell r="J246">
            <v>0</v>
          </cell>
        </row>
        <row r="248">
          <cell r="J248">
            <v>0</v>
          </cell>
        </row>
        <row r="250">
          <cell r="J250">
            <v>0</v>
          </cell>
        </row>
        <row r="252">
          <cell r="J252">
            <v>0</v>
          </cell>
        </row>
        <row r="255">
          <cell r="H255">
            <v>1200800</v>
          </cell>
          <cell r="J255">
            <v>1200800</v>
          </cell>
        </row>
        <row r="257">
          <cell r="J257">
            <v>0</v>
          </cell>
        </row>
        <row r="260">
          <cell r="J260">
            <v>0</v>
          </cell>
        </row>
        <row r="262">
          <cell r="J262">
            <v>0</v>
          </cell>
        </row>
        <row r="264">
          <cell r="J264">
            <v>0</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0</v>
          </cell>
        </row>
        <row r="300">
          <cell r="H300">
            <v>880500</v>
          </cell>
          <cell r="J300">
            <v>880500</v>
          </cell>
        </row>
        <row r="301">
          <cell r="J301">
            <v>0</v>
          </cell>
        </row>
        <row r="302">
          <cell r="H302">
            <v>90000</v>
          </cell>
          <cell r="J302">
            <v>90000</v>
          </cell>
        </row>
        <row r="303">
          <cell r="J303">
            <v>0</v>
          </cell>
        </row>
        <row r="304">
          <cell r="J304">
            <v>0</v>
          </cell>
        </row>
        <row r="305">
          <cell r="J305">
            <v>0</v>
          </cell>
        </row>
        <row r="307">
          <cell r="J307">
            <v>0</v>
          </cell>
        </row>
        <row r="308">
          <cell r="J308">
            <v>0</v>
          </cell>
        </row>
        <row r="309">
          <cell r="H309">
            <v>930000</v>
          </cell>
          <cell r="J309">
            <v>930000</v>
          </cell>
        </row>
        <row r="310">
          <cell r="J310">
            <v>0</v>
          </cell>
        </row>
        <row r="311">
          <cell r="J311">
            <v>0</v>
          </cell>
        </row>
        <row r="312">
          <cell r="H312">
            <v>35000</v>
          </cell>
          <cell r="J312">
            <v>35000</v>
          </cell>
        </row>
        <row r="315">
          <cell r="J315">
            <v>0</v>
          </cell>
        </row>
        <row r="317">
          <cell r="J317">
            <v>0</v>
          </cell>
        </row>
        <row r="320">
          <cell r="J320">
            <v>0</v>
          </cell>
        </row>
        <row r="322">
          <cell r="H322">
            <v>145000</v>
          </cell>
          <cell r="J322">
            <v>145000</v>
          </cell>
        </row>
        <row r="324">
          <cell r="J324">
            <v>0</v>
          </cell>
        </row>
        <row r="326">
          <cell r="J326">
            <v>0</v>
          </cell>
        </row>
        <row r="328">
          <cell r="H328">
            <v>15680</v>
          </cell>
          <cell r="J328">
            <v>15680</v>
          </cell>
        </row>
        <row r="330">
          <cell r="J330">
            <v>0</v>
          </cell>
        </row>
        <row r="332">
          <cell r="J332">
            <v>0</v>
          </cell>
        </row>
        <row r="334">
          <cell r="J334">
            <v>0</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152302912.79999998</v>
          </cell>
        </row>
        <row r="23">
          <cell r="J23">
            <v>0</v>
          </cell>
        </row>
        <row r="24">
          <cell r="J24">
            <v>0</v>
          </cell>
        </row>
        <row r="25">
          <cell r="J25">
            <v>0</v>
          </cell>
        </row>
        <row r="26">
          <cell r="H26">
            <v>1063282.1459999999</v>
          </cell>
          <cell r="J26">
            <v>1063282.1459999999</v>
          </cell>
        </row>
        <row r="27">
          <cell r="J27">
            <v>0</v>
          </cell>
        </row>
        <row r="29">
          <cell r="J29">
            <v>0</v>
          </cell>
        </row>
        <row r="30">
          <cell r="H30">
            <v>5336829.24</v>
          </cell>
          <cell r="J30">
            <v>5336829.24</v>
          </cell>
        </row>
        <row r="31">
          <cell r="J31">
            <v>0</v>
          </cell>
        </row>
        <row r="32">
          <cell r="J32">
            <v>0</v>
          </cell>
        </row>
        <row r="33">
          <cell r="J33">
            <v>0</v>
          </cell>
        </row>
        <row r="34">
          <cell r="J34">
            <v>0</v>
          </cell>
        </row>
        <row r="35">
          <cell r="J35">
            <v>0</v>
          </cell>
        </row>
        <row r="37">
          <cell r="J37">
            <v>0</v>
          </cell>
        </row>
        <row r="39">
          <cell r="H39">
            <v>444735.77</v>
          </cell>
          <cell r="J39">
            <v>13136645.169999998</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H94">
            <v>65750</v>
          </cell>
          <cell r="J94">
            <v>322800</v>
          </cell>
        </row>
        <row r="96">
          <cell r="J96">
            <v>0</v>
          </cell>
        </row>
        <row r="100">
          <cell r="J100">
            <v>0</v>
          </cell>
        </row>
        <row r="101">
          <cell r="J101">
            <v>0</v>
          </cell>
        </row>
        <row r="103">
          <cell r="J103">
            <v>0</v>
          </cell>
        </row>
        <row r="105">
          <cell r="J105">
            <v>0</v>
          </cell>
        </row>
        <row r="108">
          <cell r="H108">
            <v>6500</v>
          </cell>
          <cell r="J108">
            <v>6500</v>
          </cell>
        </row>
        <row r="110">
          <cell r="H110">
            <v>325455</v>
          </cell>
          <cell r="J110">
            <v>843506.50445734803</v>
          </cell>
        </row>
        <row r="113">
          <cell r="H113">
            <v>125400</v>
          </cell>
          <cell r="J113">
            <v>315800</v>
          </cell>
        </row>
        <row r="115">
          <cell r="J115">
            <v>0</v>
          </cell>
        </row>
        <row r="118">
          <cell r="J118">
            <v>0</v>
          </cell>
        </row>
        <row r="120">
          <cell r="H120">
            <v>28000</v>
          </cell>
          <cell r="J120">
            <v>28000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H137">
            <v>9000</v>
          </cell>
          <cell r="J137">
            <v>9000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H167">
            <v>39331.620000000003</v>
          </cell>
          <cell r="J167">
            <v>39331.620000000003</v>
          </cell>
        </row>
        <row r="168">
          <cell r="J168">
            <v>0</v>
          </cell>
        </row>
        <row r="169">
          <cell r="J169">
            <v>0</v>
          </cell>
        </row>
        <row r="170">
          <cell r="J170">
            <v>0</v>
          </cell>
        </row>
        <row r="171">
          <cell r="J171">
            <v>0</v>
          </cell>
        </row>
        <row r="172">
          <cell r="J172">
            <v>0</v>
          </cell>
        </row>
        <row r="173">
          <cell r="J173">
            <v>0</v>
          </cell>
        </row>
        <row r="175">
          <cell r="H175">
            <v>19575</v>
          </cell>
          <cell r="J175">
            <v>19575</v>
          </cell>
        </row>
        <row r="176">
          <cell r="H176">
            <v>20000</v>
          </cell>
          <cell r="J176">
            <v>20000</v>
          </cell>
        </row>
        <row r="177">
          <cell r="J177">
            <v>0</v>
          </cell>
        </row>
        <row r="178">
          <cell r="H178">
            <v>63500</v>
          </cell>
          <cell r="J178">
            <v>63500</v>
          </cell>
        </row>
        <row r="179">
          <cell r="J179">
            <v>0</v>
          </cell>
        </row>
        <row r="180">
          <cell r="H180">
            <v>86629.9489346591</v>
          </cell>
          <cell r="J180">
            <v>86629.9489346591</v>
          </cell>
        </row>
        <row r="182">
          <cell r="J182">
            <v>0</v>
          </cell>
        </row>
        <row r="185">
          <cell r="J185">
            <v>0</v>
          </cell>
        </row>
        <row r="187">
          <cell r="H187">
            <v>19430</v>
          </cell>
          <cell r="J187">
            <v>33000</v>
          </cell>
        </row>
        <row r="189">
          <cell r="J189">
            <v>0</v>
          </cell>
        </row>
        <row r="191">
          <cell r="H191">
            <v>9750</v>
          </cell>
          <cell r="J191">
            <v>9750</v>
          </cell>
        </row>
        <row r="193">
          <cell r="J193">
            <v>0</v>
          </cell>
        </row>
        <row r="194">
          <cell r="J194">
            <v>0</v>
          </cell>
        </row>
        <row r="195">
          <cell r="J195">
            <v>0</v>
          </cell>
        </row>
        <row r="197">
          <cell r="H197">
            <v>3400</v>
          </cell>
          <cell r="J197">
            <v>3400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H207">
            <v>24000</v>
          </cell>
          <cell r="J207">
            <v>24000</v>
          </cell>
        </row>
        <row r="209">
          <cell r="H209">
            <v>112030</v>
          </cell>
          <cell r="J209">
            <v>663300.00000000373</v>
          </cell>
        </row>
        <row r="210">
          <cell r="J210">
            <v>0</v>
          </cell>
        </row>
        <row r="211">
          <cell r="J211">
            <v>0</v>
          </cell>
        </row>
        <row r="213">
          <cell r="J213">
            <v>0</v>
          </cell>
        </row>
        <row r="214">
          <cell r="J214">
            <v>0</v>
          </cell>
        </row>
        <row r="215">
          <cell r="J215">
            <v>0</v>
          </cell>
        </row>
        <row r="216">
          <cell r="J216">
            <v>0</v>
          </cell>
        </row>
        <row r="217">
          <cell r="J217">
            <v>0</v>
          </cell>
        </row>
        <row r="221">
          <cell r="H221">
            <v>139999.99999999627</v>
          </cell>
          <cell r="J221">
            <v>3530402.7080000001</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J242">
            <v>0</v>
          </cell>
        </row>
        <row r="244">
          <cell r="J244">
            <v>0</v>
          </cell>
        </row>
        <row r="246">
          <cell r="J246">
            <v>0</v>
          </cell>
        </row>
        <row r="248">
          <cell r="J248">
            <v>0</v>
          </cell>
        </row>
        <row r="250">
          <cell r="J250">
            <v>0</v>
          </cell>
        </row>
        <row r="252">
          <cell r="J252">
            <v>0</v>
          </cell>
        </row>
        <row r="255">
          <cell r="H255">
            <v>1055035.9640392046</v>
          </cell>
          <cell r="J255">
            <v>4821920.276248714</v>
          </cell>
        </row>
        <row r="257">
          <cell r="J257">
            <v>0</v>
          </cell>
        </row>
        <row r="260">
          <cell r="J260">
            <v>0</v>
          </cell>
        </row>
        <row r="262">
          <cell r="J262">
            <v>0</v>
          </cell>
        </row>
        <row r="264">
          <cell r="J264">
            <v>0</v>
          </cell>
        </row>
        <row r="266">
          <cell r="J266">
            <v>0</v>
          </cell>
        </row>
        <row r="268">
          <cell r="J268">
            <v>47084.984372881358</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667715.88</v>
          </cell>
        </row>
        <row r="300">
          <cell r="J300">
            <v>0</v>
          </cell>
        </row>
        <row r="301">
          <cell r="J301">
            <v>0</v>
          </cell>
        </row>
        <row r="302">
          <cell r="J302">
            <v>217062.55500000002</v>
          </cell>
        </row>
        <row r="303">
          <cell r="J303">
            <v>0</v>
          </cell>
        </row>
        <row r="304">
          <cell r="J304">
            <v>0</v>
          </cell>
        </row>
        <row r="305">
          <cell r="J305">
            <v>0</v>
          </cell>
        </row>
        <row r="307">
          <cell r="J307">
            <v>0</v>
          </cell>
        </row>
        <row r="308">
          <cell r="J308">
            <v>0</v>
          </cell>
        </row>
        <row r="309">
          <cell r="H309">
            <v>994689.09402614005</v>
          </cell>
          <cell r="J309">
            <v>3224576.3631336447</v>
          </cell>
        </row>
        <row r="310">
          <cell r="J310">
            <v>0</v>
          </cell>
        </row>
        <row r="311">
          <cell r="J311">
            <v>0</v>
          </cell>
        </row>
        <row r="312">
          <cell r="J312">
            <v>0</v>
          </cell>
        </row>
        <row r="315">
          <cell r="J315">
            <v>0</v>
          </cell>
        </row>
        <row r="317">
          <cell r="J317">
            <v>0</v>
          </cell>
        </row>
        <row r="320">
          <cell r="J320">
            <v>0</v>
          </cell>
        </row>
        <row r="322">
          <cell r="J322">
            <v>276926.61185274721</v>
          </cell>
        </row>
        <row r="324">
          <cell r="H324">
            <v>275083.0290000001</v>
          </cell>
          <cell r="J324">
            <v>705341.10000000021</v>
          </cell>
        </row>
        <row r="326">
          <cell r="J326">
            <v>0</v>
          </cell>
        </row>
        <row r="328">
          <cell r="J328">
            <v>2635.1039999999998</v>
          </cell>
        </row>
        <row r="330">
          <cell r="H330">
            <v>151298.54800000004</v>
          </cell>
          <cell r="J330">
            <v>151298.54800000004</v>
          </cell>
        </row>
        <row r="332">
          <cell r="J332">
            <v>0</v>
          </cell>
        </row>
        <row r="334">
          <cell r="J334">
            <v>0</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
      <sheetName val="Insumos"/>
    </sheetNames>
    <sheetDataSet>
      <sheetData sheetId="0"/>
      <sheetData sheetId="1"/>
      <sheetData sheetId="2"/>
      <sheetData sheetId="3"/>
      <sheetData sheetId="4"/>
      <sheetData sheetId="5">
        <row r="22">
          <cell r="J22">
            <v>22587372.960000001</v>
          </cell>
        </row>
        <row r="23">
          <cell r="J23">
            <v>0</v>
          </cell>
        </row>
        <row r="24">
          <cell r="J24">
            <v>0</v>
          </cell>
        </row>
        <row r="25">
          <cell r="J25">
            <v>0</v>
          </cell>
        </row>
        <row r="26">
          <cell r="J26">
            <v>0</v>
          </cell>
        </row>
        <row r="27">
          <cell r="J27">
            <v>0</v>
          </cell>
        </row>
        <row r="29">
          <cell r="H29">
            <v>1602000</v>
          </cell>
          <cell r="J29">
            <v>1602000</v>
          </cell>
        </row>
        <row r="30">
          <cell r="J30">
            <v>0</v>
          </cell>
        </row>
        <row r="31">
          <cell r="J31">
            <v>0</v>
          </cell>
        </row>
        <row r="32">
          <cell r="J32">
            <v>0</v>
          </cell>
        </row>
        <row r="33">
          <cell r="J33">
            <v>0</v>
          </cell>
        </row>
        <row r="34">
          <cell r="J34">
            <v>0</v>
          </cell>
        </row>
        <row r="35">
          <cell r="J35">
            <v>0</v>
          </cell>
        </row>
        <row r="37">
          <cell r="J37">
            <v>0</v>
          </cell>
        </row>
        <row r="39">
          <cell r="H39">
            <v>133500</v>
          </cell>
          <cell r="J39">
            <v>133500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H90">
            <v>46091.519999999997</v>
          </cell>
          <cell r="J90">
            <v>46091.519999999997</v>
          </cell>
        </row>
        <row r="92">
          <cell r="J92">
            <v>0</v>
          </cell>
        </row>
        <row r="94">
          <cell r="H94">
            <v>90000</v>
          </cell>
          <cell r="J94">
            <v>90000</v>
          </cell>
        </row>
        <row r="96">
          <cell r="J96">
            <v>0</v>
          </cell>
        </row>
        <row r="100">
          <cell r="J100">
            <v>0</v>
          </cell>
        </row>
        <row r="101">
          <cell r="J101">
            <v>0</v>
          </cell>
        </row>
        <row r="103">
          <cell r="J103">
            <v>0</v>
          </cell>
        </row>
        <row r="105">
          <cell r="J105">
            <v>0</v>
          </cell>
        </row>
        <row r="108">
          <cell r="J108">
            <v>0</v>
          </cell>
        </row>
        <row r="110">
          <cell r="J110">
            <v>67200</v>
          </cell>
        </row>
        <row r="113">
          <cell r="H113">
            <v>214800</v>
          </cell>
          <cell r="J113">
            <v>214800</v>
          </cell>
        </row>
        <row r="115">
          <cell r="J115">
            <v>0</v>
          </cell>
        </row>
        <row r="118">
          <cell r="H118">
            <v>60000</v>
          </cell>
          <cell r="J118">
            <v>60000</v>
          </cell>
        </row>
        <row r="120">
          <cell r="H120">
            <v>68000</v>
          </cell>
          <cell r="J120">
            <v>68000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0</v>
          </cell>
        </row>
        <row r="169">
          <cell r="J169">
            <v>0</v>
          </cell>
        </row>
        <row r="170">
          <cell r="J170">
            <v>0</v>
          </cell>
        </row>
        <row r="171">
          <cell r="J171">
            <v>0</v>
          </cell>
        </row>
        <row r="172">
          <cell r="J172">
            <v>0</v>
          </cell>
        </row>
        <row r="173">
          <cell r="H173">
            <v>66000</v>
          </cell>
          <cell r="J173">
            <v>66000</v>
          </cell>
        </row>
        <row r="175">
          <cell r="J175">
            <v>0</v>
          </cell>
        </row>
        <row r="176">
          <cell r="H176">
            <v>24000</v>
          </cell>
          <cell r="J176">
            <v>24000</v>
          </cell>
        </row>
        <row r="177">
          <cell r="J177">
            <v>0</v>
          </cell>
        </row>
        <row r="178">
          <cell r="J178">
            <v>0</v>
          </cell>
        </row>
        <row r="179">
          <cell r="J179">
            <v>0</v>
          </cell>
        </row>
        <row r="180">
          <cell r="H180">
            <v>26700</v>
          </cell>
          <cell r="J180">
            <v>26700</v>
          </cell>
        </row>
        <row r="182">
          <cell r="J182">
            <v>0</v>
          </cell>
        </row>
        <row r="185">
          <cell r="J185">
            <v>0</v>
          </cell>
        </row>
        <row r="187">
          <cell r="J187">
            <v>4100</v>
          </cell>
        </row>
        <row r="189">
          <cell r="J189">
            <v>0</v>
          </cell>
        </row>
        <row r="191">
          <cell r="J191">
            <v>0</v>
          </cell>
        </row>
        <row r="193">
          <cell r="J193">
            <v>0</v>
          </cell>
        </row>
        <row r="194">
          <cell r="J194">
            <v>0</v>
          </cell>
        </row>
        <row r="195">
          <cell r="J195">
            <v>107510.39999999999</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127800</v>
          </cell>
        </row>
        <row r="210">
          <cell r="J210">
            <v>0</v>
          </cell>
        </row>
        <row r="211">
          <cell r="J211">
            <v>0</v>
          </cell>
        </row>
        <row r="213">
          <cell r="J213">
            <v>0</v>
          </cell>
        </row>
        <row r="214">
          <cell r="J214">
            <v>0</v>
          </cell>
        </row>
        <row r="215">
          <cell r="J215">
            <v>0</v>
          </cell>
        </row>
        <row r="216">
          <cell r="J216">
            <v>0</v>
          </cell>
        </row>
        <row r="217">
          <cell r="J217">
            <v>0</v>
          </cell>
        </row>
        <row r="221">
          <cell r="J221">
            <v>741600</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H242">
            <v>24300</v>
          </cell>
          <cell r="J242">
            <v>27000</v>
          </cell>
        </row>
        <row r="244">
          <cell r="H244">
            <v>36000</v>
          </cell>
          <cell r="J244">
            <v>36000</v>
          </cell>
        </row>
        <row r="246">
          <cell r="J246">
            <v>0</v>
          </cell>
        </row>
        <row r="248">
          <cell r="J248">
            <v>0</v>
          </cell>
        </row>
        <row r="250">
          <cell r="J250">
            <v>0</v>
          </cell>
        </row>
        <row r="252">
          <cell r="J252">
            <v>160638</v>
          </cell>
        </row>
        <row r="255">
          <cell r="J255">
            <v>844693.91</v>
          </cell>
        </row>
        <row r="257">
          <cell r="J257">
            <v>0</v>
          </cell>
        </row>
        <row r="260">
          <cell r="J260">
            <v>0</v>
          </cell>
        </row>
        <row r="262">
          <cell r="J262">
            <v>0</v>
          </cell>
        </row>
        <row r="264">
          <cell r="H264">
            <v>55184.58</v>
          </cell>
          <cell r="J264">
            <v>55184.58</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3600</v>
          </cell>
        </row>
        <row r="300">
          <cell r="J300">
            <v>336000</v>
          </cell>
        </row>
        <row r="301">
          <cell r="J301">
            <v>0</v>
          </cell>
        </row>
        <row r="302">
          <cell r="J302">
            <v>79200</v>
          </cell>
        </row>
        <row r="303">
          <cell r="J303">
            <v>0</v>
          </cell>
        </row>
        <row r="304">
          <cell r="J304">
            <v>0</v>
          </cell>
        </row>
        <row r="305">
          <cell r="J305">
            <v>0</v>
          </cell>
        </row>
        <row r="307">
          <cell r="J307">
            <v>0</v>
          </cell>
        </row>
        <row r="308">
          <cell r="H308">
            <v>86400</v>
          </cell>
          <cell r="J308">
            <v>86400</v>
          </cell>
        </row>
        <row r="309">
          <cell r="J309">
            <v>456475.68</v>
          </cell>
        </row>
        <row r="310">
          <cell r="J310">
            <v>0</v>
          </cell>
        </row>
        <row r="311">
          <cell r="H311">
            <v>2700</v>
          </cell>
          <cell r="J311">
            <v>2700</v>
          </cell>
        </row>
        <row r="312">
          <cell r="J312">
            <v>0</v>
          </cell>
        </row>
        <row r="315">
          <cell r="J315">
            <v>0</v>
          </cell>
        </row>
        <row r="317">
          <cell r="J317">
            <v>0</v>
          </cell>
        </row>
        <row r="320">
          <cell r="H320">
            <v>12450</v>
          </cell>
          <cell r="J320">
            <v>12450</v>
          </cell>
        </row>
        <row r="322">
          <cell r="J322">
            <v>0</v>
          </cell>
        </row>
        <row r="324">
          <cell r="J324">
            <v>132968.04</v>
          </cell>
        </row>
        <row r="326">
          <cell r="J326">
            <v>0</v>
          </cell>
        </row>
        <row r="328">
          <cell r="H328">
            <v>18200</v>
          </cell>
          <cell r="J328">
            <v>18200</v>
          </cell>
        </row>
        <row r="330">
          <cell r="H330">
            <v>281560</v>
          </cell>
          <cell r="J330">
            <v>281560</v>
          </cell>
        </row>
        <row r="332">
          <cell r="J332">
            <v>0</v>
          </cell>
        </row>
        <row r="334">
          <cell r="J334">
            <v>0</v>
          </cell>
        </row>
        <row r="336">
          <cell r="H336">
            <v>240865</v>
          </cell>
          <cell r="J336">
            <v>240865</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H409">
            <v>174850</v>
          </cell>
          <cell r="J409">
            <v>174850</v>
          </cell>
        </row>
        <row r="411">
          <cell r="H411">
            <v>231000</v>
          </cell>
          <cell r="J411">
            <v>231000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J26">
            <v>0</v>
          </cell>
        </row>
        <row r="27">
          <cell r="J27">
            <v>0</v>
          </cell>
        </row>
        <row r="29">
          <cell r="H29">
            <v>1512000</v>
          </cell>
          <cell r="J29">
            <v>1512000</v>
          </cell>
        </row>
        <row r="30">
          <cell r="J30">
            <v>0</v>
          </cell>
        </row>
        <row r="31">
          <cell r="J31">
            <v>0</v>
          </cell>
        </row>
        <row r="32">
          <cell r="J32">
            <v>0</v>
          </cell>
        </row>
        <row r="33">
          <cell r="J33">
            <v>0</v>
          </cell>
        </row>
        <row r="34">
          <cell r="J34">
            <v>0</v>
          </cell>
        </row>
        <row r="35">
          <cell r="J35">
            <v>0</v>
          </cell>
        </row>
        <row r="37">
          <cell r="J37">
            <v>0</v>
          </cell>
        </row>
        <row r="39">
          <cell r="H39">
            <v>126000</v>
          </cell>
          <cell r="J39">
            <v>126000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0</v>
          </cell>
        </row>
        <row r="96">
          <cell r="J96">
            <v>0</v>
          </cell>
        </row>
        <row r="100">
          <cell r="J100">
            <v>0</v>
          </cell>
        </row>
        <row r="101">
          <cell r="J101">
            <v>0</v>
          </cell>
        </row>
        <row r="103">
          <cell r="J103">
            <v>0</v>
          </cell>
        </row>
        <row r="105">
          <cell r="J105">
            <v>0</v>
          </cell>
        </row>
        <row r="108">
          <cell r="J108">
            <v>0</v>
          </cell>
        </row>
        <row r="110">
          <cell r="H110">
            <v>300</v>
          </cell>
          <cell r="J110">
            <v>460300</v>
          </cell>
        </row>
        <row r="113">
          <cell r="H113">
            <v>27200</v>
          </cell>
          <cell r="J113">
            <v>72200</v>
          </cell>
        </row>
        <row r="115">
          <cell r="J115">
            <v>0</v>
          </cell>
        </row>
        <row r="118">
          <cell r="J118">
            <v>0</v>
          </cell>
        </row>
        <row r="120">
          <cell r="H120">
            <v>118800</v>
          </cell>
          <cell r="J120">
            <v>214800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0</v>
          </cell>
        </row>
        <row r="169">
          <cell r="J169">
            <v>0</v>
          </cell>
        </row>
        <row r="170">
          <cell r="J170">
            <v>0</v>
          </cell>
        </row>
        <row r="171">
          <cell r="J171">
            <v>0</v>
          </cell>
        </row>
        <row r="172">
          <cell r="J172">
            <v>0</v>
          </cell>
        </row>
        <row r="173">
          <cell r="J173">
            <v>0</v>
          </cell>
        </row>
        <row r="175">
          <cell r="J175">
            <v>0</v>
          </cell>
        </row>
        <row r="176">
          <cell r="J176">
            <v>0</v>
          </cell>
        </row>
        <row r="177">
          <cell r="J177">
            <v>0</v>
          </cell>
        </row>
        <row r="178">
          <cell r="J178">
            <v>0</v>
          </cell>
        </row>
        <row r="179">
          <cell r="J179">
            <v>0</v>
          </cell>
        </row>
        <row r="180">
          <cell r="J180">
            <v>0</v>
          </cell>
        </row>
        <row r="182">
          <cell r="J182">
            <v>0</v>
          </cell>
        </row>
        <row r="185">
          <cell r="J185">
            <v>0</v>
          </cell>
        </row>
        <row r="187">
          <cell r="J187">
            <v>0</v>
          </cell>
        </row>
        <row r="189">
          <cell r="J189">
            <v>0</v>
          </cell>
        </row>
        <row r="191">
          <cell r="J191">
            <v>0</v>
          </cell>
        </row>
        <row r="193">
          <cell r="J193">
            <v>0</v>
          </cell>
        </row>
        <row r="194">
          <cell r="J194">
            <v>0</v>
          </cell>
        </row>
        <row r="195">
          <cell r="J195">
            <v>280000</v>
          </cell>
        </row>
        <row r="197">
          <cell r="J197">
            <v>0</v>
          </cell>
        </row>
        <row r="198">
          <cell r="J198">
            <v>0</v>
          </cell>
        </row>
        <row r="199">
          <cell r="J199">
            <v>0</v>
          </cell>
        </row>
        <row r="200">
          <cell r="J200">
            <v>0</v>
          </cell>
        </row>
        <row r="202">
          <cell r="J202">
            <v>0</v>
          </cell>
        </row>
        <row r="203">
          <cell r="J203">
            <v>0</v>
          </cell>
        </row>
        <row r="204">
          <cell r="J204">
            <v>0</v>
          </cell>
        </row>
        <row r="205">
          <cell r="H205">
            <v>53900</v>
          </cell>
          <cell r="J205">
            <v>53900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16000</v>
          </cell>
          <cell r="J221">
            <v>686000</v>
          </cell>
        </row>
        <row r="222">
          <cell r="J222">
            <v>0</v>
          </cell>
        </row>
        <row r="224">
          <cell r="J224">
            <v>0</v>
          </cell>
        </row>
        <row r="226">
          <cell r="J226">
            <v>0</v>
          </cell>
        </row>
        <row r="227">
          <cell r="J227">
            <v>0</v>
          </cell>
        </row>
        <row r="228">
          <cell r="J228">
            <v>0</v>
          </cell>
        </row>
        <row r="230">
          <cell r="J230">
            <v>0</v>
          </cell>
        </row>
        <row r="233">
          <cell r="J233">
            <v>27500</v>
          </cell>
        </row>
        <row r="235">
          <cell r="J235">
            <v>0</v>
          </cell>
        </row>
        <row r="237">
          <cell r="J237">
            <v>0</v>
          </cell>
        </row>
        <row r="239">
          <cell r="J239">
            <v>0</v>
          </cell>
        </row>
        <row r="242">
          <cell r="J242">
            <v>1350</v>
          </cell>
        </row>
        <row r="244">
          <cell r="J244">
            <v>0</v>
          </cell>
        </row>
        <row r="246">
          <cell r="J246">
            <v>98500</v>
          </cell>
        </row>
        <row r="248">
          <cell r="J248">
            <v>0</v>
          </cell>
        </row>
        <row r="250">
          <cell r="J250">
            <v>0</v>
          </cell>
        </row>
        <row r="252">
          <cell r="J252">
            <v>0</v>
          </cell>
        </row>
        <row r="255">
          <cell r="J255">
            <v>900000</v>
          </cell>
        </row>
        <row r="257">
          <cell r="J257">
            <v>0</v>
          </cell>
        </row>
        <row r="260">
          <cell r="J260">
            <v>0</v>
          </cell>
        </row>
        <row r="262">
          <cell r="J262">
            <v>0</v>
          </cell>
        </row>
        <row r="264">
          <cell r="J264">
            <v>0</v>
          </cell>
        </row>
        <row r="266">
          <cell r="J266">
            <v>0</v>
          </cell>
        </row>
        <row r="268">
          <cell r="J268">
            <v>98500</v>
          </cell>
        </row>
        <row r="271">
          <cell r="J271">
            <v>0</v>
          </cell>
        </row>
        <row r="272">
          <cell r="J272">
            <v>0</v>
          </cell>
        </row>
        <row r="273">
          <cell r="J273">
            <v>0</v>
          </cell>
        </row>
        <row r="274">
          <cell r="J274">
            <v>0</v>
          </cell>
        </row>
        <row r="275">
          <cell r="J275">
            <v>0</v>
          </cell>
        </row>
        <row r="277">
          <cell r="J277">
            <v>0</v>
          </cell>
        </row>
        <row r="278">
          <cell r="J278">
            <v>140000</v>
          </cell>
        </row>
        <row r="279">
          <cell r="J279">
            <v>0</v>
          </cell>
        </row>
        <row r="281">
          <cell r="J281">
            <v>0</v>
          </cell>
        </row>
        <row r="282">
          <cell r="J282">
            <v>0</v>
          </cell>
        </row>
        <row r="283">
          <cell r="J283">
            <v>0</v>
          </cell>
        </row>
        <row r="284">
          <cell r="H284">
            <v>36000</v>
          </cell>
          <cell r="J284">
            <v>59500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0</v>
          </cell>
        </row>
        <row r="300">
          <cell r="H300">
            <v>77000</v>
          </cell>
          <cell r="J300">
            <v>77000</v>
          </cell>
        </row>
        <row r="301">
          <cell r="J301">
            <v>0</v>
          </cell>
        </row>
        <row r="302">
          <cell r="J302">
            <v>78000</v>
          </cell>
        </row>
        <row r="303">
          <cell r="J303">
            <v>0</v>
          </cell>
        </row>
        <row r="304">
          <cell r="J304">
            <v>0</v>
          </cell>
        </row>
        <row r="305">
          <cell r="J305">
            <v>0</v>
          </cell>
        </row>
        <row r="307">
          <cell r="J307">
            <v>0</v>
          </cell>
        </row>
        <row r="308">
          <cell r="J308">
            <v>0</v>
          </cell>
        </row>
        <row r="309">
          <cell r="J309">
            <v>1080000</v>
          </cell>
        </row>
        <row r="310">
          <cell r="J310">
            <v>0</v>
          </cell>
        </row>
        <row r="311">
          <cell r="J311">
            <v>0</v>
          </cell>
        </row>
        <row r="312">
          <cell r="H312">
            <v>159600</v>
          </cell>
          <cell r="J312">
            <v>159600</v>
          </cell>
        </row>
        <row r="315">
          <cell r="J315">
            <v>0</v>
          </cell>
        </row>
        <row r="317">
          <cell r="J317">
            <v>0</v>
          </cell>
        </row>
        <row r="320">
          <cell r="J320">
            <v>0</v>
          </cell>
        </row>
        <row r="322">
          <cell r="H322">
            <v>97300</v>
          </cell>
          <cell r="J322">
            <v>242880</v>
          </cell>
        </row>
        <row r="324">
          <cell r="J324">
            <v>680000</v>
          </cell>
        </row>
        <row r="326">
          <cell r="J326">
            <v>0</v>
          </cell>
        </row>
        <row r="328">
          <cell r="J328">
            <v>94656</v>
          </cell>
        </row>
        <row r="330">
          <cell r="H330">
            <v>435000</v>
          </cell>
          <cell r="J330">
            <v>435000</v>
          </cell>
        </row>
        <row r="332">
          <cell r="J332">
            <v>0</v>
          </cell>
        </row>
        <row r="334">
          <cell r="J334">
            <v>0</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H409">
            <v>265000</v>
          </cell>
          <cell r="J409">
            <v>294000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13885201.33</v>
          </cell>
        </row>
        <row r="23">
          <cell r="J23">
            <v>0</v>
          </cell>
        </row>
        <row r="24">
          <cell r="J24">
            <v>0</v>
          </cell>
        </row>
        <row r="25">
          <cell r="J25">
            <v>0</v>
          </cell>
        </row>
        <row r="26">
          <cell r="H26">
            <v>17198787.833999991</v>
          </cell>
          <cell r="J26">
            <v>17198787.833999991</v>
          </cell>
        </row>
        <row r="27">
          <cell r="J27">
            <v>0</v>
          </cell>
        </row>
        <row r="29">
          <cell r="H29">
            <v>0</v>
          </cell>
          <cell r="J29">
            <v>313145813.74824369</v>
          </cell>
        </row>
        <row r="30">
          <cell r="H30">
            <v>0</v>
          </cell>
          <cell r="J30">
            <v>0</v>
          </cell>
        </row>
        <row r="31">
          <cell r="H31">
            <v>1233659.3700000001</v>
          </cell>
          <cell r="J31">
            <v>1233659.3700000001</v>
          </cell>
        </row>
        <row r="32">
          <cell r="H32">
            <v>0</v>
          </cell>
          <cell r="J32">
            <v>0</v>
          </cell>
        </row>
        <row r="33">
          <cell r="H33">
            <v>0</v>
          </cell>
          <cell r="J33">
            <v>0</v>
          </cell>
        </row>
        <row r="34">
          <cell r="H34">
            <v>0</v>
          </cell>
          <cell r="J34">
            <v>0</v>
          </cell>
        </row>
        <row r="35">
          <cell r="H35">
            <v>0</v>
          </cell>
          <cell r="J35">
            <v>0</v>
          </cell>
        </row>
        <row r="37">
          <cell r="J37">
            <v>0</v>
          </cell>
        </row>
        <row r="39">
          <cell r="J39">
            <v>39980685.809020311</v>
          </cell>
        </row>
        <row r="41">
          <cell r="J41">
            <v>0</v>
          </cell>
        </row>
        <row r="42">
          <cell r="J42">
            <v>10000000</v>
          </cell>
        </row>
        <row r="43">
          <cell r="J43">
            <v>0</v>
          </cell>
        </row>
        <row r="44">
          <cell r="J44">
            <v>0</v>
          </cell>
        </row>
        <row r="46">
          <cell r="J46">
            <v>0</v>
          </cell>
        </row>
        <row r="49">
          <cell r="J49">
            <v>0</v>
          </cell>
        </row>
        <row r="51">
          <cell r="J51">
            <v>0</v>
          </cell>
        </row>
        <row r="52">
          <cell r="J52">
            <v>0</v>
          </cell>
        </row>
        <row r="53">
          <cell r="J53">
            <v>0</v>
          </cell>
        </row>
        <row r="54">
          <cell r="J54">
            <v>0</v>
          </cell>
        </row>
        <row r="55">
          <cell r="J55">
            <v>808450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23186540.413688019</v>
          </cell>
        </row>
        <row r="82">
          <cell r="J82">
            <v>23219200.762431245</v>
          </cell>
        </row>
        <row r="84">
          <cell r="J84">
            <v>3887159.2694082088</v>
          </cell>
        </row>
        <row r="86">
          <cell r="J86">
            <v>0</v>
          </cell>
        </row>
        <row r="90">
          <cell r="H90">
            <v>0</v>
          </cell>
          <cell r="J90">
            <v>0</v>
          </cell>
        </row>
        <row r="92">
          <cell r="H92">
            <v>2432339.0099999998</v>
          </cell>
          <cell r="J92">
            <v>2432339.0099999998</v>
          </cell>
        </row>
        <row r="94">
          <cell r="H94">
            <v>500000</v>
          </cell>
          <cell r="J94">
            <v>500000</v>
          </cell>
        </row>
        <row r="96">
          <cell r="H96">
            <v>0</v>
          </cell>
          <cell r="J96">
            <v>0</v>
          </cell>
        </row>
        <row r="100">
          <cell r="H100">
            <v>0</v>
          </cell>
          <cell r="J100">
            <v>0</v>
          </cell>
        </row>
        <row r="101">
          <cell r="H101">
            <v>0</v>
          </cell>
          <cell r="J101">
            <v>0</v>
          </cell>
        </row>
        <row r="103">
          <cell r="H103">
            <v>500000</v>
          </cell>
          <cell r="J103">
            <v>500000</v>
          </cell>
        </row>
        <row r="105">
          <cell r="H105">
            <v>630000</v>
          </cell>
          <cell r="J105">
            <v>630000</v>
          </cell>
        </row>
        <row r="108">
          <cell r="H108">
            <v>4000000</v>
          </cell>
          <cell r="J108">
            <v>4000000</v>
          </cell>
        </row>
        <row r="110">
          <cell r="H110">
            <v>513041.16000000003</v>
          </cell>
          <cell r="J110">
            <v>513041.16000000003</v>
          </cell>
        </row>
        <row r="113">
          <cell r="H113">
            <v>513600</v>
          </cell>
          <cell r="J113">
            <v>513600</v>
          </cell>
        </row>
        <row r="115">
          <cell r="H115">
            <v>500000</v>
          </cell>
          <cell r="J115">
            <v>500000</v>
          </cell>
        </row>
        <row r="118">
          <cell r="H118">
            <v>7200</v>
          </cell>
          <cell r="J118">
            <v>7200</v>
          </cell>
        </row>
        <row r="120">
          <cell r="H120">
            <v>486000</v>
          </cell>
          <cell r="J120">
            <v>486000</v>
          </cell>
        </row>
        <row r="122">
          <cell r="H122">
            <v>0</v>
          </cell>
          <cell r="J122">
            <v>0</v>
          </cell>
        </row>
        <row r="124">
          <cell r="H124">
            <v>4000</v>
          </cell>
          <cell r="J124">
            <v>4000</v>
          </cell>
        </row>
        <row r="127">
          <cell r="H127">
            <v>100000</v>
          </cell>
          <cell r="J127">
            <v>100000</v>
          </cell>
        </row>
        <row r="129">
          <cell r="H129">
            <v>0</v>
          </cell>
          <cell r="J129">
            <v>0</v>
          </cell>
        </row>
        <row r="131">
          <cell r="H131">
            <v>0</v>
          </cell>
          <cell r="J131">
            <v>0</v>
          </cell>
        </row>
        <row r="132">
          <cell r="H132">
            <v>0</v>
          </cell>
          <cell r="J132">
            <v>0</v>
          </cell>
        </row>
        <row r="133">
          <cell r="H133">
            <v>300150</v>
          </cell>
          <cell r="J133">
            <v>300150</v>
          </cell>
        </row>
        <row r="134">
          <cell r="H134">
            <v>0</v>
          </cell>
          <cell r="J134">
            <v>0</v>
          </cell>
        </row>
        <row r="135">
          <cell r="H135">
            <v>0</v>
          </cell>
          <cell r="J135">
            <v>0</v>
          </cell>
        </row>
        <row r="137">
          <cell r="H137">
            <v>1900000</v>
          </cell>
          <cell r="J137">
            <v>1900000</v>
          </cell>
        </row>
        <row r="139">
          <cell r="H139">
            <v>0</v>
          </cell>
          <cell r="J139">
            <v>0</v>
          </cell>
        </row>
        <row r="141">
          <cell r="H141">
            <v>0</v>
          </cell>
          <cell r="J141">
            <v>0</v>
          </cell>
        </row>
        <row r="143">
          <cell r="H143">
            <v>0</v>
          </cell>
          <cell r="J143">
            <v>0</v>
          </cell>
        </row>
        <row r="145">
          <cell r="H145">
            <v>204218.34</v>
          </cell>
          <cell r="J145">
            <v>204218.34</v>
          </cell>
        </row>
        <row r="148">
          <cell r="H148">
            <v>0</v>
          </cell>
          <cell r="J148">
            <v>0</v>
          </cell>
        </row>
        <row r="150">
          <cell r="H150">
            <v>543646.20000000007</v>
          </cell>
          <cell r="J150">
            <v>543646.20000000007</v>
          </cell>
        </row>
        <row r="152">
          <cell r="H152">
            <v>460091.79</v>
          </cell>
          <cell r="J152">
            <v>460091.79</v>
          </cell>
        </row>
        <row r="154">
          <cell r="H154">
            <v>0</v>
          </cell>
          <cell r="J154">
            <v>0</v>
          </cell>
        </row>
        <row r="156">
          <cell r="H156">
            <v>0</v>
          </cell>
          <cell r="J156">
            <v>0</v>
          </cell>
        </row>
        <row r="158">
          <cell r="H158">
            <v>0</v>
          </cell>
          <cell r="J158">
            <v>0</v>
          </cell>
        </row>
        <row r="160">
          <cell r="H160">
            <v>0</v>
          </cell>
          <cell r="J160">
            <v>0</v>
          </cell>
        </row>
        <row r="162">
          <cell r="H162">
            <v>0</v>
          </cell>
          <cell r="J162">
            <v>0</v>
          </cell>
        </row>
        <row r="164">
          <cell r="H164">
            <v>0</v>
          </cell>
          <cell r="J164">
            <v>0</v>
          </cell>
        </row>
        <row r="167">
          <cell r="H167">
            <v>2000000</v>
          </cell>
          <cell r="J167">
            <v>2000000</v>
          </cell>
        </row>
        <row r="168">
          <cell r="H168">
            <v>160620</v>
          </cell>
          <cell r="J168">
            <v>160620</v>
          </cell>
        </row>
        <row r="169">
          <cell r="H169">
            <v>0</v>
          </cell>
          <cell r="J169">
            <v>0</v>
          </cell>
        </row>
        <row r="170">
          <cell r="H170">
            <v>0</v>
          </cell>
          <cell r="J170">
            <v>0</v>
          </cell>
        </row>
        <row r="171">
          <cell r="H171">
            <v>0</v>
          </cell>
          <cell r="J171">
            <v>0</v>
          </cell>
        </row>
        <row r="172">
          <cell r="H172">
            <v>150000</v>
          </cell>
          <cell r="J172">
            <v>150000</v>
          </cell>
        </row>
        <row r="173">
          <cell r="H173">
            <v>200000</v>
          </cell>
          <cell r="J173">
            <v>200000</v>
          </cell>
        </row>
        <row r="175">
          <cell r="H175">
            <v>66851.88</v>
          </cell>
          <cell r="J175">
            <v>66851.88</v>
          </cell>
        </row>
        <row r="176">
          <cell r="H176">
            <v>97485.6</v>
          </cell>
          <cell r="J176">
            <v>97485.6</v>
          </cell>
        </row>
        <row r="177">
          <cell r="H177">
            <v>0</v>
          </cell>
          <cell r="J177">
            <v>0</v>
          </cell>
        </row>
        <row r="178">
          <cell r="H178">
            <v>1839480.3300000003</v>
          </cell>
          <cell r="J178">
            <v>1839480.3300000003</v>
          </cell>
        </row>
        <row r="179">
          <cell r="H179">
            <v>0</v>
          </cell>
          <cell r="J179">
            <v>0</v>
          </cell>
        </row>
        <row r="180">
          <cell r="H180">
            <v>228987.09</v>
          </cell>
          <cell r="J180">
            <v>228987.09</v>
          </cell>
        </row>
        <row r="182">
          <cell r="H182">
            <v>0</v>
          </cell>
          <cell r="J182">
            <v>0</v>
          </cell>
        </row>
        <row r="185">
          <cell r="H185">
            <v>0</v>
          </cell>
          <cell r="J185">
            <v>0</v>
          </cell>
        </row>
        <row r="187">
          <cell r="H187">
            <v>25286.82</v>
          </cell>
          <cell r="J187">
            <v>25286.82</v>
          </cell>
        </row>
        <row r="189">
          <cell r="H189">
            <v>0</v>
          </cell>
          <cell r="J189">
            <v>0</v>
          </cell>
        </row>
        <row r="191">
          <cell r="H191">
            <v>200000</v>
          </cell>
          <cell r="J191">
            <v>200000</v>
          </cell>
        </row>
        <row r="193">
          <cell r="H193">
            <v>0</v>
          </cell>
          <cell r="J193">
            <v>0</v>
          </cell>
        </row>
        <row r="194">
          <cell r="H194">
            <v>0</v>
          </cell>
          <cell r="J194">
            <v>0</v>
          </cell>
        </row>
        <row r="195">
          <cell r="H195">
            <v>788400</v>
          </cell>
          <cell r="J195">
            <v>788400</v>
          </cell>
        </row>
        <row r="197">
          <cell r="H197">
            <v>0</v>
          </cell>
          <cell r="J197">
            <v>0</v>
          </cell>
        </row>
        <row r="198">
          <cell r="H198">
            <v>150000</v>
          </cell>
          <cell r="J198">
            <v>150000</v>
          </cell>
        </row>
        <row r="199">
          <cell r="H199">
            <v>60000</v>
          </cell>
          <cell r="J199">
            <v>60000</v>
          </cell>
        </row>
        <row r="200">
          <cell r="H200">
            <v>50000</v>
          </cell>
          <cell r="J200">
            <v>50000</v>
          </cell>
        </row>
        <row r="202">
          <cell r="H202">
            <v>0</v>
          </cell>
          <cell r="J202">
            <v>0</v>
          </cell>
        </row>
        <row r="203">
          <cell r="H203">
            <v>0</v>
          </cell>
          <cell r="J203">
            <v>0</v>
          </cell>
        </row>
        <row r="204">
          <cell r="H204">
            <v>0</v>
          </cell>
          <cell r="J204">
            <v>0</v>
          </cell>
        </row>
        <row r="205">
          <cell r="H205">
            <v>0</v>
          </cell>
          <cell r="J205">
            <v>0</v>
          </cell>
        </row>
        <row r="206">
          <cell r="H206">
            <v>0</v>
          </cell>
          <cell r="J206">
            <v>0</v>
          </cell>
        </row>
        <row r="207">
          <cell r="H207">
            <v>9192705.9299999997</v>
          </cell>
          <cell r="J207">
            <v>9192705.9299999997</v>
          </cell>
        </row>
        <row r="209">
          <cell r="H209">
            <v>0</v>
          </cell>
          <cell r="J209">
            <v>0</v>
          </cell>
        </row>
        <row r="210">
          <cell r="H210">
            <v>8432.34</v>
          </cell>
          <cell r="J210">
            <v>8432.34</v>
          </cell>
        </row>
        <row r="211">
          <cell r="H211">
            <v>0</v>
          </cell>
          <cell r="J211">
            <v>0</v>
          </cell>
        </row>
        <row r="213">
          <cell r="H213">
            <v>0</v>
          </cell>
          <cell r="J213">
            <v>0</v>
          </cell>
        </row>
        <row r="214">
          <cell r="H214">
            <v>0</v>
          </cell>
          <cell r="J214">
            <v>0</v>
          </cell>
        </row>
        <row r="215">
          <cell r="H215">
            <v>0</v>
          </cell>
          <cell r="J215">
            <v>0</v>
          </cell>
        </row>
        <row r="216">
          <cell r="H216">
            <v>0</v>
          </cell>
          <cell r="J216">
            <v>0</v>
          </cell>
        </row>
        <row r="217">
          <cell r="H217">
            <v>0</v>
          </cell>
          <cell r="J217">
            <v>0</v>
          </cell>
        </row>
        <row r="221">
          <cell r="H221">
            <v>15925997.699999999</v>
          </cell>
          <cell r="J221">
            <v>15925997.699999999</v>
          </cell>
        </row>
        <row r="222">
          <cell r="H222">
            <v>0</v>
          </cell>
          <cell r="J222">
            <v>0</v>
          </cell>
        </row>
        <row r="224">
          <cell r="H224">
            <v>0</v>
          </cell>
          <cell r="J224">
            <v>0</v>
          </cell>
        </row>
        <row r="226">
          <cell r="H226">
            <v>0</v>
          </cell>
          <cell r="J226">
            <v>0</v>
          </cell>
        </row>
        <row r="227">
          <cell r="H227">
            <v>0</v>
          </cell>
          <cell r="J227">
            <v>0</v>
          </cell>
        </row>
        <row r="228">
          <cell r="H228">
            <v>20610</v>
          </cell>
          <cell r="J228">
            <v>20610</v>
          </cell>
        </row>
        <row r="230">
          <cell r="H230">
            <v>40000</v>
          </cell>
          <cell r="J230">
            <v>40000</v>
          </cell>
        </row>
        <row r="233">
          <cell r="H233">
            <v>1112868.06</v>
          </cell>
          <cell r="J233">
            <v>1112868.06</v>
          </cell>
        </row>
        <row r="235">
          <cell r="H235">
            <v>614639.10000000009</v>
          </cell>
          <cell r="J235">
            <v>614639.10000000009</v>
          </cell>
        </row>
        <row r="237">
          <cell r="H237">
            <v>200000</v>
          </cell>
          <cell r="J237">
            <v>200000</v>
          </cell>
        </row>
        <row r="239">
          <cell r="H239">
            <v>0</v>
          </cell>
          <cell r="J239">
            <v>0</v>
          </cell>
        </row>
        <row r="242">
          <cell r="H242">
            <v>1946603.5397239705</v>
          </cell>
          <cell r="J242">
            <v>1946603.5397239705</v>
          </cell>
        </row>
        <row r="244">
          <cell r="H244">
            <v>5570972.5569795957</v>
          </cell>
          <cell r="J244">
            <v>5570972.5569795957</v>
          </cell>
        </row>
        <row r="246">
          <cell r="H246">
            <v>0</v>
          </cell>
          <cell r="J246">
            <v>0</v>
          </cell>
        </row>
        <row r="248">
          <cell r="H248">
            <v>60000</v>
          </cell>
          <cell r="J248">
            <v>60000</v>
          </cell>
        </row>
        <row r="250">
          <cell r="H250">
            <v>0</v>
          </cell>
          <cell r="J250">
            <v>0</v>
          </cell>
        </row>
        <row r="252">
          <cell r="H252">
            <v>50000</v>
          </cell>
          <cell r="J252">
            <v>50000</v>
          </cell>
        </row>
        <row r="255">
          <cell r="H255">
            <v>87531973.123198599</v>
          </cell>
          <cell r="J255">
            <v>87531973.123198599</v>
          </cell>
        </row>
        <row r="257">
          <cell r="H257">
            <v>0</v>
          </cell>
          <cell r="J257">
            <v>0</v>
          </cell>
        </row>
        <row r="260">
          <cell r="H260">
            <v>0</v>
          </cell>
          <cell r="J260">
            <v>0</v>
          </cell>
        </row>
        <row r="262">
          <cell r="H262">
            <v>0</v>
          </cell>
          <cell r="J262">
            <v>0</v>
          </cell>
        </row>
        <row r="264">
          <cell r="H264">
            <v>90495.75</v>
          </cell>
          <cell r="J264">
            <v>90495.75</v>
          </cell>
        </row>
        <row r="266">
          <cell r="H266">
            <v>35000</v>
          </cell>
          <cell r="J266">
            <v>35000</v>
          </cell>
        </row>
        <row r="268">
          <cell r="H268">
            <v>4804000.2000000011</v>
          </cell>
          <cell r="J268">
            <v>4804000.2000000011</v>
          </cell>
        </row>
        <row r="271">
          <cell r="H271">
            <v>1020</v>
          </cell>
          <cell r="J271">
            <v>1020</v>
          </cell>
        </row>
        <row r="272">
          <cell r="H272">
            <v>0</v>
          </cell>
          <cell r="J272">
            <v>0</v>
          </cell>
        </row>
        <row r="273">
          <cell r="H273">
            <v>0</v>
          </cell>
          <cell r="J273">
            <v>0</v>
          </cell>
        </row>
        <row r="274">
          <cell r="H274">
            <v>0</v>
          </cell>
          <cell r="J274">
            <v>0</v>
          </cell>
        </row>
        <row r="275">
          <cell r="H275">
            <v>0</v>
          </cell>
          <cell r="J275">
            <v>0</v>
          </cell>
        </row>
        <row r="277">
          <cell r="H277">
            <v>138875.07</v>
          </cell>
          <cell r="J277">
            <v>138875.07</v>
          </cell>
        </row>
        <row r="278">
          <cell r="H278">
            <v>0</v>
          </cell>
          <cell r="J278">
            <v>0</v>
          </cell>
        </row>
        <row r="279">
          <cell r="H279">
            <v>0</v>
          </cell>
          <cell r="J279">
            <v>0</v>
          </cell>
        </row>
        <row r="281">
          <cell r="H281">
            <v>0</v>
          </cell>
          <cell r="J281">
            <v>0</v>
          </cell>
        </row>
        <row r="282">
          <cell r="H282">
            <v>0</v>
          </cell>
          <cell r="J282">
            <v>0</v>
          </cell>
        </row>
        <row r="283">
          <cell r="H283">
            <v>94154.700000000012</v>
          </cell>
          <cell r="J283">
            <v>94154.700000000012</v>
          </cell>
        </row>
        <row r="284">
          <cell r="H284">
            <v>0</v>
          </cell>
          <cell r="J284">
            <v>0</v>
          </cell>
        </row>
        <row r="285">
          <cell r="H285">
            <v>0</v>
          </cell>
          <cell r="J285">
            <v>0</v>
          </cell>
        </row>
        <row r="286">
          <cell r="H286">
            <v>0</v>
          </cell>
          <cell r="J286">
            <v>0</v>
          </cell>
        </row>
        <row r="288">
          <cell r="H288">
            <v>0</v>
          </cell>
          <cell r="J288">
            <v>0</v>
          </cell>
        </row>
        <row r="289">
          <cell r="H289">
            <v>0</v>
          </cell>
          <cell r="J289">
            <v>0</v>
          </cell>
        </row>
        <row r="290">
          <cell r="H290">
            <v>0</v>
          </cell>
          <cell r="J290">
            <v>0</v>
          </cell>
        </row>
        <row r="291">
          <cell r="H291">
            <v>0</v>
          </cell>
          <cell r="J291">
            <v>0</v>
          </cell>
        </row>
        <row r="292">
          <cell r="H292">
            <v>0</v>
          </cell>
          <cell r="J292">
            <v>0</v>
          </cell>
        </row>
        <row r="293">
          <cell r="H293">
            <v>0</v>
          </cell>
          <cell r="J293">
            <v>0</v>
          </cell>
        </row>
        <row r="294">
          <cell r="H294">
            <v>0</v>
          </cell>
          <cell r="J294">
            <v>0</v>
          </cell>
        </row>
        <row r="296">
          <cell r="H296">
            <v>0</v>
          </cell>
          <cell r="J296">
            <v>0</v>
          </cell>
        </row>
        <row r="299">
          <cell r="H299">
            <v>1099992.4500000002</v>
          </cell>
          <cell r="J299">
            <v>1099992.4500000002</v>
          </cell>
        </row>
        <row r="300">
          <cell r="H300">
            <v>5446575.8400000008</v>
          </cell>
          <cell r="J300">
            <v>5446575.8400000008</v>
          </cell>
        </row>
        <row r="301">
          <cell r="H301">
            <v>0</v>
          </cell>
          <cell r="J301">
            <v>0</v>
          </cell>
        </row>
        <row r="302">
          <cell r="H302">
            <v>502873.05000000005</v>
          </cell>
          <cell r="J302">
            <v>502873.05000000005</v>
          </cell>
        </row>
        <row r="303">
          <cell r="H303">
            <v>100000</v>
          </cell>
          <cell r="J303">
            <v>100000</v>
          </cell>
        </row>
        <row r="304">
          <cell r="H304">
            <v>50000</v>
          </cell>
          <cell r="J304">
            <v>50000</v>
          </cell>
        </row>
        <row r="305">
          <cell r="H305">
            <v>0</v>
          </cell>
          <cell r="J305">
            <v>0</v>
          </cell>
        </row>
        <row r="307">
          <cell r="H307">
            <v>0</v>
          </cell>
          <cell r="J307">
            <v>0</v>
          </cell>
        </row>
        <row r="308">
          <cell r="H308">
            <v>5877262.6799999997</v>
          </cell>
          <cell r="J308">
            <v>5877262.6799999997</v>
          </cell>
        </row>
        <row r="309">
          <cell r="H309">
            <v>46721001.447425783</v>
          </cell>
          <cell r="J309">
            <v>46721001.447425783</v>
          </cell>
        </row>
        <row r="310">
          <cell r="H310">
            <v>0</v>
          </cell>
          <cell r="J310">
            <v>0</v>
          </cell>
        </row>
        <row r="311">
          <cell r="H311">
            <v>3750</v>
          </cell>
          <cell r="J311">
            <v>3750</v>
          </cell>
        </row>
        <row r="312">
          <cell r="H312">
            <v>136075</v>
          </cell>
          <cell r="J312">
            <v>136075</v>
          </cell>
        </row>
        <row r="315">
          <cell r="H315">
            <v>0</v>
          </cell>
          <cell r="J315">
            <v>0</v>
          </cell>
        </row>
        <row r="317">
          <cell r="H317">
            <v>0</v>
          </cell>
          <cell r="J317">
            <v>0</v>
          </cell>
        </row>
        <row r="320">
          <cell r="H320">
            <v>2946701.4899999993</v>
          </cell>
          <cell r="J320">
            <v>2946701.4899999993</v>
          </cell>
        </row>
        <row r="322">
          <cell r="H322">
            <v>8009527.1100000003</v>
          </cell>
          <cell r="J322">
            <v>8009527.1100000003</v>
          </cell>
        </row>
        <row r="324">
          <cell r="H324">
            <v>70140905.168819726</v>
          </cell>
          <cell r="J324">
            <v>70140905.168819726</v>
          </cell>
        </row>
        <row r="326">
          <cell r="H326">
            <v>0</v>
          </cell>
          <cell r="J326">
            <v>0</v>
          </cell>
        </row>
        <row r="328">
          <cell r="H328">
            <v>1168448.25</v>
          </cell>
          <cell r="J328">
            <v>1168448.25</v>
          </cell>
        </row>
        <row r="330">
          <cell r="H330">
            <v>3316528.05</v>
          </cell>
          <cell r="J330">
            <v>3316528.05</v>
          </cell>
        </row>
        <row r="332">
          <cell r="H332">
            <v>0</v>
          </cell>
          <cell r="J332">
            <v>0</v>
          </cell>
        </row>
        <row r="334">
          <cell r="H334">
            <v>331657.32</v>
          </cell>
          <cell r="J334">
            <v>331657.32</v>
          </cell>
        </row>
        <row r="336">
          <cell r="H336">
            <v>0</v>
          </cell>
          <cell r="J336">
            <v>0</v>
          </cell>
        </row>
        <row r="340">
          <cell r="H340">
            <v>0</v>
          </cell>
          <cell r="J340">
            <v>0</v>
          </cell>
        </row>
        <row r="341">
          <cell r="H341">
            <v>0</v>
          </cell>
          <cell r="J341">
            <v>0</v>
          </cell>
        </row>
        <row r="342">
          <cell r="H342">
            <v>0</v>
          </cell>
          <cell r="J342">
            <v>0</v>
          </cell>
        </row>
        <row r="344">
          <cell r="H344">
            <v>0</v>
          </cell>
          <cell r="J344">
            <v>0</v>
          </cell>
        </row>
        <row r="345">
          <cell r="H345">
            <v>0</v>
          </cell>
          <cell r="J345">
            <v>0</v>
          </cell>
        </row>
        <row r="346">
          <cell r="H346">
            <v>0</v>
          </cell>
          <cell r="J346">
            <v>0</v>
          </cell>
        </row>
        <row r="348">
          <cell r="H348">
            <v>0</v>
          </cell>
          <cell r="J348">
            <v>0</v>
          </cell>
        </row>
        <row r="349">
          <cell r="J349">
            <v>0</v>
          </cell>
        </row>
        <row r="351">
          <cell r="H351">
            <v>0</v>
          </cell>
          <cell r="J351">
            <v>0</v>
          </cell>
        </row>
        <row r="353">
          <cell r="H353">
            <v>0</v>
          </cell>
          <cell r="J353">
            <v>0</v>
          </cell>
        </row>
        <row r="356">
          <cell r="H356">
            <v>0</v>
          </cell>
          <cell r="J356">
            <v>0</v>
          </cell>
        </row>
        <row r="358">
          <cell r="H358">
            <v>0</v>
          </cell>
          <cell r="J358">
            <v>0</v>
          </cell>
        </row>
        <row r="359">
          <cell r="H359">
            <v>0</v>
          </cell>
          <cell r="J359">
            <v>0</v>
          </cell>
        </row>
        <row r="360">
          <cell r="H360">
            <v>0</v>
          </cell>
          <cell r="J360">
            <v>0</v>
          </cell>
        </row>
        <row r="362">
          <cell r="H362">
            <v>0</v>
          </cell>
          <cell r="J362">
            <v>0</v>
          </cell>
        </row>
        <row r="363">
          <cell r="H363">
            <v>0</v>
          </cell>
          <cell r="J363">
            <v>0</v>
          </cell>
        </row>
        <row r="364">
          <cell r="H364">
            <v>0</v>
          </cell>
          <cell r="J364">
            <v>0</v>
          </cell>
        </row>
        <row r="367">
          <cell r="H367">
            <v>0</v>
          </cell>
          <cell r="J367">
            <v>0</v>
          </cell>
        </row>
        <row r="368">
          <cell r="H368">
            <v>0</v>
          </cell>
          <cell r="J368">
            <v>0</v>
          </cell>
        </row>
        <row r="369">
          <cell r="H369">
            <v>0</v>
          </cell>
          <cell r="J369">
            <v>0</v>
          </cell>
        </row>
        <row r="372">
          <cell r="H372">
            <v>0</v>
          </cell>
          <cell r="J372">
            <v>0</v>
          </cell>
        </row>
        <row r="374">
          <cell r="H374">
            <v>0</v>
          </cell>
          <cell r="J374">
            <v>0</v>
          </cell>
        </row>
        <row r="376">
          <cell r="H376">
            <v>0</v>
          </cell>
          <cell r="J376">
            <v>0</v>
          </cell>
        </row>
        <row r="378">
          <cell r="H378">
            <v>0</v>
          </cell>
          <cell r="J378">
            <v>0</v>
          </cell>
        </row>
        <row r="381">
          <cell r="H381">
            <v>0</v>
          </cell>
          <cell r="J381">
            <v>0</v>
          </cell>
        </row>
        <row r="383">
          <cell r="H383">
            <v>0</v>
          </cell>
          <cell r="J383">
            <v>0</v>
          </cell>
        </row>
        <row r="385">
          <cell r="H385">
            <v>0</v>
          </cell>
          <cell r="J385">
            <v>0</v>
          </cell>
        </row>
        <row r="388">
          <cell r="H388">
            <v>0</v>
          </cell>
          <cell r="J388">
            <v>0</v>
          </cell>
        </row>
        <row r="390">
          <cell r="H390">
            <v>0</v>
          </cell>
          <cell r="J390">
            <v>0</v>
          </cell>
        </row>
        <row r="392">
          <cell r="H392">
            <v>0</v>
          </cell>
          <cell r="J392">
            <v>0</v>
          </cell>
        </row>
        <row r="394">
          <cell r="H394">
            <v>0</v>
          </cell>
          <cell r="J394">
            <v>0</v>
          </cell>
        </row>
        <row r="397">
          <cell r="H397">
            <v>0</v>
          </cell>
          <cell r="J397">
            <v>0</v>
          </cell>
        </row>
        <row r="401">
          <cell r="H401">
            <v>0</v>
          </cell>
          <cell r="J401">
            <v>0</v>
          </cell>
        </row>
        <row r="405">
          <cell r="H405">
            <v>1031077.11</v>
          </cell>
          <cell r="J405">
            <v>1031077.11</v>
          </cell>
        </row>
        <row r="407">
          <cell r="H407">
            <v>0</v>
          </cell>
          <cell r="J407">
            <v>0</v>
          </cell>
        </row>
        <row r="409">
          <cell r="H409">
            <v>3153245.81</v>
          </cell>
          <cell r="J409">
            <v>3153245.81</v>
          </cell>
        </row>
        <row r="411">
          <cell r="H411">
            <v>0</v>
          </cell>
          <cell r="J411">
            <v>0</v>
          </cell>
        </row>
        <row r="413">
          <cell r="H413">
            <v>800000</v>
          </cell>
          <cell r="J413">
            <v>800000</v>
          </cell>
        </row>
        <row r="416">
          <cell r="H416">
            <v>0</v>
          </cell>
          <cell r="J416">
            <v>0</v>
          </cell>
        </row>
        <row r="418">
          <cell r="H418">
            <v>0</v>
          </cell>
          <cell r="J418">
            <v>0</v>
          </cell>
        </row>
        <row r="420">
          <cell r="H420">
            <v>0</v>
          </cell>
          <cell r="J420">
            <v>0</v>
          </cell>
        </row>
        <row r="422">
          <cell r="H422">
            <v>0</v>
          </cell>
          <cell r="J422">
            <v>0</v>
          </cell>
        </row>
        <row r="425">
          <cell r="H425">
            <v>70394084.799999997</v>
          </cell>
          <cell r="J425">
            <v>70394084.799999997</v>
          </cell>
        </row>
        <row r="427">
          <cell r="H427">
            <v>2318564.4281999995</v>
          </cell>
          <cell r="J427">
            <v>2318564.4281999995</v>
          </cell>
        </row>
        <row r="429">
          <cell r="H429">
            <v>0</v>
          </cell>
          <cell r="J429">
            <v>0</v>
          </cell>
        </row>
        <row r="431">
          <cell r="H431">
            <v>0</v>
          </cell>
          <cell r="J431">
            <v>0</v>
          </cell>
        </row>
        <row r="434">
          <cell r="H434">
            <v>1800000</v>
          </cell>
          <cell r="J434">
            <v>1800000</v>
          </cell>
        </row>
        <row r="436">
          <cell r="H436">
            <v>0</v>
          </cell>
          <cell r="J436">
            <v>0</v>
          </cell>
        </row>
        <row r="438">
          <cell r="H438">
            <v>4500000</v>
          </cell>
          <cell r="J438">
            <v>4500000</v>
          </cell>
        </row>
        <row r="441">
          <cell r="H441">
            <v>145824.1</v>
          </cell>
          <cell r="J441">
            <v>145824.1</v>
          </cell>
        </row>
        <row r="443">
          <cell r="H443">
            <v>0</v>
          </cell>
          <cell r="J443">
            <v>0</v>
          </cell>
        </row>
        <row r="445">
          <cell r="H445">
            <v>0</v>
          </cell>
          <cell r="J445">
            <v>0</v>
          </cell>
        </row>
        <row r="449">
          <cell r="H449">
            <v>44000000</v>
          </cell>
          <cell r="J449">
            <v>44000000</v>
          </cell>
        </row>
        <row r="451">
          <cell r="H451">
            <v>0</v>
          </cell>
          <cell r="J451">
            <v>0</v>
          </cell>
        </row>
        <row r="453">
          <cell r="H453">
            <v>0</v>
          </cell>
          <cell r="J453">
            <v>0</v>
          </cell>
        </row>
        <row r="456">
          <cell r="H456">
            <v>0</v>
          </cell>
          <cell r="J456">
            <v>0</v>
          </cell>
        </row>
        <row r="458">
          <cell r="H458">
            <v>0</v>
          </cell>
          <cell r="J458">
            <v>0</v>
          </cell>
        </row>
        <row r="461">
          <cell r="H461">
            <v>0</v>
          </cell>
          <cell r="J461">
            <v>0</v>
          </cell>
        </row>
        <row r="463">
          <cell r="H463">
            <v>0</v>
          </cell>
          <cell r="J463">
            <v>0</v>
          </cell>
        </row>
        <row r="464">
          <cell r="H464">
            <v>0</v>
          </cell>
          <cell r="J464">
            <v>0</v>
          </cell>
        </row>
        <row r="466">
          <cell r="H466">
            <v>0</v>
          </cell>
          <cell r="J466">
            <v>0</v>
          </cell>
        </row>
        <row r="468">
          <cell r="H468">
            <v>0</v>
          </cell>
          <cell r="J468">
            <v>0</v>
          </cell>
        </row>
        <row r="470">
          <cell r="H470">
            <v>0</v>
          </cell>
          <cell r="J470">
            <v>0</v>
          </cell>
        </row>
        <row r="472">
          <cell r="H472">
            <v>0</v>
          </cell>
          <cell r="J472">
            <v>0</v>
          </cell>
        </row>
        <row r="473">
          <cell r="H473">
            <v>0</v>
          </cell>
          <cell r="J473">
            <v>0</v>
          </cell>
        </row>
        <row r="474">
          <cell r="H474">
            <v>0</v>
          </cell>
          <cell r="J474">
            <v>0</v>
          </cell>
        </row>
        <row r="475">
          <cell r="H475">
            <v>0</v>
          </cell>
          <cell r="J475">
            <v>0</v>
          </cell>
        </row>
        <row r="477">
          <cell r="H477">
            <v>0</v>
          </cell>
          <cell r="J477">
            <v>0</v>
          </cell>
        </row>
        <row r="480">
          <cell r="H480">
            <v>0</v>
          </cell>
          <cell r="J480">
            <v>0</v>
          </cell>
        </row>
        <row r="482">
          <cell r="H482">
            <v>0</v>
          </cell>
          <cell r="J482">
            <v>0</v>
          </cell>
        </row>
        <row r="484">
          <cell r="H484">
            <v>0</v>
          </cell>
          <cell r="J484">
            <v>0</v>
          </cell>
        </row>
        <row r="488">
          <cell r="H488">
            <v>0</v>
          </cell>
          <cell r="J488">
            <v>0</v>
          </cell>
        </row>
        <row r="490">
          <cell r="H490">
            <v>1600000</v>
          </cell>
          <cell r="J490">
            <v>1600000</v>
          </cell>
        </row>
        <row r="492">
          <cell r="H492">
            <v>0</v>
          </cell>
          <cell r="J492">
            <v>0</v>
          </cell>
        </row>
        <row r="494">
          <cell r="H494">
            <v>0</v>
          </cell>
          <cell r="J494">
            <v>0</v>
          </cell>
        </row>
        <row r="496">
          <cell r="H496">
            <v>0</v>
          </cell>
          <cell r="J496">
            <v>0</v>
          </cell>
        </row>
        <row r="499">
          <cell r="H499">
            <v>0</v>
          </cell>
          <cell r="J499">
            <v>0</v>
          </cell>
        </row>
        <row r="501">
          <cell r="H501">
            <v>0</v>
          </cell>
          <cell r="J501">
            <v>0</v>
          </cell>
        </row>
        <row r="503">
          <cell r="H503">
            <v>0</v>
          </cell>
          <cell r="J503">
            <v>0</v>
          </cell>
        </row>
        <row r="505">
          <cell r="H505">
            <v>0</v>
          </cell>
          <cell r="J505">
            <v>0</v>
          </cell>
        </row>
        <row r="507">
          <cell r="H507">
            <v>0</v>
          </cell>
          <cell r="J507">
            <v>0</v>
          </cell>
        </row>
        <row r="509">
          <cell r="H509">
            <v>0</v>
          </cell>
          <cell r="J509">
            <v>0</v>
          </cell>
        </row>
        <row r="512">
          <cell r="H512">
            <v>0</v>
          </cell>
          <cell r="J512">
            <v>0</v>
          </cell>
        </row>
        <row r="514">
          <cell r="J514">
            <v>0</v>
          </cell>
        </row>
      </sheetData>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H22">
            <v>1296000</v>
          </cell>
          <cell r="J22">
            <v>40631152.200000003</v>
          </cell>
        </row>
        <row r="23">
          <cell r="H23">
            <v>600000</v>
          </cell>
          <cell r="J23">
            <v>10443931.560000001</v>
          </cell>
        </row>
        <row r="24">
          <cell r="J24">
            <v>0</v>
          </cell>
        </row>
        <row r="25">
          <cell r="J25">
            <v>0</v>
          </cell>
        </row>
        <row r="26">
          <cell r="J26">
            <v>0</v>
          </cell>
        </row>
        <row r="27">
          <cell r="J27">
            <v>0</v>
          </cell>
        </row>
        <row r="29">
          <cell r="J29">
            <v>0</v>
          </cell>
        </row>
        <row r="30">
          <cell r="J30">
            <v>0</v>
          </cell>
        </row>
        <row r="31">
          <cell r="J31">
            <v>0</v>
          </cell>
        </row>
        <row r="32">
          <cell r="J32">
            <v>0</v>
          </cell>
        </row>
        <row r="33">
          <cell r="J33">
            <v>0</v>
          </cell>
        </row>
        <row r="34">
          <cell r="J34">
            <v>0</v>
          </cell>
        </row>
        <row r="35">
          <cell r="J35">
            <v>0</v>
          </cell>
        </row>
        <row r="37">
          <cell r="J37">
            <v>0</v>
          </cell>
        </row>
        <row r="39">
          <cell r="H39">
            <v>158000</v>
          </cell>
          <cell r="J39">
            <v>158000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H94">
            <v>85560</v>
          </cell>
          <cell r="J94">
            <v>85560</v>
          </cell>
        </row>
        <row r="96">
          <cell r="J96">
            <v>0</v>
          </cell>
        </row>
        <row r="100">
          <cell r="J100">
            <v>0</v>
          </cell>
        </row>
        <row r="101">
          <cell r="J101">
            <v>0</v>
          </cell>
        </row>
        <row r="103">
          <cell r="J103">
            <v>0</v>
          </cell>
        </row>
        <row r="105">
          <cell r="J105">
            <v>0</v>
          </cell>
        </row>
        <row r="108">
          <cell r="J108">
            <v>0</v>
          </cell>
        </row>
        <row r="110">
          <cell r="J110">
            <v>0</v>
          </cell>
        </row>
        <row r="113">
          <cell r="H113">
            <v>50000</v>
          </cell>
          <cell r="J113">
            <v>70000</v>
          </cell>
        </row>
        <row r="115">
          <cell r="J115">
            <v>0</v>
          </cell>
        </row>
        <row r="118">
          <cell r="J118">
            <v>0</v>
          </cell>
        </row>
        <row r="120">
          <cell r="H120">
            <v>48000</v>
          </cell>
          <cell r="J120">
            <v>48000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H168">
            <v>50000</v>
          </cell>
          <cell r="J168">
            <v>50000</v>
          </cell>
        </row>
        <row r="169">
          <cell r="J169">
            <v>0</v>
          </cell>
        </row>
        <row r="170">
          <cell r="J170">
            <v>0</v>
          </cell>
        </row>
        <row r="171">
          <cell r="J171">
            <v>0</v>
          </cell>
        </row>
        <row r="172">
          <cell r="J172">
            <v>0</v>
          </cell>
        </row>
        <row r="173">
          <cell r="J173">
            <v>0</v>
          </cell>
        </row>
        <row r="175">
          <cell r="J175">
            <v>0</v>
          </cell>
        </row>
        <row r="176">
          <cell r="H176">
            <v>24000</v>
          </cell>
          <cell r="J176">
            <v>24000</v>
          </cell>
        </row>
        <row r="177">
          <cell r="J177">
            <v>0</v>
          </cell>
        </row>
        <row r="178">
          <cell r="H178">
            <v>27240</v>
          </cell>
          <cell r="J178">
            <v>27240</v>
          </cell>
        </row>
        <row r="179">
          <cell r="J179">
            <v>0</v>
          </cell>
        </row>
        <row r="180">
          <cell r="J180">
            <v>0</v>
          </cell>
        </row>
        <row r="182">
          <cell r="J182">
            <v>0</v>
          </cell>
        </row>
        <row r="185">
          <cell r="J185">
            <v>0</v>
          </cell>
        </row>
        <row r="187">
          <cell r="H187">
            <v>11600</v>
          </cell>
          <cell r="J187">
            <v>20000</v>
          </cell>
        </row>
        <row r="189">
          <cell r="J189">
            <v>0</v>
          </cell>
        </row>
        <row r="191">
          <cell r="J191">
            <v>0</v>
          </cell>
        </row>
        <row r="193">
          <cell r="J193">
            <v>0</v>
          </cell>
        </row>
        <row r="194">
          <cell r="J194">
            <v>0</v>
          </cell>
        </row>
        <row r="195">
          <cell r="J195">
            <v>0</v>
          </cell>
        </row>
        <row r="197">
          <cell r="H197">
            <v>37200</v>
          </cell>
          <cell r="J197">
            <v>37200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97410.5</v>
          </cell>
          <cell r="J221">
            <v>1513410.5</v>
          </cell>
        </row>
        <row r="222">
          <cell r="J222">
            <v>0</v>
          </cell>
        </row>
        <row r="224">
          <cell r="J224">
            <v>0</v>
          </cell>
        </row>
        <row r="226">
          <cell r="J226">
            <v>0</v>
          </cell>
        </row>
        <row r="227">
          <cell r="J227">
            <v>0</v>
          </cell>
        </row>
        <row r="228">
          <cell r="J228">
            <v>0</v>
          </cell>
        </row>
        <row r="230">
          <cell r="J230">
            <v>0</v>
          </cell>
        </row>
        <row r="233">
          <cell r="J233">
            <v>20000</v>
          </cell>
        </row>
        <row r="235">
          <cell r="J235">
            <v>0</v>
          </cell>
        </row>
        <row r="237">
          <cell r="H237">
            <v>150000</v>
          </cell>
          <cell r="J237">
            <v>150000</v>
          </cell>
        </row>
        <row r="239">
          <cell r="J239">
            <v>0</v>
          </cell>
        </row>
        <row r="242">
          <cell r="H242">
            <v>156000</v>
          </cell>
          <cell r="J242">
            <v>186405</v>
          </cell>
        </row>
        <row r="244">
          <cell r="J244">
            <v>43440</v>
          </cell>
        </row>
        <row r="246">
          <cell r="J246">
            <v>0</v>
          </cell>
        </row>
        <row r="248">
          <cell r="J248">
            <v>0</v>
          </cell>
        </row>
        <row r="250">
          <cell r="J250">
            <v>0</v>
          </cell>
        </row>
        <row r="252">
          <cell r="J252">
            <v>0</v>
          </cell>
        </row>
        <row r="255">
          <cell r="H255">
            <v>400000</v>
          </cell>
          <cell r="J255">
            <v>2803842.3</v>
          </cell>
        </row>
        <row r="257">
          <cell r="J257">
            <v>0</v>
          </cell>
        </row>
        <row r="260">
          <cell r="J260">
            <v>0</v>
          </cell>
        </row>
        <row r="262">
          <cell r="J262">
            <v>0</v>
          </cell>
        </row>
        <row r="264">
          <cell r="J264">
            <v>0</v>
          </cell>
        </row>
        <row r="266">
          <cell r="J266">
            <v>0</v>
          </cell>
        </row>
        <row r="268">
          <cell r="J268">
            <v>295905</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0</v>
          </cell>
        </row>
        <row r="300">
          <cell r="J300">
            <v>336000</v>
          </cell>
        </row>
        <row r="301">
          <cell r="J301">
            <v>0</v>
          </cell>
        </row>
        <row r="302">
          <cell r="J302">
            <v>149400</v>
          </cell>
        </row>
        <row r="303">
          <cell r="J303">
            <v>24000</v>
          </cell>
        </row>
        <row r="304">
          <cell r="J304">
            <v>0</v>
          </cell>
        </row>
        <row r="305">
          <cell r="J305">
            <v>0</v>
          </cell>
        </row>
        <row r="307">
          <cell r="J307">
            <v>0</v>
          </cell>
        </row>
        <row r="308">
          <cell r="H308">
            <v>960000</v>
          </cell>
          <cell r="J308">
            <v>1385193.26</v>
          </cell>
        </row>
        <row r="309">
          <cell r="J309">
            <v>0</v>
          </cell>
        </row>
        <row r="310">
          <cell r="J310">
            <v>0</v>
          </cell>
        </row>
        <row r="311">
          <cell r="H311">
            <v>12000</v>
          </cell>
          <cell r="J311">
            <v>12000</v>
          </cell>
        </row>
        <row r="312">
          <cell r="J312">
            <v>138160</v>
          </cell>
        </row>
        <row r="315">
          <cell r="J315">
            <v>0</v>
          </cell>
        </row>
        <row r="317">
          <cell r="J317">
            <v>0</v>
          </cell>
        </row>
        <row r="320">
          <cell r="H320">
            <v>54000</v>
          </cell>
          <cell r="J320">
            <v>89880</v>
          </cell>
        </row>
        <row r="322">
          <cell r="J322">
            <v>0</v>
          </cell>
        </row>
        <row r="324">
          <cell r="J324">
            <v>0</v>
          </cell>
        </row>
        <row r="326">
          <cell r="J326">
            <v>0</v>
          </cell>
        </row>
        <row r="328">
          <cell r="J328">
            <v>1150</v>
          </cell>
        </row>
        <row r="330">
          <cell r="H330">
            <v>60000</v>
          </cell>
          <cell r="J330">
            <v>60000</v>
          </cell>
        </row>
        <row r="332">
          <cell r="J332">
            <v>0</v>
          </cell>
        </row>
        <row r="334">
          <cell r="J334">
            <v>0</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H445">
            <v>50000</v>
          </cell>
          <cell r="J445">
            <v>50000</v>
          </cell>
        </row>
        <row r="449">
          <cell r="J449">
            <v>0</v>
          </cell>
        </row>
        <row r="451">
          <cell r="J451">
            <v>0</v>
          </cell>
        </row>
        <row r="453">
          <cell r="J453">
            <v>0</v>
          </cell>
        </row>
        <row r="456">
          <cell r="J456">
            <v>0</v>
          </cell>
        </row>
        <row r="458">
          <cell r="J458">
            <v>0</v>
          </cell>
        </row>
        <row r="461">
          <cell r="J461">
            <v>0</v>
          </cell>
        </row>
        <row r="463">
          <cell r="H463">
            <v>40000</v>
          </cell>
          <cell r="J463">
            <v>40000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H22">
            <v>0</v>
          </cell>
          <cell r="J22">
            <v>0</v>
          </cell>
        </row>
        <row r="23">
          <cell r="H23">
            <v>0</v>
          </cell>
          <cell r="J23">
            <v>0</v>
          </cell>
        </row>
        <row r="24">
          <cell r="H24">
            <v>0</v>
          </cell>
          <cell r="J24">
            <v>0</v>
          </cell>
        </row>
        <row r="25">
          <cell r="H25">
            <v>0</v>
          </cell>
          <cell r="J25">
            <v>0</v>
          </cell>
        </row>
        <row r="26">
          <cell r="H26">
            <v>54000</v>
          </cell>
          <cell r="J26">
            <v>0</v>
          </cell>
        </row>
        <row r="27">
          <cell r="H27">
            <v>0</v>
          </cell>
          <cell r="J27">
            <v>0</v>
          </cell>
        </row>
        <row r="29">
          <cell r="H29">
            <v>8484400</v>
          </cell>
          <cell r="J29">
            <v>16968800</v>
          </cell>
        </row>
        <row r="30">
          <cell r="H30">
            <v>0</v>
          </cell>
          <cell r="J30">
            <v>0</v>
          </cell>
        </row>
        <row r="31">
          <cell r="H31">
            <v>0</v>
          </cell>
          <cell r="J31">
            <v>0</v>
          </cell>
        </row>
        <row r="32">
          <cell r="H32">
            <v>540000</v>
          </cell>
          <cell r="J32">
            <v>1080000</v>
          </cell>
        </row>
        <row r="33">
          <cell r="H33">
            <v>0</v>
          </cell>
          <cell r="J33">
            <v>0</v>
          </cell>
        </row>
        <row r="34">
          <cell r="H34">
            <v>0</v>
          </cell>
          <cell r="J34">
            <v>0</v>
          </cell>
        </row>
        <row r="35">
          <cell r="H35">
            <v>0</v>
          </cell>
          <cell r="J35">
            <v>0</v>
          </cell>
        </row>
        <row r="37">
          <cell r="H37">
            <v>0</v>
          </cell>
          <cell r="J37">
            <v>0</v>
          </cell>
        </row>
        <row r="39">
          <cell r="H39">
            <v>325000</v>
          </cell>
          <cell r="J39">
            <v>650000</v>
          </cell>
        </row>
        <row r="41">
          <cell r="H41">
            <v>0</v>
          </cell>
          <cell r="J41">
            <v>0</v>
          </cell>
        </row>
        <row r="42">
          <cell r="H42">
            <v>0</v>
          </cell>
          <cell r="J42">
            <v>0</v>
          </cell>
        </row>
        <row r="43">
          <cell r="H43">
            <v>0</v>
          </cell>
          <cell r="J43">
            <v>0</v>
          </cell>
        </row>
        <row r="44">
          <cell r="H44">
            <v>0</v>
          </cell>
          <cell r="J44">
            <v>0</v>
          </cell>
        </row>
        <row r="46">
          <cell r="H46">
            <v>0</v>
          </cell>
          <cell r="J46">
            <v>0</v>
          </cell>
        </row>
        <row r="49">
          <cell r="H49">
            <v>0</v>
          </cell>
          <cell r="J49">
            <v>0</v>
          </cell>
        </row>
        <row r="51">
          <cell r="H51">
            <v>0</v>
          </cell>
          <cell r="J51">
            <v>0</v>
          </cell>
        </row>
        <row r="52">
          <cell r="H52">
            <v>0</v>
          </cell>
          <cell r="J52">
            <v>0</v>
          </cell>
        </row>
        <row r="53">
          <cell r="H53">
            <v>0</v>
          </cell>
          <cell r="J53">
            <v>0</v>
          </cell>
        </row>
        <row r="54">
          <cell r="H54">
            <v>0</v>
          </cell>
          <cell r="J54">
            <v>0</v>
          </cell>
        </row>
        <row r="55">
          <cell r="H55">
            <v>0</v>
          </cell>
          <cell r="J55">
            <v>0</v>
          </cell>
        </row>
        <row r="56">
          <cell r="H56">
            <v>0</v>
          </cell>
          <cell r="J56">
            <v>0</v>
          </cell>
        </row>
        <row r="57">
          <cell r="H57">
            <v>0</v>
          </cell>
          <cell r="J57">
            <v>0</v>
          </cell>
        </row>
        <row r="58">
          <cell r="H58">
            <v>0</v>
          </cell>
          <cell r="J58">
            <v>0</v>
          </cell>
        </row>
        <row r="59">
          <cell r="H59">
            <v>0</v>
          </cell>
          <cell r="J59">
            <v>0</v>
          </cell>
        </row>
        <row r="60">
          <cell r="H60">
            <v>0</v>
          </cell>
          <cell r="J60">
            <v>0</v>
          </cell>
        </row>
        <row r="62">
          <cell r="H62">
            <v>0</v>
          </cell>
          <cell r="J62">
            <v>0</v>
          </cell>
        </row>
        <row r="65">
          <cell r="J65">
            <v>111200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252258</v>
          </cell>
        </row>
        <row r="96">
          <cell r="J96">
            <v>0</v>
          </cell>
        </row>
        <row r="100">
          <cell r="J100">
            <v>0</v>
          </cell>
        </row>
        <row r="101">
          <cell r="J101">
            <v>0</v>
          </cell>
        </row>
        <row r="103">
          <cell r="J103">
            <v>0</v>
          </cell>
        </row>
        <row r="105">
          <cell r="J105">
            <v>40500</v>
          </cell>
        </row>
        <row r="108">
          <cell r="J108">
            <v>0</v>
          </cell>
        </row>
        <row r="110">
          <cell r="J110">
            <v>85600</v>
          </cell>
        </row>
        <row r="113">
          <cell r="J113">
            <v>0</v>
          </cell>
        </row>
        <row r="115">
          <cell r="J115">
            <v>286500</v>
          </cell>
        </row>
        <row r="118">
          <cell r="J118">
            <v>0</v>
          </cell>
        </row>
        <row r="120">
          <cell r="J120">
            <v>18500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125000</v>
          </cell>
        </row>
        <row r="169">
          <cell r="J169">
            <v>0</v>
          </cell>
        </row>
        <row r="170">
          <cell r="J170">
            <v>0</v>
          </cell>
        </row>
        <row r="171">
          <cell r="J171">
            <v>0</v>
          </cell>
        </row>
        <row r="172">
          <cell r="J172">
            <v>0</v>
          </cell>
        </row>
        <row r="173">
          <cell r="J173">
            <v>0</v>
          </cell>
        </row>
        <row r="175">
          <cell r="J175">
            <v>256000</v>
          </cell>
        </row>
        <row r="176">
          <cell r="J176">
            <v>105000</v>
          </cell>
        </row>
        <row r="177">
          <cell r="J177">
            <v>0</v>
          </cell>
        </row>
        <row r="178">
          <cell r="J178">
            <v>83945</v>
          </cell>
        </row>
        <row r="179">
          <cell r="J179">
            <v>0</v>
          </cell>
        </row>
        <row r="180">
          <cell r="J180">
            <v>0</v>
          </cell>
        </row>
        <row r="182">
          <cell r="J182">
            <v>0</v>
          </cell>
        </row>
        <row r="185">
          <cell r="J185">
            <v>0</v>
          </cell>
        </row>
        <row r="187">
          <cell r="J187">
            <v>0</v>
          </cell>
        </row>
        <row r="189">
          <cell r="J189">
            <v>0</v>
          </cell>
        </row>
        <row r="191">
          <cell r="J191">
            <v>0</v>
          </cell>
        </row>
        <row r="193">
          <cell r="J193">
            <v>100000</v>
          </cell>
        </row>
        <row r="194">
          <cell r="J194">
            <v>250000</v>
          </cell>
        </row>
        <row r="195">
          <cell r="J195">
            <v>1025000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J221">
            <v>0</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J242">
            <v>0</v>
          </cell>
        </row>
        <row r="244">
          <cell r="J244">
            <v>0</v>
          </cell>
        </row>
        <row r="246">
          <cell r="J246">
            <v>0</v>
          </cell>
        </row>
        <row r="248">
          <cell r="J248">
            <v>0</v>
          </cell>
        </row>
        <row r="250">
          <cell r="J250">
            <v>0</v>
          </cell>
        </row>
        <row r="252">
          <cell r="J252">
            <v>0</v>
          </cell>
        </row>
        <row r="255">
          <cell r="J255">
            <v>0</v>
          </cell>
        </row>
        <row r="257">
          <cell r="J257">
            <v>0</v>
          </cell>
        </row>
        <row r="260">
          <cell r="J260">
            <v>0</v>
          </cell>
        </row>
        <row r="262">
          <cell r="J262">
            <v>0</v>
          </cell>
        </row>
        <row r="264">
          <cell r="J264">
            <v>0</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0</v>
          </cell>
        </row>
        <row r="300">
          <cell r="J300">
            <v>0</v>
          </cell>
        </row>
        <row r="301">
          <cell r="J301">
            <v>0</v>
          </cell>
        </row>
        <row r="302">
          <cell r="J302">
            <v>0</v>
          </cell>
        </row>
        <row r="303">
          <cell r="J303">
            <v>0</v>
          </cell>
        </row>
        <row r="304">
          <cell r="J304">
            <v>0</v>
          </cell>
        </row>
        <row r="305">
          <cell r="J305">
            <v>0</v>
          </cell>
        </row>
        <row r="307">
          <cell r="J307">
            <v>0</v>
          </cell>
        </row>
        <row r="308">
          <cell r="J308">
            <v>0</v>
          </cell>
        </row>
        <row r="309">
          <cell r="J309">
            <v>2356981</v>
          </cell>
        </row>
        <row r="310">
          <cell r="J310">
            <v>0</v>
          </cell>
        </row>
        <row r="311">
          <cell r="J311">
            <v>0</v>
          </cell>
        </row>
        <row r="312">
          <cell r="J312">
            <v>0</v>
          </cell>
        </row>
        <row r="315">
          <cell r="J315">
            <v>1884339.05</v>
          </cell>
        </row>
        <row r="317">
          <cell r="J317">
            <v>376867.8</v>
          </cell>
        </row>
        <row r="320">
          <cell r="J320">
            <v>0</v>
          </cell>
        </row>
        <row r="322">
          <cell r="J322">
            <v>252000</v>
          </cell>
        </row>
        <row r="324">
          <cell r="J324">
            <v>2386000</v>
          </cell>
        </row>
        <row r="326">
          <cell r="J326">
            <v>0</v>
          </cell>
        </row>
        <row r="328">
          <cell r="J328">
            <v>0</v>
          </cell>
        </row>
        <row r="330">
          <cell r="J330">
            <v>200000</v>
          </cell>
        </row>
        <row r="332">
          <cell r="J332">
            <v>0</v>
          </cell>
        </row>
        <row r="334">
          <cell r="J334">
            <v>0</v>
          </cell>
        </row>
        <row r="336">
          <cell r="J336">
            <v>1543157.9</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 val="Hoja1"/>
    </sheetNames>
    <sheetDataSet>
      <sheetData sheetId="0"/>
      <sheetData sheetId="1"/>
      <sheetData sheetId="2"/>
      <sheetData sheetId="3"/>
      <sheetData sheetId="4"/>
      <sheetData sheetId="5">
        <row r="22">
          <cell r="J22">
            <v>22283994.960000001</v>
          </cell>
        </row>
        <row r="23">
          <cell r="J23">
            <v>18582192.239999998</v>
          </cell>
        </row>
        <row r="24">
          <cell r="J24">
            <v>0</v>
          </cell>
        </row>
        <row r="25">
          <cell r="J25">
            <v>0</v>
          </cell>
        </row>
        <row r="26">
          <cell r="H26">
            <v>144000</v>
          </cell>
          <cell r="J26">
            <v>144000</v>
          </cell>
        </row>
        <row r="27">
          <cell r="J27">
            <v>0</v>
          </cell>
        </row>
        <row r="29">
          <cell r="J29">
            <v>0</v>
          </cell>
        </row>
        <row r="30">
          <cell r="H30">
            <v>1325201.76</v>
          </cell>
          <cell r="J30">
            <v>1325201.76</v>
          </cell>
        </row>
        <row r="31">
          <cell r="J31">
            <v>0</v>
          </cell>
        </row>
        <row r="32">
          <cell r="H32">
            <v>60000</v>
          </cell>
          <cell r="J32">
            <v>60000</v>
          </cell>
        </row>
        <row r="33">
          <cell r="J33">
            <v>0</v>
          </cell>
        </row>
        <row r="34">
          <cell r="J34">
            <v>0</v>
          </cell>
        </row>
        <row r="35">
          <cell r="J35">
            <v>0</v>
          </cell>
        </row>
        <row r="37">
          <cell r="J37">
            <v>0</v>
          </cell>
        </row>
        <row r="39">
          <cell r="H39">
            <v>120395.98</v>
          </cell>
          <cell r="J39">
            <v>3525911.58</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H58">
            <v>120000</v>
          </cell>
          <cell r="J58">
            <v>120000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H94">
            <v>24000</v>
          </cell>
          <cell r="J94">
            <v>96000</v>
          </cell>
        </row>
        <row r="96">
          <cell r="J96">
            <v>0</v>
          </cell>
        </row>
        <row r="100">
          <cell r="J100">
            <v>0</v>
          </cell>
        </row>
        <row r="101">
          <cell r="J101">
            <v>0</v>
          </cell>
        </row>
        <row r="103">
          <cell r="J103">
            <v>0</v>
          </cell>
        </row>
        <row r="105">
          <cell r="J105">
            <v>0</v>
          </cell>
        </row>
        <row r="108">
          <cell r="J108">
            <v>0</v>
          </cell>
        </row>
        <row r="110">
          <cell r="H110">
            <v>30502.65</v>
          </cell>
          <cell r="J110">
            <v>122010.6</v>
          </cell>
        </row>
        <row r="113">
          <cell r="H113">
            <v>44800</v>
          </cell>
          <cell r="J113">
            <v>44800</v>
          </cell>
        </row>
        <row r="115">
          <cell r="J115">
            <v>0</v>
          </cell>
        </row>
        <row r="118">
          <cell r="H118">
            <v>15600</v>
          </cell>
          <cell r="J118">
            <v>15600</v>
          </cell>
        </row>
        <row r="120">
          <cell r="H120">
            <v>36800.120000000003</v>
          </cell>
          <cell r="J120">
            <v>36800.120000000003</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0</v>
          </cell>
        </row>
        <row r="169">
          <cell r="J169">
            <v>0</v>
          </cell>
        </row>
        <row r="170">
          <cell r="J170">
            <v>0</v>
          </cell>
        </row>
        <row r="171">
          <cell r="J171">
            <v>0</v>
          </cell>
        </row>
        <row r="172">
          <cell r="J172">
            <v>0</v>
          </cell>
        </row>
        <row r="173">
          <cell r="H173">
            <v>30000</v>
          </cell>
          <cell r="J173">
            <v>30000</v>
          </cell>
        </row>
        <row r="175">
          <cell r="H175">
            <v>55000</v>
          </cell>
          <cell r="J175">
            <v>55000</v>
          </cell>
        </row>
        <row r="176">
          <cell r="H176">
            <v>52000</v>
          </cell>
          <cell r="J176">
            <v>52000</v>
          </cell>
        </row>
        <row r="177">
          <cell r="H177">
            <v>14420</v>
          </cell>
          <cell r="J177">
            <v>14420</v>
          </cell>
        </row>
        <row r="178">
          <cell r="H178">
            <v>50300</v>
          </cell>
          <cell r="J178">
            <v>50300</v>
          </cell>
        </row>
        <row r="179">
          <cell r="H179">
            <v>62935</v>
          </cell>
          <cell r="J179">
            <v>62935</v>
          </cell>
        </row>
        <row r="180">
          <cell r="J180">
            <v>0</v>
          </cell>
        </row>
        <row r="182">
          <cell r="J182">
            <v>0</v>
          </cell>
        </row>
        <row r="185">
          <cell r="J185">
            <v>0</v>
          </cell>
        </row>
        <row r="187">
          <cell r="H187">
            <v>6424.32</v>
          </cell>
          <cell r="J187">
            <v>14499.84</v>
          </cell>
        </row>
        <row r="189">
          <cell r="J189">
            <v>0</v>
          </cell>
        </row>
        <row r="191">
          <cell r="J191">
            <v>0</v>
          </cell>
        </row>
        <row r="193">
          <cell r="J193">
            <v>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H206">
            <v>48000</v>
          </cell>
          <cell r="J206">
            <v>48000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238300</v>
          </cell>
          <cell r="J221">
            <v>539169.30000000005</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H242">
            <v>34053.660000000003</v>
          </cell>
          <cell r="J242">
            <v>113512.2</v>
          </cell>
        </row>
        <row r="244">
          <cell r="J244">
            <v>33107.839999999997</v>
          </cell>
        </row>
        <row r="246">
          <cell r="J246">
            <v>15120</v>
          </cell>
        </row>
        <row r="248">
          <cell r="J248">
            <v>0</v>
          </cell>
        </row>
        <row r="250">
          <cell r="J250">
            <v>0</v>
          </cell>
        </row>
        <row r="252">
          <cell r="J252">
            <v>0</v>
          </cell>
        </row>
        <row r="255">
          <cell r="H255">
            <v>102529.9</v>
          </cell>
          <cell r="J255">
            <v>1025298.9600000001</v>
          </cell>
        </row>
        <row r="257">
          <cell r="J257">
            <v>0</v>
          </cell>
        </row>
        <row r="260">
          <cell r="J260">
            <v>0</v>
          </cell>
        </row>
        <row r="262">
          <cell r="J262">
            <v>0</v>
          </cell>
        </row>
        <row r="264">
          <cell r="J264">
            <v>0</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178203.2</v>
          </cell>
          <cell r="J299">
            <v>356406.4</v>
          </cell>
        </row>
        <row r="300">
          <cell r="H300">
            <v>188711.25</v>
          </cell>
          <cell r="J300">
            <v>377422.5</v>
          </cell>
        </row>
        <row r="301">
          <cell r="J301">
            <v>0</v>
          </cell>
        </row>
        <row r="302">
          <cell r="H302">
            <v>31050</v>
          </cell>
          <cell r="J302">
            <v>31050</v>
          </cell>
        </row>
        <row r="303">
          <cell r="H303">
            <v>11800</v>
          </cell>
          <cell r="J303">
            <v>11800</v>
          </cell>
        </row>
        <row r="304">
          <cell r="J304">
            <v>0</v>
          </cell>
        </row>
        <row r="305">
          <cell r="J305">
            <v>0</v>
          </cell>
        </row>
        <row r="307">
          <cell r="J307">
            <v>0</v>
          </cell>
        </row>
        <row r="308">
          <cell r="H308">
            <v>174987.33</v>
          </cell>
          <cell r="J308">
            <v>699949.30999999994</v>
          </cell>
        </row>
        <row r="309">
          <cell r="J309">
            <v>44420</v>
          </cell>
        </row>
        <row r="310">
          <cell r="J310">
            <v>0</v>
          </cell>
        </row>
        <row r="311">
          <cell r="J311">
            <v>0</v>
          </cell>
        </row>
        <row r="312">
          <cell r="J312">
            <v>0</v>
          </cell>
        </row>
        <row r="315">
          <cell r="J315">
            <v>0</v>
          </cell>
        </row>
        <row r="317">
          <cell r="J317">
            <v>0</v>
          </cell>
        </row>
        <row r="320">
          <cell r="J320">
            <v>0</v>
          </cell>
        </row>
        <row r="322">
          <cell r="J322">
            <v>0</v>
          </cell>
        </row>
        <row r="324">
          <cell r="J324">
            <v>0</v>
          </cell>
        </row>
        <row r="326">
          <cell r="J326">
            <v>0</v>
          </cell>
        </row>
        <row r="328">
          <cell r="J328">
            <v>0</v>
          </cell>
        </row>
        <row r="330">
          <cell r="H330">
            <v>41257.51</v>
          </cell>
          <cell r="J330">
            <v>206287.56</v>
          </cell>
        </row>
        <row r="332">
          <cell r="H332">
            <v>15199.08</v>
          </cell>
          <cell r="J332">
            <v>60796.32</v>
          </cell>
        </row>
        <row r="334">
          <cell r="H334">
            <v>335296.49</v>
          </cell>
          <cell r="J334">
            <v>1587494.56</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H405">
            <v>343220</v>
          </cell>
          <cell r="J405">
            <v>343220</v>
          </cell>
        </row>
        <row r="407">
          <cell r="J407">
            <v>0</v>
          </cell>
        </row>
        <row r="409">
          <cell r="H409">
            <v>151000</v>
          </cell>
          <cell r="J409">
            <v>151000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Hoja3"/>
      <sheetName val="Hoja4"/>
      <sheetName val="Hoja5"/>
      <sheetName val="Hoja6"/>
      <sheetName val="Hoja7"/>
      <sheetName val="Hoja8"/>
      <sheetName val="Hoja9"/>
      <sheetName val="Hoja10"/>
      <sheetName val="Hoja12"/>
      <sheetName val="Hoja13"/>
      <sheetName val="Hoja15"/>
      <sheetName val="Hoja14"/>
      <sheetName val="Hoja11"/>
      <sheetName val="Hoja16"/>
      <sheetName val="Hoja17"/>
      <sheetName val="Hoja18"/>
      <sheetName val="Hoja19"/>
      <sheetName val="Formulario PPGR7"/>
      <sheetName val="Formulario PPGR8"/>
      <sheetName val="Tablero Indicadores POA"/>
      <sheetName val="Prov"/>
      <sheetName val="LSIns"/>
      <sheetName val="Obj"/>
      <sheetName val="Catalogo"/>
      <sheetName val="Hoja1"/>
      <sheetName val="Hoja2"/>
      <sheetName val="MATRIZ Presupuesto 2019(2)"/>
    </sheetNames>
    <sheetDataSet>
      <sheetData sheetId="0" refreshError="1"/>
      <sheetData sheetId="1">
        <row r="2">
          <cell r="H2" t="str">
            <v>Servicio Nacional de Salud</v>
          </cell>
        </row>
        <row r="3">
          <cell r="H3" t="str">
            <v>Dirección de Planificación y Desarrollo</v>
          </cell>
          <cell r="N3" t="str">
            <v>R8 - SRS Cibao Central</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28">
        <row r="5">
          <cell r="F5" t="str">
            <v>Anticipo Financiero</v>
          </cell>
        </row>
        <row r="6">
          <cell r="F6" t="str">
            <v>Venta de servicios</v>
          </cell>
        </row>
        <row r="7">
          <cell r="F7" t="str">
            <v>Recursos externos</v>
          </cell>
        </row>
        <row r="8">
          <cell r="F8" t="str">
            <v>Nómina</v>
          </cell>
        </row>
      </sheetData>
      <sheetData sheetId="29">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30">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50">
          <cell r="B150" t="str">
            <v>Informe</v>
          </cell>
        </row>
        <row r="151">
          <cell r="B151" t="str">
            <v>Listado de participación</v>
          </cell>
        </row>
        <row r="152">
          <cell r="B152" t="str">
            <v>Fotos</v>
          </cell>
        </row>
        <row r="153">
          <cell r="B153" t="str">
            <v>Agenda</v>
          </cell>
        </row>
        <row r="154">
          <cell r="B154" t="str">
            <v>Plan</v>
          </cell>
        </row>
        <row r="155">
          <cell r="B155" t="str">
            <v>Protocolo</v>
          </cell>
        </row>
        <row r="156">
          <cell r="B156" t="str">
            <v>Manual</v>
          </cell>
        </row>
        <row r="157">
          <cell r="B157" t="str">
            <v>Resolución</v>
          </cell>
        </row>
        <row r="158">
          <cell r="B158" t="str">
            <v>Boletin</v>
          </cell>
        </row>
        <row r="159">
          <cell r="B159" t="str">
            <v>Reporte</v>
          </cell>
        </row>
        <row r="160">
          <cell r="B160" t="str">
            <v>Minuta</v>
          </cell>
        </row>
        <row r="161">
          <cell r="B161" t="str">
            <v>Hoja de supervisión</v>
          </cell>
        </row>
        <row r="162">
          <cell r="B162" t="str">
            <v>Inventario</v>
          </cell>
        </row>
        <row r="163">
          <cell r="B163" t="str">
            <v>Reglamento</v>
          </cell>
        </row>
        <row r="164">
          <cell r="B164" t="str">
            <v>Memoria</v>
          </cell>
        </row>
        <row r="165">
          <cell r="B165" t="str">
            <v>Encuesta</v>
          </cell>
        </row>
        <row r="166">
          <cell r="B166" t="str">
            <v>Registro Digital</v>
          </cell>
        </row>
        <row r="167">
          <cell r="B167" t="str">
            <v>Base de datos</v>
          </cell>
        </row>
        <row r="168">
          <cell r="B168" t="str">
            <v>Otros</v>
          </cell>
        </row>
      </sheetData>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J26">
            <v>0</v>
          </cell>
        </row>
        <row r="27">
          <cell r="J27">
            <v>0</v>
          </cell>
        </row>
        <row r="29">
          <cell r="J29">
            <v>0</v>
          </cell>
        </row>
        <row r="30">
          <cell r="H30">
            <v>3172000</v>
          </cell>
          <cell r="J30">
            <v>3172000</v>
          </cell>
        </row>
        <row r="31">
          <cell r="J31">
            <v>0</v>
          </cell>
        </row>
        <row r="32">
          <cell r="H32">
            <v>350000</v>
          </cell>
          <cell r="J32">
            <v>350000</v>
          </cell>
        </row>
        <row r="33">
          <cell r="J33">
            <v>0</v>
          </cell>
        </row>
        <row r="34">
          <cell r="J34">
            <v>0</v>
          </cell>
        </row>
        <row r="35">
          <cell r="J35">
            <v>0</v>
          </cell>
        </row>
        <row r="37">
          <cell r="J37">
            <v>0</v>
          </cell>
        </row>
        <row r="39">
          <cell r="H39">
            <v>481300</v>
          </cell>
          <cell r="J39">
            <v>481300</v>
          </cell>
        </row>
        <row r="41">
          <cell r="J41">
            <v>0</v>
          </cell>
        </row>
        <row r="42">
          <cell r="J42">
            <v>0</v>
          </cell>
        </row>
        <row r="43">
          <cell r="J43">
            <v>0</v>
          </cell>
        </row>
        <row r="44">
          <cell r="H44">
            <v>309100</v>
          </cell>
          <cell r="J44">
            <v>309100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H60">
            <v>334200</v>
          </cell>
          <cell r="J60">
            <v>334200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H94">
            <v>155230.91</v>
          </cell>
          <cell r="J94">
            <v>155230.91</v>
          </cell>
        </row>
        <row r="96">
          <cell r="H96">
            <v>20782.16</v>
          </cell>
          <cell r="J96">
            <v>20782.16</v>
          </cell>
        </row>
        <row r="100">
          <cell r="J100">
            <v>0</v>
          </cell>
        </row>
        <row r="101">
          <cell r="J101">
            <v>0</v>
          </cell>
        </row>
        <row r="103">
          <cell r="J103">
            <v>0</v>
          </cell>
        </row>
        <row r="105">
          <cell r="J105">
            <v>0</v>
          </cell>
        </row>
        <row r="108">
          <cell r="J108">
            <v>0</v>
          </cell>
        </row>
        <row r="110">
          <cell r="J110">
            <v>0</v>
          </cell>
        </row>
        <row r="113">
          <cell r="J113">
            <v>11800</v>
          </cell>
        </row>
        <row r="115">
          <cell r="J115">
            <v>0</v>
          </cell>
        </row>
        <row r="118">
          <cell r="J118">
            <v>0</v>
          </cell>
        </row>
        <row r="120">
          <cell r="J120">
            <v>85300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H168">
            <v>15767.3</v>
          </cell>
          <cell r="J168">
            <v>15767.3</v>
          </cell>
        </row>
        <row r="169">
          <cell r="J169">
            <v>0</v>
          </cell>
        </row>
        <row r="170">
          <cell r="J170">
            <v>0</v>
          </cell>
        </row>
        <row r="171">
          <cell r="J171">
            <v>0</v>
          </cell>
        </row>
        <row r="172">
          <cell r="J172">
            <v>0</v>
          </cell>
        </row>
        <row r="173">
          <cell r="J173">
            <v>0</v>
          </cell>
        </row>
        <row r="175">
          <cell r="H175">
            <v>8701</v>
          </cell>
          <cell r="J175">
            <v>21265.07</v>
          </cell>
        </row>
        <row r="176">
          <cell r="H176">
            <v>2045.05</v>
          </cell>
          <cell r="J176">
            <v>2045.05</v>
          </cell>
        </row>
        <row r="177">
          <cell r="J177">
            <v>0</v>
          </cell>
        </row>
        <row r="178">
          <cell r="H178">
            <v>81704.25</v>
          </cell>
          <cell r="J178">
            <v>81704.25</v>
          </cell>
        </row>
        <row r="179">
          <cell r="J179">
            <v>0</v>
          </cell>
        </row>
        <row r="180">
          <cell r="H180">
            <v>6894.92</v>
          </cell>
          <cell r="J180">
            <v>6894.92</v>
          </cell>
        </row>
        <row r="182">
          <cell r="J182">
            <v>0</v>
          </cell>
        </row>
        <row r="185">
          <cell r="J185">
            <v>0</v>
          </cell>
        </row>
        <row r="187">
          <cell r="H187">
            <v>13421.19</v>
          </cell>
          <cell r="J187">
            <v>25286.190000000002</v>
          </cell>
        </row>
        <row r="189">
          <cell r="H189">
            <v>222200</v>
          </cell>
          <cell r="J189">
            <v>222200</v>
          </cell>
        </row>
        <row r="191">
          <cell r="J191">
            <v>0</v>
          </cell>
        </row>
        <row r="193">
          <cell r="J193">
            <v>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H204">
            <v>15000</v>
          </cell>
          <cell r="J204">
            <v>15000</v>
          </cell>
        </row>
        <row r="205">
          <cell r="H205">
            <v>19400</v>
          </cell>
          <cell r="J205">
            <v>19400</v>
          </cell>
        </row>
        <row r="206">
          <cell r="J206">
            <v>0</v>
          </cell>
        </row>
        <row r="207">
          <cell r="H207">
            <v>141200</v>
          </cell>
          <cell r="J207">
            <v>141200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351522.4</v>
          </cell>
          <cell r="J221">
            <v>1229305.54</v>
          </cell>
        </row>
        <row r="222">
          <cell r="J222">
            <v>0</v>
          </cell>
        </row>
        <row r="224">
          <cell r="J224">
            <v>0</v>
          </cell>
        </row>
        <row r="226">
          <cell r="J226">
            <v>0</v>
          </cell>
        </row>
        <row r="227">
          <cell r="J227">
            <v>0</v>
          </cell>
        </row>
        <row r="228">
          <cell r="J228">
            <v>0</v>
          </cell>
        </row>
        <row r="230">
          <cell r="J230">
            <v>0</v>
          </cell>
        </row>
        <row r="233">
          <cell r="H233">
            <v>20227</v>
          </cell>
          <cell r="J233">
            <v>20227</v>
          </cell>
        </row>
        <row r="235">
          <cell r="J235">
            <v>0</v>
          </cell>
        </row>
        <row r="237">
          <cell r="J237">
            <v>0</v>
          </cell>
        </row>
        <row r="239">
          <cell r="J239">
            <v>0</v>
          </cell>
        </row>
        <row r="242">
          <cell r="J242">
            <v>0</v>
          </cell>
        </row>
        <row r="244">
          <cell r="J244">
            <v>71590.11</v>
          </cell>
        </row>
        <row r="246">
          <cell r="J246">
            <v>0</v>
          </cell>
        </row>
        <row r="248">
          <cell r="J248">
            <v>0</v>
          </cell>
        </row>
        <row r="250">
          <cell r="J250">
            <v>0</v>
          </cell>
        </row>
        <row r="252">
          <cell r="J252">
            <v>0</v>
          </cell>
        </row>
        <row r="255">
          <cell r="J255">
            <v>116364.65</v>
          </cell>
        </row>
        <row r="257">
          <cell r="J257">
            <v>0</v>
          </cell>
        </row>
        <row r="260">
          <cell r="J260">
            <v>0</v>
          </cell>
        </row>
        <row r="262">
          <cell r="J262">
            <v>0</v>
          </cell>
        </row>
        <row r="264">
          <cell r="H264">
            <v>17237.29</v>
          </cell>
          <cell r="J264">
            <v>17237.29</v>
          </cell>
        </row>
        <row r="266">
          <cell r="J266">
            <v>0</v>
          </cell>
        </row>
        <row r="268">
          <cell r="J268">
            <v>232468.65</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H284">
            <v>4175.26</v>
          </cell>
          <cell r="J284">
            <v>4175.26</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35100</v>
          </cell>
        </row>
        <row r="300">
          <cell r="J300">
            <v>129475</v>
          </cell>
        </row>
        <row r="301">
          <cell r="J301">
            <v>0</v>
          </cell>
        </row>
        <row r="302">
          <cell r="H302">
            <v>24724.7</v>
          </cell>
          <cell r="J302">
            <v>46249.7</v>
          </cell>
        </row>
        <row r="303">
          <cell r="J303">
            <v>0</v>
          </cell>
        </row>
        <row r="304">
          <cell r="J304">
            <v>0</v>
          </cell>
        </row>
        <row r="305">
          <cell r="J305">
            <v>0</v>
          </cell>
        </row>
        <row r="307">
          <cell r="J307">
            <v>0</v>
          </cell>
        </row>
        <row r="308">
          <cell r="J308">
            <v>0</v>
          </cell>
        </row>
        <row r="309">
          <cell r="H309">
            <v>151919.60999999999</v>
          </cell>
          <cell r="J309">
            <v>2293492.2399999998</v>
          </cell>
        </row>
        <row r="310">
          <cell r="J310">
            <v>0</v>
          </cell>
        </row>
        <row r="311">
          <cell r="J311">
            <v>0</v>
          </cell>
        </row>
        <row r="312">
          <cell r="J312">
            <v>0</v>
          </cell>
        </row>
        <row r="315">
          <cell r="J315">
            <v>0</v>
          </cell>
        </row>
        <row r="317">
          <cell r="J317">
            <v>0</v>
          </cell>
        </row>
        <row r="320">
          <cell r="J320">
            <v>135896.1</v>
          </cell>
        </row>
        <row r="322">
          <cell r="H322">
            <v>55975.24</v>
          </cell>
          <cell r="J322">
            <v>113955.36</v>
          </cell>
        </row>
        <row r="324">
          <cell r="J324">
            <v>237937.83</v>
          </cell>
        </row>
        <row r="326">
          <cell r="J326">
            <v>0</v>
          </cell>
        </row>
        <row r="328">
          <cell r="J328">
            <v>0</v>
          </cell>
        </row>
        <row r="330">
          <cell r="J330">
            <v>0</v>
          </cell>
        </row>
        <row r="332">
          <cell r="J332">
            <v>0</v>
          </cell>
        </row>
        <row r="334">
          <cell r="H334">
            <v>18509.439999999999</v>
          </cell>
          <cell r="J334">
            <v>18509.439999999999</v>
          </cell>
        </row>
        <row r="336">
          <cell r="H336">
            <v>6000</v>
          </cell>
          <cell r="J336">
            <v>6000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H405">
            <v>46938.86</v>
          </cell>
          <cell r="J405">
            <v>46938.86</v>
          </cell>
        </row>
        <row r="407">
          <cell r="J407">
            <v>0</v>
          </cell>
        </row>
        <row r="409">
          <cell r="H409">
            <v>11079.75</v>
          </cell>
          <cell r="J409">
            <v>11079.75</v>
          </cell>
        </row>
        <row r="411">
          <cell r="J411">
            <v>0</v>
          </cell>
        </row>
        <row r="413">
          <cell r="J413">
            <v>0</v>
          </cell>
        </row>
        <row r="416">
          <cell r="J416">
            <v>0</v>
          </cell>
        </row>
        <row r="418">
          <cell r="J418">
            <v>0</v>
          </cell>
        </row>
        <row r="420">
          <cell r="J420">
            <v>0</v>
          </cell>
        </row>
        <row r="422">
          <cell r="J422">
            <v>0</v>
          </cell>
        </row>
        <row r="425">
          <cell r="H425">
            <v>160872</v>
          </cell>
          <cell r="J425">
            <v>160872</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H445">
            <v>15000</v>
          </cell>
          <cell r="J445">
            <v>15000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J26">
            <v>0</v>
          </cell>
        </row>
        <row r="27">
          <cell r="J27">
            <v>0</v>
          </cell>
        </row>
        <row r="29">
          <cell r="J29">
            <v>0</v>
          </cell>
        </row>
        <row r="30">
          <cell r="J30">
            <v>0</v>
          </cell>
        </row>
        <row r="31">
          <cell r="J31">
            <v>0</v>
          </cell>
        </row>
        <row r="32">
          <cell r="J32">
            <v>0</v>
          </cell>
        </row>
        <row r="33">
          <cell r="J33">
            <v>0</v>
          </cell>
        </row>
        <row r="34">
          <cell r="J34">
            <v>0</v>
          </cell>
        </row>
        <row r="35">
          <cell r="J35">
            <v>0</v>
          </cell>
        </row>
        <row r="37">
          <cell r="J37">
            <v>0</v>
          </cell>
        </row>
        <row r="39">
          <cell r="J39">
            <v>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H92">
            <v>164799.84</v>
          </cell>
          <cell r="J92">
            <v>164799.84</v>
          </cell>
        </row>
        <row r="94">
          <cell r="J94">
            <v>0</v>
          </cell>
        </row>
        <row r="96">
          <cell r="J96">
            <v>0</v>
          </cell>
        </row>
        <row r="100">
          <cell r="J100">
            <v>0</v>
          </cell>
        </row>
        <row r="101">
          <cell r="J101">
            <v>0</v>
          </cell>
        </row>
        <row r="103">
          <cell r="J103">
            <v>0</v>
          </cell>
        </row>
        <row r="105">
          <cell r="J105">
            <v>0</v>
          </cell>
        </row>
        <row r="108">
          <cell r="J108">
            <v>0</v>
          </cell>
        </row>
        <row r="110">
          <cell r="J110">
            <v>0</v>
          </cell>
        </row>
        <row r="113">
          <cell r="J113">
            <v>0</v>
          </cell>
        </row>
        <row r="115">
          <cell r="J115">
            <v>0</v>
          </cell>
        </row>
        <row r="118">
          <cell r="J118">
            <v>0</v>
          </cell>
        </row>
        <row r="120">
          <cell r="J120">
            <v>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J168">
            <v>0</v>
          </cell>
        </row>
        <row r="169">
          <cell r="J169">
            <v>0</v>
          </cell>
        </row>
        <row r="170">
          <cell r="J170">
            <v>0</v>
          </cell>
        </row>
        <row r="171">
          <cell r="J171">
            <v>0</v>
          </cell>
        </row>
        <row r="172">
          <cell r="J172">
            <v>0</v>
          </cell>
        </row>
        <row r="173">
          <cell r="J173">
            <v>0</v>
          </cell>
        </row>
        <row r="175">
          <cell r="H175">
            <v>120000</v>
          </cell>
          <cell r="J175">
            <v>120000</v>
          </cell>
        </row>
        <row r="176">
          <cell r="H176">
            <v>160000</v>
          </cell>
          <cell r="J176">
            <v>160000</v>
          </cell>
        </row>
        <row r="177">
          <cell r="J177">
            <v>0</v>
          </cell>
        </row>
        <row r="178">
          <cell r="H178">
            <v>800000</v>
          </cell>
          <cell r="J178">
            <v>800000</v>
          </cell>
        </row>
        <row r="179">
          <cell r="H179">
            <v>400000</v>
          </cell>
          <cell r="J179">
            <v>400000</v>
          </cell>
        </row>
        <row r="180">
          <cell r="J180">
            <v>0</v>
          </cell>
        </row>
        <row r="182">
          <cell r="J182">
            <v>0</v>
          </cell>
        </row>
        <row r="185">
          <cell r="J185">
            <v>0</v>
          </cell>
        </row>
        <row r="187">
          <cell r="J187">
            <v>0</v>
          </cell>
        </row>
        <row r="189">
          <cell r="J189">
            <v>0</v>
          </cell>
        </row>
        <row r="191">
          <cell r="J191">
            <v>0</v>
          </cell>
        </row>
        <row r="193">
          <cell r="H193">
            <v>40000</v>
          </cell>
          <cell r="J193">
            <v>40000</v>
          </cell>
        </row>
        <row r="194">
          <cell r="J194">
            <v>60000</v>
          </cell>
        </row>
        <row r="195">
          <cell r="H195">
            <v>600000</v>
          </cell>
          <cell r="J195">
            <v>720000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J221">
            <v>7239900</v>
          </cell>
        </row>
        <row r="222">
          <cell r="J222">
            <v>0</v>
          </cell>
        </row>
        <row r="224">
          <cell r="J224">
            <v>0</v>
          </cell>
        </row>
        <row r="226">
          <cell r="J226">
            <v>0</v>
          </cell>
        </row>
        <row r="227">
          <cell r="J227">
            <v>0</v>
          </cell>
        </row>
        <row r="228">
          <cell r="J228">
            <v>0</v>
          </cell>
        </row>
        <row r="230">
          <cell r="J230">
            <v>0</v>
          </cell>
        </row>
        <row r="233">
          <cell r="H233">
            <v>67500</v>
          </cell>
          <cell r="J233">
            <v>67500</v>
          </cell>
        </row>
        <row r="235">
          <cell r="J235">
            <v>0</v>
          </cell>
        </row>
        <row r="237">
          <cell r="J237">
            <v>0</v>
          </cell>
        </row>
        <row r="239">
          <cell r="J239">
            <v>0</v>
          </cell>
        </row>
        <row r="242">
          <cell r="J242">
            <v>0</v>
          </cell>
        </row>
        <row r="244">
          <cell r="J244">
            <v>8600</v>
          </cell>
        </row>
        <row r="246">
          <cell r="J246">
            <v>9000</v>
          </cell>
        </row>
        <row r="248">
          <cell r="J248">
            <v>0</v>
          </cell>
        </row>
        <row r="250">
          <cell r="J250">
            <v>0</v>
          </cell>
        </row>
        <row r="252">
          <cell r="J252">
            <v>0</v>
          </cell>
        </row>
        <row r="255">
          <cell r="H255">
            <v>160000</v>
          </cell>
          <cell r="J255">
            <v>6160000</v>
          </cell>
        </row>
        <row r="257">
          <cell r="J257">
            <v>0</v>
          </cell>
        </row>
        <row r="260">
          <cell r="J260">
            <v>0</v>
          </cell>
        </row>
        <row r="262">
          <cell r="J262">
            <v>0</v>
          </cell>
        </row>
        <row r="264">
          <cell r="J264">
            <v>0</v>
          </cell>
        </row>
        <row r="266">
          <cell r="J266">
            <v>0</v>
          </cell>
        </row>
        <row r="268">
          <cell r="H268">
            <v>360000</v>
          </cell>
          <cell r="J268">
            <v>360000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400000</v>
          </cell>
          <cell r="J299">
            <v>400000</v>
          </cell>
        </row>
        <row r="300">
          <cell r="H300">
            <v>480000</v>
          </cell>
          <cell r="J300">
            <v>480000</v>
          </cell>
        </row>
        <row r="301">
          <cell r="J301">
            <v>0</v>
          </cell>
        </row>
        <row r="302">
          <cell r="H302">
            <v>385000</v>
          </cell>
          <cell r="J302">
            <v>385000</v>
          </cell>
        </row>
        <row r="303">
          <cell r="J303">
            <v>0</v>
          </cell>
        </row>
        <row r="304">
          <cell r="J304">
            <v>0</v>
          </cell>
        </row>
        <row r="305">
          <cell r="J305">
            <v>0</v>
          </cell>
        </row>
        <row r="307">
          <cell r="J307">
            <v>0</v>
          </cell>
        </row>
        <row r="308">
          <cell r="J308">
            <v>0</v>
          </cell>
        </row>
        <row r="309">
          <cell r="J309">
            <v>2160000</v>
          </cell>
        </row>
        <row r="310">
          <cell r="J310">
            <v>0</v>
          </cell>
        </row>
        <row r="311">
          <cell r="J311">
            <v>0</v>
          </cell>
        </row>
        <row r="312">
          <cell r="J312">
            <v>0</v>
          </cell>
        </row>
        <row r="315">
          <cell r="J315">
            <v>0</v>
          </cell>
        </row>
        <row r="317">
          <cell r="J317">
            <v>0</v>
          </cell>
        </row>
        <row r="320">
          <cell r="J320">
            <v>0</v>
          </cell>
        </row>
        <row r="322">
          <cell r="J322">
            <v>82070</v>
          </cell>
        </row>
        <row r="324">
          <cell r="J324">
            <v>0</v>
          </cell>
        </row>
        <row r="326">
          <cell r="J326">
            <v>100000</v>
          </cell>
        </row>
        <row r="328">
          <cell r="H328">
            <v>30000</v>
          </cell>
          <cell r="J328">
            <v>30000</v>
          </cell>
        </row>
        <row r="330">
          <cell r="J330">
            <v>11000</v>
          </cell>
        </row>
        <row r="332">
          <cell r="J332">
            <v>0</v>
          </cell>
        </row>
        <row r="334">
          <cell r="J334">
            <v>0</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550000</v>
          </cell>
        </row>
        <row r="411">
          <cell r="J411">
            <v>0</v>
          </cell>
        </row>
        <row r="413">
          <cell r="J413">
            <v>0</v>
          </cell>
        </row>
        <row r="416">
          <cell r="J416">
            <v>20000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10000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1000000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H26">
            <v>433983.52</v>
          </cell>
          <cell r="J26">
            <v>433983.52</v>
          </cell>
        </row>
        <row r="27">
          <cell r="J27">
            <v>0</v>
          </cell>
        </row>
        <row r="29">
          <cell r="H29">
            <v>3550800</v>
          </cell>
          <cell r="J29">
            <v>3550800</v>
          </cell>
        </row>
        <row r="30">
          <cell r="J30">
            <v>0</v>
          </cell>
        </row>
        <row r="31">
          <cell r="J31">
            <v>0</v>
          </cell>
        </row>
        <row r="32">
          <cell r="J32">
            <v>0</v>
          </cell>
        </row>
        <row r="33">
          <cell r="J33">
            <v>0</v>
          </cell>
        </row>
        <row r="34">
          <cell r="J34">
            <v>0</v>
          </cell>
        </row>
        <row r="35">
          <cell r="J35">
            <v>0</v>
          </cell>
        </row>
        <row r="37">
          <cell r="H37">
            <v>295900</v>
          </cell>
          <cell r="J37">
            <v>295900</v>
          </cell>
        </row>
        <row r="39">
          <cell r="J39">
            <v>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H92">
            <v>52505.4</v>
          </cell>
          <cell r="J92">
            <v>52505.4</v>
          </cell>
        </row>
        <row r="94">
          <cell r="H94">
            <v>144431.4</v>
          </cell>
          <cell r="J94">
            <v>144431.4</v>
          </cell>
        </row>
        <row r="96">
          <cell r="J96">
            <v>0</v>
          </cell>
        </row>
        <row r="100">
          <cell r="J100">
            <v>0</v>
          </cell>
        </row>
        <row r="101">
          <cell r="J101">
            <v>0</v>
          </cell>
        </row>
        <row r="103">
          <cell r="J103">
            <v>53834.5</v>
          </cell>
        </row>
        <row r="105">
          <cell r="J105">
            <v>0</v>
          </cell>
        </row>
        <row r="108">
          <cell r="J108">
            <v>0</v>
          </cell>
        </row>
        <row r="110">
          <cell r="J110">
            <v>0</v>
          </cell>
        </row>
        <row r="113">
          <cell r="H113">
            <v>142800</v>
          </cell>
          <cell r="J113">
            <v>142800</v>
          </cell>
        </row>
        <row r="115">
          <cell r="J115">
            <v>0</v>
          </cell>
        </row>
        <row r="118">
          <cell r="H118">
            <v>24000</v>
          </cell>
          <cell r="J118">
            <v>24000</v>
          </cell>
        </row>
        <row r="120">
          <cell r="J120">
            <v>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H168">
            <v>336636</v>
          </cell>
          <cell r="J168">
            <v>336636</v>
          </cell>
        </row>
        <row r="169">
          <cell r="J169">
            <v>0</v>
          </cell>
        </row>
        <row r="170">
          <cell r="J170">
            <v>0</v>
          </cell>
        </row>
        <row r="171">
          <cell r="J171">
            <v>0</v>
          </cell>
        </row>
        <row r="172">
          <cell r="J172">
            <v>0</v>
          </cell>
        </row>
        <row r="173">
          <cell r="J173">
            <v>78236.320000000007</v>
          </cell>
        </row>
        <row r="175">
          <cell r="J175">
            <v>0</v>
          </cell>
        </row>
        <row r="176">
          <cell r="J176">
            <v>101470.66</v>
          </cell>
        </row>
        <row r="177">
          <cell r="J177">
            <v>0</v>
          </cell>
        </row>
        <row r="178">
          <cell r="J178">
            <v>0</v>
          </cell>
        </row>
        <row r="179">
          <cell r="J179">
            <v>0</v>
          </cell>
        </row>
        <row r="180">
          <cell r="J180">
            <v>0</v>
          </cell>
        </row>
        <row r="182">
          <cell r="J182">
            <v>0</v>
          </cell>
        </row>
        <row r="185">
          <cell r="J185">
            <v>0</v>
          </cell>
        </row>
        <row r="187">
          <cell r="H187">
            <v>25586.04</v>
          </cell>
          <cell r="J187">
            <v>29126.04</v>
          </cell>
        </row>
        <row r="189">
          <cell r="J189">
            <v>0</v>
          </cell>
        </row>
        <row r="191">
          <cell r="J191">
            <v>0</v>
          </cell>
        </row>
        <row r="193">
          <cell r="J193">
            <v>0</v>
          </cell>
        </row>
        <row r="194">
          <cell r="J194">
            <v>0</v>
          </cell>
        </row>
        <row r="195">
          <cell r="H195">
            <v>148801</v>
          </cell>
          <cell r="J195">
            <v>459850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H206">
            <v>18000</v>
          </cell>
          <cell r="J206">
            <v>18000</v>
          </cell>
        </row>
        <row r="207">
          <cell r="J207">
            <v>79988.850000000006</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483995</v>
          </cell>
          <cell r="J221">
            <v>1731756.15</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J242">
            <v>0</v>
          </cell>
        </row>
        <row r="244">
          <cell r="H244">
            <v>5000.0200000000004</v>
          </cell>
          <cell r="J244">
            <v>5000.0200000000004</v>
          </cell>
        </row>
        <row r="246">
          <cell r="J246">
            <v>0</v>
          </cell>
        </row>
        <row r="248">
          <cell r="J248">
            <v>0</v>
          </cell>
        </row>
        <row r="250">
          <cell r="J250">
            <v>0</v>
          </cell>
        </row>
        <row r="252">
          <cell r="J252">
            <v>0</v>
          </cell>
        </row>
        <row r="255">
          <cell r="H255">
            <v>169162.9</v>
          </cell>
          <cell r="J255">
            <v>1625264.46</v>
          </cell>
        </row>
        <row r="257">
          <cell r="J257">
            <v>0</v>
          </cell>
        </row>
        <row r="260">
          <cell r="J260">
            <v>0</v>
          </cell>
        </row>
        <row r="262">
          <cell r="J262">
            <v>0</v>
          </cell>
        </row>
        <row r="264">
          <cell r="J264">
            <v>0</v>
          </cell>
        </row>
        <row r="266">
          <cell r="J266">
            <v>0</v>
          </cell>
        </row>
        <row r="268">
          <cell r="H268">
            <v>2284.94</v>
          </cell>
          <cell r="J268">
            <v>2284.94</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98748</v>
          </cell>
          <cell r="J299">
            <v>118752</v>
          </cell>
        </row>
        <row r="300">
          <cell r="J300">
            <v>0</v>
          </cell>
        </row>
        <row r="301">
          <cell r="J301">
            <v>0</v>
          </cell>
        </row>
        <row r="302">
          <cell r="H302">
            <v>93600</v>
          </cell>
          <cell r="J302">
            <v>93600</v>
          </cell>
        </row>
        <row r="303">
          <cell r="J303">
            <v>0</v>
          </cell>
        </row>
        <row r="304">
          <cell r="J304">
            <v>0</v>
          </cell>
        </row>
        <row r="305">
          <cell r="J305">
            <v>0</v>
          </cell>
        </row>
        <row r="307">
          <cell r="J307">
            <v>0</v>
          </cell>
        </row>
        <row r="308">
          <cell r="J308">
            <v>0</v>
          </cell>
        </row>
        <row r="309">
          <cell r="J309">
            <v>0</v>
          </cell>
        </row>
        <row r="310">
          <cell r="J310">
            <v>0</v>
          </cell>
        </row>
        <row r="311">
          <cell r="J311">
            <v>0</v>
          </cell>
        </row>
        <row r="312">
          <cell r="J312">
            <v>0</v>
          </cell>
        </row>
        <row r="315">
          <cell r="J315">
            <v>0</v>
          </cell>
        </row>
        <row r="317">
          <cell r="J317">
            <v>0</v>
          </cell>
        </row>
        <row r="320">
          <cell r="J320">
            <v>393401.68</v>
          </cell>
        </row>
        <row r="322">
          <cell r="J322">
            <v>0</v>
          </cell>
        </row>
        <row r="324">
          <cell r="H324">
            <v>336866.88</v>
          </cell>
          <cell r="J324">
            <v>1350892.08</v>
          </cell>
        </row>
        <row r="326">
          <cell r="J326">
            <v>0</v>
          </cell>
        </row>
        <row r="328">
          <cell r="H328">
            <v>9050.65</v>
          </cell>
          <cell r="J328">
            <v>9050.65</v>
          </cell>
        </row>
        <row r="330">
          <cell r="H330">
            <v>45820</v>
          </cell>
          <cell r="J330">
            <v>67999.8</v>
          </cell>
        </row>
        <row r="332">
          <cell r="J332">
            <v>0</v>
          </cell>
        </row>
        <row r="334">
          <cell r="J334">
            <v>0</v>
          </cell>
        </row>
        <row r="336">
          <cell r="H336">
            <v>139415</v>
          </cell>
          <cell r="J336">
            <v>325822.28000000003</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235008420.60000002</v>
          </cell>
        </row>
        <row r="23">
          <cell r="J23">
            <v>0</v>
          </cell>
        </row>
        <row r="24">
          <cell r="J24">
            <v>0</v>
          </cell>
        </row>
        <row r="25">
          <cell r="J25">
            <v>0</v>
          </cell>
        </row>
        <row r="26">
          <cell r="H26">
            <v>5156440.8</v>
          </cell>
          <cell r="J26">
            <v>5156440.8</v>
          </cell>
        </row>
        <row r="27">
          <cell r="J27">
            <v>0</v>
          </cell>
        </row>
        <row r="29">
          <cell r="J29">
            <v>0</v>
          </cell>
        </row>
        <row r="30">
          <cell r="H30">
            <v>27113905.440000001</v>
          </cell>
          <cell r="J30">
            <v>27113905.440000001</v>
          </cell>
        </row>
        <row r="31">
          <cell r="J31">
            <v>0</v>
          </cell>
        </row>
        <row r="32">
          <cell r="J32">
            <v>0</v>
          </cell>
        </row>
        <row r="33">
          <cell r="J33">
            <v>0</v>
          </cell>
        </row>
        <row r="34">
          <cell r="J34">
            <v>0</v>
          </cell>
        </row>
        <row r="35">
          <cell r="J35">
            <v>0</v>
          </cell>
        </row>
        <row r="37">
          <cell r="J37">
            <v>0</v>
          </cell>
        </row>
        <row r="39">
          <cell r="H39">
            <v>2259492.12</v>
          </cell>
          <cell r="J39">
            <v>21843527.170000002</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1335467.04</v>
          </cell>
        </row>
        <row r="96">
          <cell r="J96">
            <v>0</v>
          </cell>
        </row>
        <row r="100">
          <cell r="J100">
            <v>0</v>
          </cell>
        </row>
        <row r="101">
          <cell r="J101">
            <v>0</v>
          </cell>
        </row>
        <row r="103">
          <cell r="J103">
            <v>0</v>
          </cell>
        </row>
        <row r="105">
          <cell r="J105">
            <v>0</v>
          </cell>
        </row>
        <row r="108">
          <cell r="J108">
            <v>11770</v>
          </cell>
        </row>
        <row r="110">
          <cell r="H110">
            <v>356028</v>
          </cell>
          <cell r="J110">
            <v>890070</v>
          </cell>
        </row>
        <row r="113">
          <cell r="H113">
            <v>385000</v>
          </cell>
          <cell r="J113">
            <v>385000</v>
          </cell>
        </row>
        <row r="115">
          <cell r="J115">
            <v>0</v>
          </cell>
        </row>
        <row r="118">
          <cell r="J118">
            <v>0</v>
          </cell>
        </row>
        <row r="120">
          <cell r="J120">
            <v>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H152">
            <v>4904181</v>
          </cell>
          <cell r="J152">
            <v>4904181</v>
          </cell>
        </row>
        <row r="154">
          <cell r="J154">
            <v>0</v>
          </cell>
        </row>
        <row r="156">
          <cell r="J156">
            <v>0</v>
          </cell>
        </row>
        <row r="158">
          <cell r="J158">
            <v>0</v>
          </cell>
        </row>
        <row r="160">
          <cell r="J160">
            <v>0</v>
          </cell>
        </row>
        <row r="162">
          <cell r="J162">
            <v>0</v>
          </cell>
        </row>
        <row r="164">
          <cell r="J164">
            <v>0</v>
          </cell>
        </row>
        <row r="167">
          <cell r="J167">
            <v>0</v>
          </cell>
        </row>
        <row r="168">
          <cell r="H168">
            <v>44320</v>
          </cell>
          <cell r="J168">
            <v>110800</v>
          </cell>
        </row>
        <row r="169">
          <cell r="J169">
            <v>0</v>
          </cell>
        </row>
        <row r="170">
          <cell r="J170">
            <v>0</v>
          </cell>
        </row>
        <row r="171">
          <cell r="J171">
            <v>0</v>
          </cell>
        </row>
        <row r="172">
          <cell r="J172">
            <v>0</v>
          </cell>
        </row>
        <row r="173">
          <cell r="J173">
            <v>0</v>
          </cell>
        </row>
        <row r="175">
          <cell r="J175">
            <v>0</v>
          </cell>
        </row>
        <row r="176">
          <cell r="J176">
            <v>12000</v>
          </cell>
        </row>
        <row r="177">
          <cell r="J177">
            <v>0</v>
          </cell>
        </row>
        <row r="178">
          <cell r="H178">
            <v>109348.8</v>
          </cell>
          <cell r="J178">
            <v>273372</v>
          </cell>
        </row>
        <row r="179">
          <cell r="J179">
            <v>0</v>
          </cell>
        </row>
        <row r="180">
          <cell r="J180">
            <v>0</v>
          </cell>
        </row>
        <row r="182">
          <cell r="J182">
            <v>0</v>
          </cell>
        </row>
        <row r="185">
          <cell r="J185">
            <v>0</v>
          </cell>
        </row>
        <row r="187">
          <cell r="H187">
            <v>77160.399999999994</v>
          </cell>
          <cell r="J187">
            <v>150663.24</v>
          </cell>
        </row>
        <row r="189">
          <cell r="J189">
            <v>0</v>
          </cell>
        </row>
        <row r="191">
          <cell r="J191">
            <v>0</v>
          </cell>
        </row>
        <row r="193">
          <cell r="J193">
            <v>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J204">
            <v>0</v>
          </cell>
        </row>
        <row r="205">
          <cell r="H205">
            <v>32000</v>
          </cell>
          <cell r="J205">
            <v>32000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3336032</v>
          </cell>
          <cell r="J221">
            <v>8355080</v>
          </cell>
        </row>
        <row r="222">
          <cell r="J222">
            <v>0</v>
          </cell>
        </row>
        <row r="224">
          <cell r="J224">
            <v>0</v>
          </cell>
        </row>
        <row r="226">
          <cell r="J226">
            <v>0</v>
          </cell>
        </row>
        <row r="227">
          <cell r="J227">
            <v>0</v>
          </cell>
        </row>
        <row r="228">
          <cell r="J228">
            <v>0</v>
          </cell>
        </row>
        <row r="230">
          <cell r="J230">
            <v>0</v>
          </cell>
        </row>
        <row r="233">
          <cell r="J233">
            <v>0</v>
          </cell>
        </row>
        <row r="235">
          <cell r="H235">
            <v>112950</v>
          </cell>
          <cell r="J235">
            <v>188250</v>
          </cell>
        </row>
        <row r="237">
          <cell r="J237">
            <v>0</v>
          </cell>
        </row>
        <row r="239">
          <cell r="J239">
            <v>0</v>
          </cell>
        </row>
        <row r="242">
          <cell r="H242">
            <v>97637.06</v>
          </cell>
          <cell r="J242">
            <v>235999.01</v>
          </cell>
        </row>
        <row r="244">
          <cell r="J244">
            <v>0</v>
          </cell>
        </row>
        <row r="246">
          <cell r="J246">
            <v>0</v>
          </cell>
        </row>
        <row r="248">
          <cell r="J248">
            <v>0</v>
          </cell>
        </row>
        <row r="250">
          <cell r="J250">
            <v>0</v>
          </cell>
        </row>
        <row r="252">
          <cell r="J252">
            <v>0</v>
          </cell>
        </row>
        <row r="255">
          <cell r="H255">
            <v>15402261.93</v>
          </cell>
          <cell r="J255">
            <v>38505654.810000002</v>
          </cell>
        </row>
        <row r="257">
          <cell r="J257">
            <v>0</v>
          </cell>
        </row>
        <row r="260">
          <cell r="J260">
            <v>0</v>
          </cell>
        </row>
        <row r="262">
          <cell r="J262">
            <v>0</v>
          </cell>
        </row>
        <row r="264">
          <cell r="J264">
            <v>0</v>
          </cell>
        </row>
        <row r="266">
          <cell r="J266">
            <v>0</v>
          </cell>
        </row>
        <row r="268">
          <cell r="H268">
            <v>793140.23</v>
          </cell>
          <cell r="J268">
            <v>1982850.56</v>
          </cell>
        </row>
        <row r="271">
          <cell r="H271">
            <v>3000</v>
          </cell>
          <cell r="J271">
            <v>3000</v>
          </cell>
        </row>
        <row r="272">
          <cell r="H272">
            <v>1000</v>
          </cell>
          <cell r="J272">
            <v>1000</v>
          </cell>
        </row>
        <row r="273">
          <cell r="J273">
            <v>0</v>
          </cell>
        </row>
        <row r="274">
          <cell r="J274">
            <v>0</v>
          </cell>
        </row>
        <row r="275">
          <cell r="J275">
            <v>0</v>
          </cell>
        </row>
        <row r="277">
          <cell r="J277">
            <v>0</v>
          </cell>
        </row>
        <row r="278">
          <cell r="H278">
            <v>29000</v>
          </cell>
          <cell r="J278">
            <v>29000</v>
          </cell>
        </row>
        <row r="279">
          <cell r="H279">
            <v>1575</v>
          </cell>
          <cell r="J279">
            <v>1575</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219089.52</v>
          </cell>
          <cell r="J299">
            <v>547723.80000000005</v>
          </cell>
        </row>
        <row r="300">
          <cell r="H300">
            <v>341232.78</v>
          </cell>
          <cell r="J300">
            <v>853081.97</v>
          </cell>
        </row>
        <row r="301">
          <cell r="J301">
            <v>0</v>
          </cell>
        </row>
        <row r="302">
          <cell r="H302">
            <v>112482</v>
          </cell>
          <cell r="J302">
            <v>281205</v>
          </cell>
        </row>
        <row r="303">
          <cell r="J303">
            <v>0</v>
          </cell>
        </row>
        <row r="304">
          <cell r="H304">
            <v>1000</v>
          </cell>
          <cell r="J304">
            <v>1000</v>
          </cell>
        </row>
        <row r="305">
          <cell r="J305">
            <v>0</v>
          </cell>
        </row>
        <row r="307">
          <cell r="J307">
            <v>0</v>
          </cell>
        </row>
        <row r="308">
          <cell r="J308">
            <v>0</v>
          </cell>
        </row>
        <row r="309">
          <cell r="H309">
            <v>15904177.630000001</v>
          </cell>
          <cell r="J309">
            <v>19880222.039999999</v>
          </cell>
        </row>
        <row r="310">
          <cell r="J310">
            <v>0</v>
          </cell>
        </row>
        <row r="311">
          <cell r="J311">
            <v>0</v>
          </cell>
        </row>
        <row r="312">
          <cell r="J312">
            <v>0</v>
          </cell>
        </row>
        <row r="315">
          <cell r="J315">
            <v>0</v>
          </cell>
        </row>
        <row r="317">
          <cell r="J317">
            <v>0</v>
          </cell>
        </row>
        <row r="320">
          <cell r="H320">
            <v>559884.15</v>
          </cell>
          <cell r="J320">
            <v>1399710.3599999999</v>
          </cell>
        </row>
        <row r="322">
          <cell r="H322">
            <v>576715.6</v>
          </cell>
          <cell r="J322">
            <v>1441788.98</v>
          </cell>
        </row>
        <row r="324">
          <cell r="H324">
            <v>5035098.1399999997</v>
          </cell>
          <cell r="J324">
            <v>25175490.699999999</v>
          </cell>
        </row>
        <row r="326">
          <cell r="J326">
            <v>0</v>
          </cell>
        </row>
        <row r="328">
          <cell r="H328">
            <v>3535</v>
          </cell>
          <cell r="J328">
            <v>3535</v>
          </cell>
        </row>
        <row r="330">
          <cell r="H330">
            <v>33756</v>
          </cell>
          <cell r="J330">
            <v>84390</v>
          </cell>
        </row>
        <row r="332">
          <cell r="J332">
            <v>0</v>
          </cell>
        </row>
        <row r="334">
          <cell r="H334">
            <v>499898.86</v>
          </cell>
          <cell r="J334">
            <v>1249747.1499999999</v>
          </cell>
        </row>
        <row r="336">
          <cell r="J336">
            <v>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H405">
            <v>79597.83</v>
          </cell>
          <cell r="J405">
            <v>198994.56</v>
          </cell>
        </row>
        <row r="407">
          <cell r="J407">
            <v>0</v>
          </cell>
        </row>
        <row r="409">
          <cell r="H409">
            <v>475500</v>
          </cell>
          <cell r="J409">
            <v>792500</v>
          </cell>
        </row>
        <row r="411">
          <cell r="J411">
            <v>0</v>
          </cell>
        </row>
        <row r="413">
          <cell r="J413">
            <v>0</v>
          </cell>
        </row>
        <row r="416">
          <cell r="J416">
            <v>0</v>
          </cell>
        </row>
        <row r="418">
          <cell r="J418">
            <v>0</v>
          </cell>
        </row>
        <row r="420">
          <cell r="J420">
            <v>0</v>
          </cell>
        </row>
        <row r="422">
          <cell r="J422">
            <v>0</v>
          </cell>
        </row>
        <row r="425">
          <cell r="H425">
            <v>110100</v>
          </cell>
          <cell r="J425">
            <v>183500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H445">
            <v>91200</v>
          </cell>
          <cell r="J445">
            <v>152000</v>
          </cell>
        </row>
        <row r="449">
          <cell r="J449">
            <v>0</v>
          </cell>
        </row>
        <row r="451">
          <cell r="J451">
            <v>0</v>
          </cell>
        </row>
        <row r="453">
          <cell r="H453">
            <v>780000</v>
          </cell>
          <cell r="J453">
            <v>780000</v>
          </cell>
        </row>
        <row r="456">
          <cell r="J456">
            <v>0</v>
          </cell>
        </row>
        <row r="458">
          <cell r="J458">
            <v>0</v>
          </cell>
        </row>
        <row r="461">
          <cell r="J461">
            <v>0</v>
          </cell>
        </row>
        <row r="463">
          <cell r="H463">
            <v>168000</v>
          </cell>
          <cell r="J463">
            <v>240000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22">
          <cell r="J22">
            <v>0</v>
          </cell>
        </row>
        <row r="23">
          <cell r="J23">
            <v>0</v>
          </cell>
        </row>
        <row r="24">
          <cell r="J24">
            <v>0</v>
          </cell>
        </row>
        <row r="25">
          <cell r="J25">
            <v>0</v>
          </cell>
        </row>
        <row r="26">
          <cell r="J26">
            <v>0</v>
          </cell>
        </row>
        <row r="27">
          <cell r="J27">
            <v>0</v>
          </cell>
        </row>
        <row r="29">
          <cell r="J29">
            <v>730932</v>
          </cell>
        </row>
        <row r="30">
          <cell r="J30">
            <v>0</v>
          </cell>
        </row>
        <row r="31">
          <cell r="J31">
            <v>116000</v>
          </cell>
        </row>
        <row r="32">
          <cell r="J32">
            <v>290816</v>
          </cell>
        </row>
        <row r="33">
          <cell r="J33">
            <v>0</v>
          </cell>
        </row>
        <row r="34">
          <cell r="J34">
            <v>0</v>
          </cell>
        </row>
        <row r="35">
          <cell r="J35">
            <v>0</v>
          </cell>
        </row>
        <row r="37">
          <cell r="J37">
            <v>0</v>
          </cell>
        </row>
        <row r="39">
          <cell r="J39">
            <v>0</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J80">
            <v>0</v>
          </cell>
        </row>
        <row r="82">
          <cell r="J82">
            <v>0</v>
          </cell>
        </row>
        <row r="84">
          <cell r="J84">
            <v>0</v>
          </cell>
        </row>
        <row r="86">
          <cell r="J86">
            <v>0</v>
          </cell>
        </row>
        <row r="90">
          <cell r="J90">
            <v>0</v>
          </cell>
        </row>
        <row r="92">
          <cell r="J92">
            <v>0</v>
          </cell>
        </row>
        <row r="94">
          <cell r="J94">
            <v>110608.44</v>
          </cell>
        </row>
        <row r="96">
          <cell r="J96">
            <v>0</v>
          </cell>
        </row>
        <row r="100">
          <cell r="J100">
            <v>0</v>
          </cell>
        </row>
        <row r="101">
          <cell r="J101">
            <v>0</v>
          </cell>
        </row>
        <row r="103">
          <cell r="J103">
            <v>0</v>
          </cell>
        </row>
        <row r="105">
          <cell r="J105">
            <v>0</v>
          </cell>
        </row>
        <row r="108">
          <cell r="J108">
            <v>0</v>
          </cell>
        </row>
        <row r="110">
          <cell r="H110">
            <v>186589.96</v>
          </cell>
          <cell r="J110">
            <v>406305.95999999996</v>
          </cell>
        </row>
        <row r="113">
          <cell r="H113">
            <v>136400</v>
          </cell>
          <cell r="J113">
            <v>153200</v>
          </cell>
        </row>
        <row r="115">
          <cell r="J115">
            <v>0</v>
          </cell>
        </row>
        <row r="118">
          <cell r="J118">
            <v>0</v>
          </cell>
        </row>
        <row r="120">
          <cell r="H120">
            <v>26400</v>
          </cell>
          <cell r="J120">
            <v>33300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H168">
            <v>73996.800000000003</v>
          </cell>
          <cell r="J168">
            <v>73996.800000000003</v>
          </cell>
        </row>
        <row r="169">
          <cell r="J169">
            <v>0</v>
          </cell>
        </row>
        <row r="170">
          <cell r="H170">
            <v>5000</v>
          </cell>
          <cell r="J170">
            <v>5000</v>
          </cell>
        </row>
        <row r="171">
          <cell r="J171">
            <v>0</v>
          </cell>
        </row>
        <row r="172">
          <cell r="H172">
            <v>66035.14</v>
          </cell>
          <cell r="J172">
            <v>66035.14</v>
          </cell>
        </row>
        <row r="173">
          <cell r="J173">
            <v>0</v>
          </cell>
        </row>
        <row r="175">
          <cell r="H175">
            <v>199143.6</v>
          </cell>
          <cell r="J175">
            <v>199143.6</v>
          </cell>
        </row>
        <row r="176">
          <cell r="J176">
            <v>0</v>
          </cell>
        </row>
        <row r="177">
          <cell r="J177">
            <v>0</v>
          </cell>
        </row>
        <row r="178">
          <cell r="J178">
            <v>0</v>
          </cell>
        </row>
        <row r="179">
          <cell r="J179">
            <v>0</v>
          </cell>
        </row>
        <row r="180">
          <cell r="J180">
            <v>3680</v>
          </cell>
        </row>
        <row r="182">
          <cell r="H182">
            <v>64315.08</v>
          </cell>
          <cell r="J182">
            <v>64315.08</v>
          </cell>
        </row>
        <row r="185">
          <cell r="J185">
            <v>0</v>
          </cell>
        </row>
        <row r="187">
          <cell r="J187">
            <v>8063.92</v>
          </cell>
        </row>
        <row r="189">
          <cell r="J189">
            <v>0</v>
          </cell>
        </row>
        <row r="191">
          <cell r="J191">
            <v>0</v>
          </cell>
        </row>
        <row r="193">
          <cell r="J193">
            <v>0</v>
          </cell>
        </row>
        <row r="194">
          <cell r="J194">
            <v>0</v>
          </cell>
        </row>
        <row r="195">
          <cell r="H195">
            <v>143480.04</v>
          </cell>
          <cell r="J195">
            <v>155810.02000000002</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J209">
            <v>0</v>
          </cell>
        </row>
        <row r="210">
          <cell r="J210">
            <v>0</v>
          </cell>
        </row>
        <row r="211">
          <cell r="J211">
            <v>0</v>
          </cell>
        </row>
        <row r="213">
          <cell r="J213">
            <v>0</v>
          </cell>
        </row>
        <row r="214">
          <cell r="J214">
            <v>0</v>
          </cell>
        </row>
        <row r="215">
          <cell r="J215">
            <v>0</v>
          </cell>
        </row>
        <row r="216">
          <cell r="J216">
            <v>0</v>
          </cell>
        </row>
        <row r="217">
          <cell r="J217">
            <v>0</v>
          </cell>
        </row>
        <row r="221">
          <cell r="H221">
            <v>860279.02</v>
          </cell>
          <cell r="J221">
            <v>1282272.06</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J242">
            <v>0</v>
          </cell>
        </row>
        <row r="244">
          <cell r="H244">
            <v>33984</v>
          </cell>
          <cell r="J244">
            <v>164256</v>
          </cell>
        </row>
        <row r="246">
          <cell r="J246">
            <v>0</v>
          </cell>
        </row>
        <row r="248">
          <cell r="J248">
            <v>0</v>
          </cell>
        </row>
        <row r="250">
          <cell r="J250">
            <v>0</v>
          </cell>
        </row>
        <row r="252">
          <cell r="J252">
            <v>0</v>
          </cell>
        </row>
        <row r="255">
          <cell r="H255">
            <v>607191.88</v>
          </cell>
          <cell r="J255">
            <v>1772613.0699999998</v>
          </cell>
        </row>
        <row r="257">
          <cell r="J257">
            <v>0</v>
          </cell>
        </row>
        <row r="260">
          <cell r="J260">
            <v>0</v>
          </cell>
        </row>
        <row r="262">
          <cell r="J262">
            <v>0</v>
          </cell>
        </row>
        <row r="264">
          <cell r="J264">
            <v>0</v>
          </cell>
        </row>
        <row r="266">
          <cell r="J266">
            <v>0</v>
          </cell>
        </row>
        <row r="268">
          <cell r="H268">
            <v>71420.94</v>
          </cell>
          <cell r="J268">
            <v>122670.94</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J299">
            <v>0</v>
          </cell>
        </row>
        <row r="300">
          <cell r="H300">
            <v>745370.68</v>
          </cell>
          <cell r="J300">
            <v>745370.68</v>
          </cell>
        </row>
        <row r="301">
          <cell r="J301">
            <v>0</v>
          </cell>
        </row>
        <row r="302">
          <cell r="H302">
            <v>88997.9</v>
          </cell>
          <cell r="J302">
            <v>88997.9</v>
          </cell>
        </row>
        <row r="303">
          <cell r="H303">
            <v>1770</v>
          </cell>
          <cell r="J303">
            <v>1770</v>
          </cell>
        </row>
        <row r="304">
          <cell r="J304">
            <v>0</v>
          </cell>
        </row>
        <row r="305">
          <cell r="J305">
            <v>0</v>
          </cell>
        </row>
        <row r="307">
          <cell r="J307">
            <v>0</v>
          </cell>
        </row>
        <row r="308">
          <cell r="J308">
            <v>0</v>
          </cell>
        </row>
        <row r="309">
          <cell r="H309">
            <v>881139.06</v>
          </cell>
          <cell r="J309">
            <v>1391176.08</v>
          </cell>
        </row>
        <row r="310">
          <cell r="J310">
            <v>0</v>
          </cell>
        </row>
        <row r="311">
          <cell r="J311">
            <v>0</v>
          </cell>
        </row>
        <row r="312">
          <cell r="J312">
            <v>0</v>
          </cell>
        </row>
        <row r="315">
          <cell r="J315">
            <v>0</v>
          </cell>
        </row>
        <row r="317">
          <cell r="J317">
            <v>0</v>
          </cell>
        </row>
        <row r="320">
          <cell r="J320">
            <v>0</v>
          </cell>
        </row>
        <row r="322">
          <cell r="H322">
            <v>231742.78</v>
          </cell>
          <cell r="J322">
            <v>235303.63999999998</v>
          </cell>
        </row>
        <row r="324">
          <cell r="H324">
            <v>906314.56</v>
          </cell>
          <cell r="J324">
            <v>2122532.66</v>
          </cell>
        </row>
        <row r="326">
          <cell r="J326">
            <v>0</v>
          </cell>
        </row>
        <row r="328">
          <cell r="J328">
            <v>0</v>
          </cell>
        </row>
        <row r="330">
          <cell r="J330">
            <v>0</v>
          </cell>
        </row>
        <row r="332">
          <cell r="J332">
            <v>0</v>
          </cell>
        </row>
        <row r="334">
          <cell r="J334">
            <v>0</v>
          </cell>
        </row>
        <row r="336">
          <cell r="H336">
            <v>26132</v>
          </cell>
          <cell r="J336">
            <v>59474.559999999998</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H405">
            <v>337760</v>
          </cell>
          <cell r="J405">
            <v>337760</v>
          </cell>
        </row>
        <row r="407">
          <cell r="J407">
            <v>0</v>
          </cell>
        </row>
        <row r="409">
          <cell r="J409">
            <v>0</v>
          </cell>
        </row>
        <row r="411">
          <cell r="J411">
            <v>0</v>
          </cell>
        </row>
        <row r="413">
          <cell r="J413">
            <v>0</v>
          </cell>
        </row>
        <row r="416">
          <cell r="J416">
            <v>0</v>
          </cell>
        </row>
        <row r="418">
          <cell r="J418">
            <v>0</v>
          </cell>
        </row>
        <row r="420">
          <cell r="J420">
            <v>0</v>
          </cell>
        </row>
        <row r="422">
          <cell r="J422">
            <v>0</v>
          </cell>
        </row>
        <row r="425">
          <cell r="J425">
            <v>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H484">
            <v>9000</v>
          </cell>
          <cell r="J484">
            <v>9000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6"/>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1 cop."/>
      <sheetName val="PPNE2"/>
      <sheetName val="PPNE2 cop."/>
      <sheetName val="PPNE2.1"/>
      <sheetName val="PPNE3"/>
      <sheetName val="PPNE3 cop"/>
      <sheetName val="PPNE4"/>
      <sheetName val="PPNE4 cop"/>
      <sheetName val="PPNE5"/>
      <sheetName val="PPNE5 cop"/>
      <sheetName val="Insumos"/>
    </sheetNames>
    <sheetDataSet>
      <sheetData sheetId="0"/>
      <sheetData sheetId="1"/>
      <sheetData sheetId="2"/>
      <sheetData sheetId="3"/>
      <sheetData sheetId="4"/>
      <sheetData sheetId="5"/>
      <sheetData sheetId="6"/>
      <sheetData sheetId="7"/>
      <sheetData sheetId="8"/>
      <sheetData sheetId="9"/>
      <sheetData sheetId="10">
        <row r="22">
          <cell r="J22">
            <v>0</v>
          </cell>
        </row>
        <row r="23">
          <cell r="J23">
            <v>0</v>
          </cell>
        </row>
        <row r="24">
          <cell r="J24">
            <v>0</v>
          </cell>
        </row>
        <row r="25">
          <cell r="J25">
            <v>0</v>
          </cell>
        </row>
        <row r="26">
          <cell r="J26">
            <v>0</v>
          </cell>
        </row>
        <row r="27">
          <cell r="J27">
            <v>0</v>
          </cell>
        </row>
        <row r="29">
          <cell r="J29">
            <v>0</v>
          </cell>
        </row>
        <row r="30">
          <cell r="H30">
            <v>1861362</v>
          </cell>
          <cell r="J30">
            <v>1861362</v>
          </cell>
        </row>
        <row r="31">
          <cell r="J31">
            <v>0</v>
          </cell>
        </row>
        <row r="32">
          <cell r="J32">
            <v>0</v>
          </cell>
        </row>
        <row r="33">
          <cell r="J33">
            <v>0</v>
          </cell>
        </row>
        <row r="34">
          <cell r="J34">
            <v>0</v>
          </cell>
        </row>
        <row r="35">
          <cell r="J35">
            <v>0</v>
          </cell>
        </row>
        <row r="37">
          <cell r="J37">
            <v>0</v>
          </cell>
        </row>
        <row r="39">
          <cell r="H39">
            <v>145113.5</v>
          </cell>
          <cell r="J39">
            <v>145113.5</v>
          </cell>
        </row>
        <row r="41">
          <cell r="J41">
            <v>0</v>
          </cell>
        </row>
        <row r="42">
          <cell r="J42">
            <v>0</v>
          </cell>
        </row>
        <row r="43">
          <cell r="J43">
            <v>0</v>
          </cell>
        </row>
        <row r="44">
          <cell r="J44">
            <v>0</v>
          </cell>
        </row>
        <row r="46">
          <cell r="J46">
            <v>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J65">
            <v>0</v>
          </cell>
        </row>
        <row r="68">
          <cell r="J68">
            <v>0</v>
          </cell>
        </row>
        <row r="69">
          <cell r="J69">
            <v>0</v>
          </cell>
        </row>
        <row r="72">
          <cell r="J72">
            <v>0</v>
          </cell>
        </row>
        <row r="74">
          <cell r="J74">
            <v>0</v>
          </cell>
        </row>
        <row r="75">
          <cell r="J75">
            <v>0</v>
          </cell>
        </row>
        <row r="76">
          <cell r="J76">
            <v>0</v>
          </cell>
        </row>
        <row r="77">
          <cell r="J77">
            <v>0</v>
          </cell>
        </row>
        <row r="80">
          <cell r="H80">
            <v>36468</v>
          </cell>
          <cell r="J80">
            <v>36468</v>
          </cell>
        </row>
        <row r="82">
          <cell r="H82">
            <v>35892</v>
          </cell>
          <cell r="J82">
            <v>35892</v>
          </cell>
        </row>
        <row r="84">
          <cell r="H84">
            <v>4320</v>
          </cell>
          <cell r="J84">
            <v>4320</v>
          </cell>
        </row>
        <row r="86">
          <cell r="J86">
            <v>0</v>
          </cell>
        </row>
        <row r="90">
          <cell r="J90">
            <v>0</v>
          </cell>
        </row>
        <row r="92">
          <cell r="H92">
            <v>294000</v>
          </cell>
          <cell r="J92">
            <v>294000</v>
          </cell>
        </row>
        <row r="94">
          <cell r="H94">
            <v>132000</v>
          </cell>
          <cell r="J94">
            <v>132000</v>
          </cell>
        </row>
        <row r="96">
          <cell r="J96">
            <v>0</v>
          </cell>
        </row>
        <row r="100">
          <cell r="J100">
            <v>0</v>
          </cell>
        </row>
        <row r="101">
          <cell r="J101">
            <v>0</v>
          </cell>
        </row>
        <row r="103">
          <cell r="J103">
            <v>0</v>
          </cell>
        </row>
        <row r="105">
          <cell r="J105">
            <v>0</v>
          </cell>
        </row>
        <row r="108">
          <cell r="J108">
            <v>0</v>
          </cell>
        </row>
        <row r="110">
          <cell r="H110">
            <v>113200</v>
          </cell>
          <cell r="J110">
            <v>113200</v>
          </cell>
        </row>
        <row r="113">
          <cell r="H113">
            <v>96400</v>
          </cell>
          <cell r="J113">
            <v>96400</v>
          </cell>
        </row>
        <row r="115">
          <cell r="J115">
            <v>0</v>
          </cell>
        </row>
        <row r="118">
          <cell r="H118">
            <v>12800</v>
          </cell>
          <cell r="J118">
            <v>12800</v>
          </cell>
        </row>
        <row r="120">
          <cell r="H120">
            <v>36000</v>
          </cell>
          <cell r="J120">
            <v>36000</v>
          </cell>
        </row>
        <row r="122">
          <cell r="J122">
            <v>0</v>
          </cell>
        </row>
        <row r="124">
          <cell r="J124">
            <v>0</v>
          </cell>
        </row>
        <row r="127">
          <cell r="J127">
            <v>0</v>
          </cell>
        </row>
        <row r="129">
          <cell r="J129">
            <v>0</v>
          </cell>
        </row>
        <row r="131">
          <cell r="J131">
            <v>0</v>
          </cell>
        </row>
        <row r="132">
          <cell r="J132">
            <v>0</v>
          </cell>
        </row>
        <row r="133">
          <cell r="J133">
            <v>0</v>
          </cell>
        </row>
        <row r="134">
          <cell r="J134">
            <v>0</v>
          </cell>
        </row>
        <row r="135">
          <cell r="J135">
            <v>0</v>
          </cell>
        </row>
        <row r="137">
          <cell r="J137">
            <v>0</v>
          </cell>
        </row>
        <row r="139">
          <cell r="J139">
            <v>0</v>
          </cell>
        </row>
        <row r="141">
          <cell r="J141">
            <v>0</v>
          </cell>
        </row>
        <row r="143">
          <cell r="J143">
            <v>0</v>
          </cell>
        </row>
        <row r="145">
          <cell r="H145">
            <v>8400</v>
          </cell>
          <cell r="J145">
            <v>8400</v>
          </cell>
        </row>
        <row r="148">
          <cell r="J148">
            <v>0</v>
          </cell>
        </row>
        <row r="150">
          <cell r="J150">
            <v>0</v>
          </cell>
        </row>
        <row r="152">
          <cell r="J152">
            <v>0</v>
          </cell>
        </row>
        <row r="154">
          <cell r="J154">
            <v>0</v>
          </cell>
        </row>
        <row r="156">
          <cell r="J156">
            <v>0</v>
          </cell>
        </row>
        <row r="158">
          <cell r="J158">
            <v>0</v>
          </cell>
        </row>
        <row r="160">
          <cell r="J160">
            <v>0</v>
          </cell>
        </row>
        <row r="162">
          <cell r="J162">
            <v>0</v>
          </cell>
        </row>
        <row r="164">
          <cell r="J164">
            <v>0</v>
          </cell>
        </row>
        <row r="167">
          <cell r="J167">
            <v>0</v>
          </cell>
        </row>
        <row r="168">
          <cell r="H168">
            <v>120000</v>
          </cell>
          <cell r="J168">
            <v>120000</v>
          </cell>
        </row>
        <row r="169">
          <cell r="J169">
            <v>0</v>
          </cell>
        </row>
        <row r="170">
          <cell r="H170">
            <v>22500</v>
          </cell>
          <cell r="J170">
            <v>22500</v>
          </cell>
        </row>
        <row r="171">
          <cell r="J171">
            <v>0</v>
          </cell>
        </row>
        <row r="172">
          <cell r="H172">
            <v>27000</v>
          </cell>
          <cell r="J172">
            <v>27000</v>
          </cell>
        </row>
        <row r="173">
          <cell r="J173">
            <v>0</v>
          </cell>
        </row>
        <row r="175">
          <cell r="J175">
            <v>0</v>
          </cell>
        </row>
        <row r="176">
          <cell r="J176">
            <v>0</v>
          </cell>
        </row>
        <row r="177">
          <cell r="J177">
            <v>0</v>
          </cell>
        </row>
        <row r="178">
          <cell r="H178">
            <v>22500</v>
          </cell>
          <cell r="J178">
            <v>22500</v>
          </cell>
        </row>
        <row r="179">
          <cell r="H179">
            <v>34860</v>
          </cell>
          <cell r="J179">
            <v>34860</v>
          </cell>
        </row>
        <row r="180">
          <cell r="H180">
            <v>120000</v>
          </cell>
          <cell r="J180">
            <v>120000</v>
          </cell>
        </row>
        <row r="182">
          <cell r="J182">
            <v>0</v>
          </cell>
        </row>
        <row r="185">
          <cell r="J185">
            <v>0</v>
          </cell>
        </row>
        <row r="187">
          <cell r="H187">
            <v>23650.959999999999</v>
          </cell>
          <cell r="J187">
            <v>31500</v>
          </cell>
        </row>
        <row r="189">
          <cell r="J189">
            <v>0</v>
          </cell>
        </row>
        <row r="191">
          <cell r="J191">
            <v>0</v>
          </cell>
        </row>
        <row r="193">
          <cell r="J193">
            <v>0</v>
          </cell>
        </row>
        <row r="194">
          <cell r="J194">
            <v>0</v>
          </cell>
        </row>
        <row r="195">
          <cell r="H195">
            <v>242400</v>
          </cell>
          <cell r="J195">
            <v>242400</v>
          </cell>
        </row>
        <row r="197">
          <cell r="J197">
            <v>0</v>
          </cell>
        </row>
        <row r="198">
          <cell r="J198">
            <v>0</v>
          </cell>
        </row>
        <row r="199">
          <cell r="J199">
            <v>0</v>
          </cell>
        </row>
        <row r="200">
          <cell r="J200">
            <v>0</v>
          </cell>
        </row>
        <row r="202">
          <cell r="J202">
            <v>0</v>
          </cell>
        </row>
        <row r="203">
          <cell r="J203">
            <v>0</v>
          </cell>
        </row>
        <row r="204">
          <cell r="J204">
            <v>0</v>
          </cell>
        </row>
        <row r="205">
          <cell r="H205">
            <v>39600</v>
          </cell>
          <cell r="J205">
            <v>39600</v>
          </cell>
        </row>
        <row r="206">
          <cell r="H206">
            <v>75000</v>
          </cell>
          <cell r="J206">
            <v>75000</v>
          </cell>
        </row>
        <row r="207">
          <cell r="H207">
            <v>0</v>
          </cell>
          <cell r="J207">
            <v>0</v>
          </cell>
        </row>
        <row r="209">
          <cell r="H209">
            <v>150000</v>
          </cell>
          <cell r="J209">
            <v>150000</v>
          </cell>
        </row>
        <row r="210">
          <cell r="J210">
            <v>0</v>
          </cell>
        </row>
        <row r="211">
          <cell r="J211">
            <v>0</v>
          </cell>
        </row>
        <row r="213">
          <cell r="J213">
            <v>0</v>
          </cell>
        </row>
        <row r="214">
          <cell r="J214">
            <v>0</v>
          </cell>
        </row>
        <row r="215">
          <cell r="J215">
            <v>0</v>
          </cell>
        </row>
        <row r="216">
          <cell r="J216">
            <v>0</v>
          </cell>
        </row>
        <row r="217">
          <cell r="J217">
            <v>0</v>
          </cell>
        </row>
        <row r="221">
          <cell r="H221">
            <v>49477.2</v>
          </cell>
          <cell r="J221">
            <v>800012.7</v>
          </cell>
        </row>
        <row r="222">
          <cell r="J222">
            <v>0</v>
          </cell>
        </row>
        <row r="224">
          <cell r="J224">
            <v>0</v>
          </cell>
        </row>
        <row r="226">
          <cell r="J226">
            <v>0</v>
          </cell>
        </row>
        <row r="227">
          <cell r="J227">
            <v>0</v>
          </cell>
        </row>
        <row r="228">
          <cell r="J228">
            <v>0</v>
          </cell>
        </row>
        <row r="230">
          <cell r="J230">
            <v>0</v>
          </cell>
        </row>
        <row r="233">
          <cell r="H233">
            <v>138000</v>
          </cell>
          <cell r="J233">
            <v>138000</v>
          </cell>
        </row>
        <row r="235">
          <cell r="H235">
            <v>31500</v>
          </cell>
          <cell r="J235">
            <v>31500</v>
          </cell>
        </row>
        <row r="237">
          <cell r="J237">
            <v>0</v>
          </cell>
        </row>
        <row r="239">
          <cell r="J239">
            <v>0</v>
          </cell>
        </row>
        <row r="242">
          <cell r="H242">
            <v>13060</v>
          </cell>
          <cell r="J242">
            <v>13060</v>
          </cell>
        </row>
        <row r="244">
          <cell r="H244">
            <v>21680</v>
          </cell>
          <cell r="J244">
            <v>21680</v>
          </cell>
        </row>
        <row r="246">
          <cell r="H246">
            <v>18000</v>
          </cell>
          <cell r="J246">
            <v>18000</v>
          </cell>
        </row>
        <row r="248">
          <cell r="J248">
            <v>0</v>
          </cell>
        </row>
        <row r="250">
          <cell r="J250">
            <v>0</v>
          </cell>
        </row>
        <row r="252">
          <cell r="J252">
            <v>0</v>
          </cell>
        </row>
        <row r="255">
          <cell r="H255">
            <v>290747.46000000002</v>
          </cell>
          <cell r="J255">
            <v>696000</v>
          </cell>
        </row>
        <row r="257">
          <cell r="J257">
            <v>0</v>
          </cell>
        </row>
        <row r="260">
          <cell r="J260">
            <v>0</v>
          </cell>
        </row>
        <row r="262">
          <cell r="J262">
            <v>0</v>
          </cell>
        </row>
        <row r="264">
          <cell r="H264">
            <v>40000</v>
          </cell>
          <cell r="J264">
            <v>40000</v>
          </cell>
        </row>
        <row r="266">
          <cell r="H266">
            <v>24000</v>
          </cell>
          <cell r="J266">
            <v>24000</v>
          </cell>
        </row>
        <row r="268">
          <cell r="H268">
            <v>83710</v>
          </cell>
          <cell r="J268">
            <v>219323.82</v>
          </cell>
        </row>
        <row r="271">
          <cell r="J271">
            <v>0</v>
          </cell>
        </row>
        <row r="272">
          <cell r="J272">
            <v>0</v>
          </cell>
        </row>
        <row r="273">
          <cell r="J273">
            <v>0</v>
          </cell>
        </row>
        <row r="274">
          <cell r="J274">
            <v>0</v>
          </cell>
        </row>
        <row r="275">
          <cell r="J275">
            <v>0</v>
          </cell>
        </row>
        <row r="277">
          <cell r="H277">
            <v>550</v>
          </cell>
          <cell r="J277">
            <v>550</v>
          </cell>
        </row>
        <row r="278">
          <cell r="J278">
            <v>0</v>
          </cell>
        </row>
        <row r="279">
          <cell r="J279">
            <v>0</v>
          </cell>
        </row>
        <row r="281">
          <cell r="J281">
            <v>0</v>
          </cell>
        </row>
        <row r="282">
          <cell r="J282">
            <v>0</v>
          </cell>
        </row>
        <row r="283">
          <cell r="J283">
            <v>0</v>
          </cell>
        </row>
        <row r="284">
          <cell r="J284">
            <v>0</v>
          </cell>
        </row>
        <row r="285">
          <cell r="J285">
            <v>0</v>
          </cell>
        </row>
        <row r="286">
          <cell r="H286">
            <v>31320</v>
          </cell>
          <cell r="J286">
            <v>31320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50000</v>
          </cell>
          <cell r="J299">
            <v>50000</v>
          </cell>
        </row>
        <row r="300">
          <cell r="H300">
            <v>1506000</v>
          </cell>
          <cell r="J300">
            <v>1506000</v>
          </cell>
        </row>
        <row r="301">
          <cell r="J301">
            <v>0</v>
          </cell>
        </row>
        <row r="302">
          <cell r="H302">
            <v>247917.8</v>
          </cell>
          <cell r="J302">
            <v>247917.8</v>
          </cell>
        </row>
        <row r="303">
          <cell r="H303">
            <v>42000</v>
          </cell>
          <cell r="J303">
            <v>42000</v>
          </cell>
        </row>
        <row r="304">
          <cell r="J304">
            <v>0</v>
          </cell>
        </row>
        <row r="305">
          <cell r="J305">
            <v>0</v>
          </cell>
        </row>
        <row r="307">
          <cell r="J307">
            <v>0</v>
          </cell>
        </row>
        <row r="308">
          <cell r="H308">
            <v>55200</v>
          </cell>
          <cell r="J308">
            <v>55200</v>
          </cell>
        </row>
        <row r="309">
          <cell r="J309">
            <v>1970834.8599999999</v>
          </cell>
        </row>
        <row r="310">
          <cell r="J310">
            <v>0</v>
          </cell>
        </row>
        <row r="311">
          <cell r="J311">
            <v>0</v>
          </cell>
        </row>
        <row r="312">
          <cell r="H312">
            <v>34800</v>
          </cell>
          <cell r="J312">
            <v>34800</v>
          </cell>
        </row>
        <row r="315">
          <cell r="J315">
            <v>0</v>
          </cell>
        </row>
        <row r="317">
          <cell r="J317">
            <v>0</v>
          </cell>
        </row>
        <row r="320">
          <cell r="H320">
            <v>48232.259999999995</v>
          </cell>
          <cell r="J320">
            <v>234000</v>
          </cell>
        </row>
        <row r="322">
          <cell r="H322">
            <v>285592</v>
          </cell>
          <cell r="J322">
            <v>285592</v>
          </cell>
        </row>
        <row r="324">
          <cell r="H324">
            <v>134653.5</v>
          </cell>
          <cell r="J324">
            <v>508800</v>
          </cell>
        </row>
        <row r="326">
          <cell r="J326">
            <v>0</v>
          </cell>
        </row>
        <row r="328">
          <cell r="H328">
            <v>13600</v>
          </cell>
          <cell r="J328">
            <v>13600</v>
          </cell>
        </row>
        <row r="330">
          <cell r="H330">
            <v>16100</v>
          </cell>
          <cell r="J330">
            <v>16100</v>
          </cell>
        </row>
        <row r="332">
          <cell r="J332">
            <v>0</v>
          </cell>
        </row>
        <row r="334">
          <cell r="H334">
            <v>225000</v>
          </cell>
          <cell r="J334">
            <v>225000</v>
          </cell>
        </row>
        <row r="336">
          <cell r="H336">
            <v>102000</v>
          </cell>
          <cell r="J336">
            <v>102000</v>
          </cell>
        </row>
        <row r="340">
          <cell r="J340">
            <v>0</v>
          </cell>
        </row>
        <row r="341">
          <cell r="J341">
            <v>0</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H362">
            <v>0</v>
          </cell>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H405">
            <v>36000</v>
          </cell>
          <cell r="J405">
            <v>36000</v>
          </cell>
        </row>
        <row r="407">
          <cell r="J407">
            <v>0</v>
          </cell>
        </row>
        <row r="409">
          <cell r="H409">
            <v>200008.44</v>
          </cell>
          <cell r="J409">
            <v>200008.44</v>
          </cell>
        </row>
        <row r="411">
          <cell r="H411">
            <v>21500</v>
          </cell>
          <cell r="J411">
            <v>21500</v>
          </cell>
        </row>
        <row r="413">
          <cell r="J413">
            <v>0</v>
          </cell>
        </row>
        <row r="416">
          <cell r="J416">
            <v>0</v>
          </cell>
        </row>
        <row r="418">
          <cell r="J418">
            <v>0</v>
          </cell>
        </row>
        <row r="420">
          <cell r="J420">
            <v>0</v>
          </cell>
        </row>
        <row r="422">
          <cell r="J422">
            <v>0</v>
          </cell>
        </row>
        <row r="425">
          <cell r="H425">
            <v>45240</v>
          </cell>
          <cell r="J425">
            <v>45240</v>
          </cell>
        </row>
        <row r="427">
          <cell r="H427">
            <v>144000</v>
          </cell>
          <cell r="J427">
            <v>144000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H463">
            <v>890000</v>
          </cell>
          <cell r="J463">
            <v>890000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 sheetId="1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Insumos"/>
      <sheetName val="PPNE4"/>
      <sheetName val="PPNE5"/>
    </sheetNames>
    <sheetDataSet>
      <sheetData sheetId="0"/>
      <sheetData sheetId="1"/>
      <sheetData sheetId="2"/>
      <sheetData sheetId="3"/>
      <sheetData sheetId="4"/>
      <sheetData sheetId="5"/>
      <sheetData sheetId="6">
        <row r="23">
          <cell r="J23">
            <v>0</v>
          </cell>
        </row>
        <row r="24">
          <cell r="J24">
            <v>0</v>
          </cell>
        </row>
        <row r="25">
          <cell r="J25">
            <v>0</v>
          </cell>
        </row>
        <row r="26">
          <cell r="J26">
            <v>0</v>
          </cell>
        </row>
        <row r="27">
          <cell r="J27">
            <v>0</v>
          </cell>
        </row>
        <row r="29">
          <cell r="J29">
            <v>0</v>
          </cell>
        </row>
        <row r="30">
          <cell r="J30">
            <v>1500000</v>
          </cell>
        </row>
        <row r="31">
          <cell r="J31">
            <v>0</v>
          </cell>
        </row>
        <row r="32">
          <cell r="J32">
            <v>0</v>
          </cell>
        </row>
        <row r="33">
          <cell r="J33">
            <v>0</v>
          </cell>
        </row>
        <row r="34">
          <cell r="J34">
            <v>0</v>
          </cell>
        </row>
        <row r="35">
          <cell r="J35">
            <v>22500</v>
          </cell>
        </row>
        <row r="37">
          <cell r="J37">
            <v>0</v>
          </cell>
        </row>
        <row r="39">
          <cell r="J39">
            <v>1500000</v>
          </cell>
        </row>
        <row r="41">
          <cell r="J41">
            <v>0</v>
          </cell>
        </row>
        <row r="42">
          <cell r="J42">
            <v>0</v>
          </cell>
        </row>
        <row r="43">
          <cell r="J43">
            <v>0</v>
          </cell>
        </row>
        <row r="44">
          <cell r="J44">
            <v>0</v>
          </cell>
        </row>
        <row r="46">
          <cell r="J46">
            <v>55000</v>
          </cell>
        </row>
        <row r="49">
          <cell r="J49">
            <v>0</v>
          </cell>
        </row>
        <row r="51">
          <cell r="J51">
            <v>0</v>
          </cell>
        </row>
        <row r="52">
          <cell r="J52">
            <v>0</v>
          </cell>
        </row>
        <row r="53">
          <cell r="J53">
            <v>0</v>
          </cell>
        </row>
        <row r="54">
          <cell r="J54">
            <v>0</v>
          </cell>
        </row>
        <row r="55">
          <cell r="J55">
            <v>0</v>
          </cell>
        </row>
        <row r="56">
          <cell r="J56">
            <v>0</v>
          </cell>
        </row>
        <row r="57">
          <cell r="J57">
            <v>0</v>
          </cell>
        </row>
        <row r="58">
          <cell r="J58">
            <v>0</v>
          </cell>
        </row>
        <row r="59">
          <cell r="J59">
            <v>0</v>
          </cell>
        </row>
        <row r="60">
          <cell r="J60">
            <v>0</v>
          </cell>
        </row>
        <row r="62">
          <cell r="J62">
            <v>0</v>
          </cell>
        </row>
        <row r="65">
          <cell r="H65">
            <v>35000</v>
          </cell>
          <cell r="J65">
            <v>35000</v>
          </cell>
        </row>
        <row r="68">
          <cell r="H68">
            <v>10000</v>
          </cell>
          <cell r="J68">
            <v>10000</v>
          </cell>
        </row>
        <row r="69">
          <cell r="J69">
            <v>0</v>
          </cell>
        </row>
        <row r="72">
          <cell r="J72">
            <v>0</v>
          </cell>
        </row>
        <row r="74">
          <cell r="J74">
            <v>0</v>
          </cell>
        </row>
        <row r="75">
          <cell r="J75">
            <v>0</v>
          </cell>
        </row>
        <row r="76">
          <cell r="J76">
            <v>0</v>
          </cell>
        </row>
        <row r="77">
          <cell r="J77">
            <v>0</v>
          </cell>
        </row>
        <row r="80">
          <cell r="H80">
            <v>193005.72</v>
          </cell>
          <cell r="J80">
            <v>193005.72</v>
          </cell>
        </row>
        <row r="82">
          <cell r="H82">
            <v>184308.72</v>
          </cell>
          <cell r="J82">
            <v>184308.72</v>
          </cell>
        </row>
        <row r="84">
          <cell r="H84">
            <v>31277.88</v>
          </cell>
          <cell r="J84">
            <v>31277.88</v>
          </cell>
        </row>
        <row r="86">
          <cell r="J86">
            <v>0</v>
          </cell>
        </row>
        <row r="90">
          <cell r="J90">
            <v>0</v>
          </cell>
        </row>
        <row r="92">
          <cell r="H92">
            <v>240000</v>
          </cell>
          <cell r="J92">
            <v>240000</v>
          </cell>
        </row>
        <row r="94">
          <cell r="J94">
            <v>0</v>
          </cell>
        </row>
        <row r="96">
          <cell r="J96">
            <v>0</v>
          </cell>
        </row>
        <row r="100">
          <cell r="J100">
            <v>0</v>
          </cell>
        </row>
        <row r="101">
          <cell r="J101">
            <v>0</v>
          </cell>
        </row>
        <row r="103">
          <cell r="H103">
            <v>366428.52</v>
          </cell>
          <cell r="J103">
            <v>366428.52</v>
          </cell>
        </row>
        <row r="105">
          <cell r="H105">
            <v>28000</v>
          </cell>
          <cell r="J105">
            <v>28000</v>
          </cell>
        </row>
        <row r="108">
          <cell r="J108">
            <v>0</v>
          </cell>
        </row>
        <row r="110">
          <cell r="H110">
            <v>2047870</v>
          </cell>
          <cell r="J110">
            <v>2047870</v>
          </cell>
        </row>
        <row r="113">
          <cell r="J113">
            <v>0</v>
          </cell>
        </row>
        <row r="115">
          <cell r="J115">
            <v>0</v>
          </cell>
        </row>
        <row r="118">
          <cell r="J118">
            <v>0</v>
          </cell>
        </row>
        <row r="120">
          <cell r="J120">
            <v>0</v>
          </cell>
        </row>
        <row r="122">
          <cell r="J122">
            <v>0</v>
          </cell>
        </row>
        <row r="124">
          <cell r="J124">
            <v>0</v>
          </cell>
        </row>
        <row r="127">
          <cell r="J127">
            <v>0</v>
          </cell>
        </row>
        <row r="129">
          <cell r="J129">
            <v>0</v>
          </cell>
        </row>
        <row r="131">
          <cell r="J131">
            <v>0</v>
          </cell>
        </row>
        <row r="132">
          <cell r="H132">
            <v>50000</v>
          </cell>
          <cell r="J132">
            <v>50000</v>
          </cell>
        </row>
        <row r="133">
          <cell r="J133">
            <v>0</v>
          </cell>
        </row>
        <row r="134">
          <cell r="J134">
            <v>0</v>
          </cell>
        </row>
        <row r="135">
          <cell r="J135">
            <v>0</v>
          </cell>
        </row>
        <row r="137">
          <cell r="J137">
            <v>0</v>
          </cell>
        </row>
        <row r="139">
          <cell r="J139">
            <v>0</v>
          </cell>
        </row>
        <row r="141">
          <cell r="J141">
            <v>0</v>
          </cell>
        </row>
        <row r="143">
          <cell r="J143">
            <v>0</v>
          </cell>
        </row>
        <row r="145">
          <cell r="J145">
            <v>0</v>
          </cell>
        </row>
        <row r="148">
          <cell r="J148">
            <v>0</v>
          </cell>
        </row>
        <row r="150">
          <cell r="H150">
            <v>41048.160000000003</v>
          </cell>
          <cell r="J150">
            <v>41048.160000000003</v>
          </cell>
        </row>
        <row r="152">
          <cell r="H152">
            <v>100000</v>
          </cell>
          <cell r="J152">
            <v>100000</v>
          </cell>
        </row>
        <row r="154">
          <cell r="J154">
            <v>0</v>
          </cell>
        </row>
        <row r="156">
          <cell r="J156">
            <v>0</v>
          </cell>
        </row>
        <row r="158">
          <cell r="J158">
            <v>0</v>
          </cell>
        </row>
        <row r="160">
          <cell r="J160">
            <v>0</v>
          </cell>
        </row>
        <row r="162">
          <cell r="J162">
            <v>0</v>
          </cell>
        </row>
        <row r="164">
          <cell r="J164">
            <v>0</v>
          </cell>
        </row>
        <row r="167">
          <cell r="H167">
            <v>860982.7</v>
          </cell>
          <cell r="J167">
            <v>860982.7</v>
          </cell>
        </row>
        <row r="168">
          <cell r="J168">
            <v>0</v>
          </cell>
        </row>
        <row r="169">
          <cell r="J169">
            <v>0</v>
          </cell>
        </row>
        <row r="170">
          <cell r="J170">
            <v>0</v>
          </cell>
        </row>
        <row r="171">
          <cell r="J171">
            <v>0</v>
          </cell>
        </row>
        <row r="172">
          <cell r="J172">
            <v>0</v>
          </cell>
        </row>
        <row r="173">
          <cell r="J173">
            <v>0</v>
          </cell>
        </row>
        <row r="175">
          <cell r="J175">
            <v>0</v>
          </cell>
        </row>
        <row r="176">
          <cell r="J176">
            <v>0</v>
          </cell>
        </row>
        <row r="177">
          <cell r="J177">
            <v>0</v>
          </cell>
        </row>
        <row r="178">
          <cell r="J178">
            <v>0</v>
          </cell>
        </row>
        <row r="179">
          <cell r="J179">
            <v>0</v>
          </cell>
        </row>
        <row r="180">
          <cell r="J180">
            <v>0</v>
          </cell>
        </row>
        <row r="182">
          <cell r="J182">
            <v>0</v>
          </cell>
        </row>
        <row r="185">
          <cell r="J185">
            <v>0</v>
          </cell>
        </row>
        <row r="187">
          <cell r="J187">
            <v>0</v>
          </cell>
        </row>
        <row r="189">
          <cell r="J189">
            <v>0</v>
          </cell>
        </row>
        <row r="191">
          <cell r="J191">
            <v>0</v>
          </cell>
        </row>
        <row r="193">
          <cell r="J193">
            <v>0</v>
          </cell>
        </row>
        <row r="194">
          <cell r="J194">
            <v>0</v>
          </cell>
        </row>
        <row r="195">
          <cell r="J195">
            <v>0</v>
          </cell>
        </row>
        <row r="197">
          <cell r="J197">
            <v>0</v>
          </cell>
        </row>
        <row r="198">
          <cell r="J198">
            <v>0</v>
          </cell>
        </row>
        <row r="199">
          <cell r="J199">
            <v>0</v>
          </cell>
        </row>
        <row r="200">
          <cell r="J200">
            <v>0</v>
          </cell>
        </row>
        <row r="202">
          <cell r="J202">
            <v>0</v>
          </cell>
        </row>
        <row r="203">
          <cell r="J203">
            <v>0</v>
          </cell>
        </row>
        <row r="204">
          <cell r="J204">
            <v>0</v>
          </cell>
        </row>
        <row r="205">
          <cell r="J205">
            <v>0</v>
          </cell>
        </row>
        <row r="206">
          <cell r="J206">
            <v>0</v>
          </cell>
        </row>
        <row r="207">
          <cell r="J207">
            <v>0</v>
          </cell>
        </row>
        <row r="209">
          <cell r="H209">
            <v>77314.03</v>
          </cell>
          <cell r="J209">
            <v>77314.03</v>
          </cell>
        </row>
        <row r="210">
          <cell r="J210">
            <v>0</v>
          </cell>
        </row>
        <row r="211">
          <cell r="J211">
            <v>0</v>
          </cell>
        </row>
        <row r="213">
          <cell r="J213">
            <v>0</v>
          </cell>
        </row>
        <row r="214">
          <cell r="J214">
            <v>0</v>
          </cell>
        </row>
        <row r="215">
          <cell r="J215">
            <v>0</v>
          </cell>
        </row>
        <row r="216">
          <cell r="J216">
            <v>0</v>
          </cell>
        </row>
        <row r="217">
          <cell r="J217">
            <v>0</v>
          </cell>
        </row>
        <row r="221">
          <cell r="H221">
            <v>275500</v>
          </cell>
          <cell r="J221">
            <v>275500</v>
          </cell>
        </row>
        <row r="222">
          <cell r="J222">
            <v>0</v>
          </cell>
        </row>
        <row r="224">
          <cell r="J224">
            <v>0</v>
          </cell>
        </row>
        <row r="226">
          <cell r="J226">
            <v>0</v>
          </cell>
        </row>
        <row r="227">
          <cell r="J227">
            <v>0</v>
          </cell>
        </row>
        <row r="228">
          <cell r="J228">
            <v>0</v>
          </cell>
        </row>
        <row r="230">
          <cell r="J230">
            <v>0</v>
          </cell>
        </row>
        <row r="233">
          <cell r="J233">
            <v>0</v>
          </cell>
        </row>
        <row r="235">
          <cell r="J235">
            <v>0</v>
          </cell>
        </row>
        <row r="237">
          <cell r="J237">
            <v>0</v>
          </cell>
        </row>
        <row r="239">
          <cell r="J239">
            <v>0</v>
          </cell>
        </row>
        <row r="242">
          <cell r="J242">
            <v>0</v>
          </cell>
        </row>
        <row r="244">
          <cell r="J244">
            <v>0</v>
          </cell>
        </row>
        <row r="246">
          <cell r="J246">
            <v>0</v>
          </cell>
        </row>
        <row r="248">
          <cell r="J248">
            <v>0</v>
          </cell>
        </row>
        <row r="250">
          <cell r="J250">
            <v>0</v>
          </cell>
        </row>
        <row r="252">
          <cell r="J252">
            <v>0</v>
          </cell>
        </row>
        <row r="255">
          <cell r="H255">
            <v>1860025.93</v>
          </cell>
          <cell r="J255">
            <v>1860025.93</v>
          </cell>
        </row>
        <row r="257">
          <cell r="J257">
            <v>0</v>
          </cell>
        </row>
        <row r="260">
          <cell r="J260">
            <v>0</v>
          </cell>
        </row>
        <row r="262">
          <cell r="J262">
            <v>0</v>
          </cell>
        </row>
        <row r="264">
          <cell r="J264">
            <v>0</v>
          </cell>
        </row>
        <row r="266">
          <cell r="J266">
            <v>0</v>
          </cell>
        </row>
        <row r="268">
          <cell r="J268">
            <v>0</v>
          </cell>
        </row>
        <row r="271">
          <cell r="J271">
            <v>0</v>
          </cell>
        </row>
        <row r="272">
          <cell r="J272">
            <v>0</v>
          </cell>
        </row>
        <row r="273">
          <cell r="J273">
            <v>0</v>
          </cell>
        </row>
        <row r="274">
          <cell r="J274">
            <v>0</v>
          </cell>
        </row>
        <row r="275">
          <cell r="J275">
            <v>0</v>
          </cell>
        </row>
        <row r="277">
          <cell r="J277">
            <v>0</v>
          </cell>
        </row>
        <row r="278">
          <cell r="J278">
            <v>0</v>
          </cell>
        </row>
        <row r="279">
          <cell r="J279">
            <v>0</v>
          </cell>
        </row>
        <row r="281">
          <cell r="J281">
            <v>0</v>
          </cell>
        </row>
        <row r="282">
          <cell r="J282">
            <v>0</v>
          </cell>
        </row>
        <row r="283">
          <cell r="J283">
            <v>0</v>
          </cell>
        </row>
        <row r="284">
          <cell r="J284">
            <v>0</v>
          </cell>
        </row>
        <row r="285">
          <cell r="J285">
            <v>0</v>
          </cell>
        </row>
        <row r="286">
          <cell r="J286">
            <v>0</v>
          </cell>
        </row>
        <row r="288">
          <cell r="J288">
            <v>0</v>
          </cell>
        </row>
        <row r="289">
          <cell r="J289">
            <v>0</v>
          </cell>
        </row>
        <row r="290">
          <cell r="J290">
            <v>0</v>
          </cell>
        </row>
        <row r="291">
          <cell r="J291">
            <v>0</v>
          </cell>
        </row>
        <row r="292">
          <cell r="J292">
            <v>0</v>
          </cell>
        </row>
        <row r="293">
          <cell r="J293">
            <v>0</v>
          </cell>
        </row>
        <row r="294">
          <cell r="J294">
            <v>0</v>
          </cell>
        </row>
        <row r="296">
          <cell r="J296">
            <v>0</v>
          </cell>
        </row>
        <row r="299">
          <cell r="H299">
            <v>85701.62</v>
          </cell>
          <cell r="J299">
            <v>85701.62</v>
          </cell>
        </row>
        <row r="300">
          <cell r="H300">
            <v>375000</v>
          </cell>
          <cell r="J300">
            <v>375000</v>
          </cell>
        </row>
        <row r="301">
          <cell r="J301">
            <v>0</v>
          </cell>
        </row>
        <row r="302">
          <cell r="H302">
            <v>45000</v>
          </cell>
          <cell r="J302">
            <v>45000</v>
          </cell>
        </row>
        <row r="303">
          <cell r="J303">
            <v>0</v>
          </cell>
        </row>
        <row r="304">
          <cell r="J304">
            <v>0</v>
          </cell>
        </row>
        <row r="305">
          <cell r="J305">
            <v>0</v>
          </cell>
        </row>
        <row r="307">
          <cell r="J307">
            <v>0</v>
          </cell>
        </row>
        <row r="308">
          <cell r="H308">
            <v>599952.16</v>
          </cell>
          <cell r="J308">
            <v>599952.16</v>
          </cell>
        </row>
        <row r="309">
          <cell r="J309">
            <v>0</v>
          </cell>
        </row>
        <row r="310">
          <cell r="J310">
            <v>0</v>
          </cell>
        </row>
        <row r="311">
          <cell r="J311">
            <v>0</v>
          </cell>
        </row>
        <row r="312">
          <cell r="J312">
            <v>0</v>
          </cell>
        </row>
        <row r="315">
          <cell r="J315">
            <v>0</v>
          </cell>
        </row>
        <row r="317">
          <cell r="J317">
            <v>0</v>
          </cell>
        </row>
        <row r="320">
          <cell r="H320">
            <v>155000</v>
          </cell>
          <cell r="J320">
            <v>155000</v>
          </cell>
        </row>
        <row r="322">
          <cell r="H322">
            <v>557910</v>
          </cell>
          <cell r="J322">
            <v>557910</v>
          </cell>
        </row>
        <row r="324">
          <cell r="H324">
            <v>487768.95</v>
          </cell>
          <cell r="J324">
            <v>487768.95</v>
          </cell>
        </row>
        <row r="326">
          <cell r="J326">
            <v>0</v>
          </cell>
        </row>
        <row r="328">
          <cell r="H328">
            <v>62515.73</v>
          </cell>
          <cell r="J328">
            <v>62515.73</v>
          </cell>
        </row>
        <row r="330">
          <cell r="J330">
            <v>0</v>
          </cell>
        </row>
        <row r="332">
          <cell r="J332">
            <v>0</v>
          </cell>
        </row>
        <row r="334">
          <cell r="J334">
            <v>0</v>
          </cell>
        </row>
        <row r="336">
          <cell r="J336">
            <v>0</v>
          </cell>
        </row>
        <row r="340">
          <cell r="J340">
            <v>0</v>
          </cell>
        </row>
        <row r="341">
          <cell r="J341">
            <v>291822.11</v>
          </cell>
        </row>
        <row r="342">
          <cell r="J342">
            <v>0</v>
          </cell>
        </row>
        <row r="344">
          <cell r="J344">
            <v>0</v>
          </cell>
        </row>
        <row r="345">
          <cell r="J345">
            <v>0</v>
          </cell>
        </row>
        <row r="346">
          <cell r="J346">
            <v>0</v>
          </cell>
        </row>
        <row r="348">
          <cell r="J348">
            <v>0</v>
          </cell>
        </row>
        <row r="349">
          <cell r="J349">
            <v>0</v>
          </cell>
        </row>
        <row r="351">
          <cell r="J351">
            <v>0</v>
          </cell>
        </row>
        <row r="353">
          <cell r="J353">
            <v>0</v>
          </cell>
        </row>
        <row r="356">
          <cell r="J356">
            <v>0</v>
          </cell>
        </row>
        <row r="358">
          <cell r="J358">
            <v>0</v>
          </cell>
        </row>
        <row r="359">
          <cell r="J359">
            <v>0</v>
          </cell>
        </row>
        <row r="360">
          <cell r="J360">
            <v>0</v>
          </cell>
        </row>
        <row r="362">
          <cell r="J362">
            <v>0</v>
          </cell>
        </row>
        <row r="363">
          <cell r="J363">
            <v>0</v>
          </cell>
        </row>
        <row r="364">
          <cell r="J364">
            <v>0</v>
          </cell>
        </row>
        <row r="367">
          <cell r="J367">
            <v>0</v>
          </cell>
        </row>
        <row r="368">
          <cell r="J368">
            <v>0</v>
          </cell>
        </row>
        <row r="369">
          <cell r="J369">
            <v>0</v>
          </cell>
        </row>
        <row r="372">
          <cell r="J372">
            <v>0</v>
          </cell>
        </row>
        <row r="374">
          <cell r="J374">
            <v>0</v>
          </cell>
        </row>
        <row r="376">
          <cell r="J376">
            <v>0</v>
          </cell>
        </row>
        <row r="378">
          <cell r="J378">
            <v>0</v>
          </cell>
        </row>
        <row r="381">
          <cell r="J381">
            <v>0</v>
          </cell>
        </row>
        <row r="383">
          <cell r="J383">
            <v>0</v>
          </cell>
        </row>
        <row r="385">
          <cell r="J385">
            <v>0</v>
          </cell>
        </row>
        <row r="388">
          <cell r="J388">
            <v>0</v>
          </cell>
        </row>
        <row r="390">
          <cell r="J390">
            <v>0</v>
          </cell>
        </row>
        <row r="392">
          <cell r="J392">
            <v>0</v>
          </cell>
        </row>
        <row r="394">
          <cell r="J394">
            <v>0</v>
          </cell>
        </row>
        <row r="397">
          <cell r="J397">
            <v>0</v>
          </cell>
        </row>
        <row r="401">
          <cell r="J401">
            <v>0</v>
          </cell>
        </row>
        <row r="405">
          <cell r="J405">
            <v>0</v>
          </cell>
        </row>
        <row r="407">
          <cell r="J407">
            <v>0</v>
          </cell>
        </row>
        <row r="409">
          <cell r="H409">
            <v>450000</v>
          </cell>
          <cell r="J409">
            <v>450000</v>
          </cell>
        </row>
        <row r="411">
          <cell r="J411">
            <v>0</v>
          </cell>
        </row>
        <row r="413">
          <cell r="J413">
            <v>0</v>
          </cell>
        </row>
        <row r="416">
          <cell r="J416">
            <v>0</v>
          </cell>
        </row>
        <row r="418">
          <cell r="J418">
            <v>0</v>
          </cell>
        </row>
        <row r="420">
          <cell r="J420">
            <v>0</v>
          </cell>
        </row>
        <row r="422">
          <cell r="J422">
            <v>0</v>
          </cell>
        </row>
        <row r="425">
          <cell r="H425">
            <v>197600</v>
          </cell>
          <cell r="J425">
            <v>197600</v>
          </cell>
        </row>
        <row r="427">
          <cell r="J427">
            <v>0</v>
          </cell>
        </row>
        <row r="429">
          <cell r="J429">
            <v>0</v>
          </cell>
        </row>
        <row r="431">
          <cell r="J431">
            <v>0</v>
          </cell>
        </row>
        <row r="434">
          <cell r="J434">
            <v>0</v>
          </cell>
        </row>
        <row r="436">
          <cell r="J436">
            <v>0</v>
          </cell>
        </row>
        <row r="438">
          <cell r="J438">
            <v>0</v>
          </cell>
        </row>
        <row r="441">
          <cell r="J441">
            <v>0</v>
          </cell>
        </row>
        <row r="443">
          <cell r="J443">
            <v>0</v>
          </cell>
        </row>
        <row r="445">
          <cell r="J445">
            <v>0</v>
          </cell>
        </row>
        <row r="449">
          <cell r="J449">
            <v>0</v>
          </cell>
        </row>
        <row r="451">
          <cell r="J451">
            <v>0</v>
          </cell>
        </row>
        <row r="453">
          <cell r="J453">
            <v>0</v>
          </cell>
        </row>
        <row r="456">
          <cell r="J456">
            <v>0</v>
          </cell>
        </row>
        <row r="458">
          <cell r="J458">
            <v>0</v>
          </cell>
        </row>
        <row r="461">
          <cell r="J461">
            <v>0</v>
          </cell>
        </row>
        <row r="463">
          <cell r="J463">
            <v>0</v>
          </cell>
        </row>
        <row r="464">
          <cell r="J464">
            <v>0</v>
          </cell>
        </row>
        <row r="466">
          <cell r="J466">
            <v>0</v>
          </cell>
        </row>
        <row r="468">
          <cell r="J468">
            <v>0</v>
          </cell>
        </row>
        <row r="470">
          <cell r="J470">
            <v>0</v>
          </cell>
        </row>
        <row r="472">
          <cell r="J472">
            <v>0</v>
          </cell>
        </row>
        <row r="473">
          <cell r="J473">
            <v>0</v>
          </cell>
        </row>
        <row r="474">
          <cell r="J474">
            <v>0</v>
          </cell>
        </row>
        <row r="475">
          <cell r="J475">
            <v>0</v>
          </cell>
        </row>
        <row r="477">
          <cell r="J477">
            <v>0</v>
          </cell>
        </row>
        <row r="480">
          <cell r="J480">
            <v>0</v>
          </cell>
        </row>
        <row r="482">
          <cell r="J482">
            <v>0</v>
          </cell>
        </row>
        <row r="484">
          <cell r="J484">
            <v>0</v>
          </cell>
        </row>
        <row r="488">
          <cell r="J488">
            <v>0</v>
          </cell>
        </row>
        <row r="490">
          <cell r="J490">
            <v>0</v>
          </cell>
        </row>
        <row r="492">
          <cell r="J492">
            <v>0</v>
          </cell>
        </row>
        <row r="494">
          <cell r="J494">
            <v>0</v>
          </cell>
        </row>
        <row r="496">
          <cell r="J496">
            <v>0</v>
          </cell>
        </row>
        <row r="499">
          <cell r="J499">
            <v>0</v>
          </cell>
        </row>
        <row r="501">
          <cell r="J501">
            <v>0</v>
          </cell>
        </row>
        <row r="503">
          <cell r="J503">
            <v>0</v>
          </cell>
        </row>
        <row r="505">
          <cell r="J505">
            <v>0</v>
          </cell>
        </row>
        <row r="507">
          <cell r="J507">
            <v>0</v>
          </cell>
        </row>
        <row r="509">
          <cell r="J509">
            <v>0</v>
          </cell>
        </row>
        <row r="512">
          <cell r="J512">
            <v>0</v>
          </cell>
        </row>
        <row r="514">
          <cell r="J514">
            <v>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
      <sheetName val="PPN3 "/>
      <sheetName val="PPNE4 "/>
      <sheetName val="PPNE5 "/>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
      <sheetName val="PPNE2"/>
      <sheetName val="PPNE2.1"/>
      <sheetName val="Insumos"/>
      <sheetName val="PPNE3"/>
      <sheetName val="PPNE4"/>
      <sheetName val="PPNE5"/>
    </sheetNames>
    <sheetDataSet>
      <sheetData sheetId="0"/>
      <sheetData sheetId="1"/>
      <sheetData sheetId="2"/>
      <sheetData sheetId="3"/>
      <sheetData sheetId="4"/>
      <sheetData sheetId="5"/>
      <sheetData sheetId="6">
        <row r="66">
          <cell r="J66">
            <v>0</v>
          </cell>
        </row>
        <row r="98">
          <cell r="J98">
            <v>453012.6</v>
          </cell>
        </row>
        <row r="399">
          <cell r="J399">
            <v>0</v>
          </cell>
        </row>
        <row r="447">
          <cell r="J447">
            <v>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Hoja3"/>
      <sheetName val="Hoja4"/>
      <sheetName val="Hoja5"/>
      <sheetName val="Hoja6"/>
      <sheetName val="Hoja7"/>
      <sheetName val="Hoja8"/>
      <sheetName val="Hoja9"/>
      <sheetName val="Hoja10"/>
      <sheetName val="Hoja12"/>
      <sheetName val="Hoja13"/>
      <sheetName val="Hoja15"/>
      <sheetName val="Hoja14"/>
      <sheetName val="Hoja11"/>
      <sheetName val="Hoja16"/>
      <sheetName val="Hoja17"/>
      <sheetName val="Hoja18"/>
      <sheetName val="Hoja19"/>
      <sheetName val="Formulario PPGR6"/>
      <sheetName val="Formulario PPGR7"/>
      <sheetName val="Formulario PPGR8"/>
      <sheetName val="Tablero Indicadores POA"/>
      <sheetName val="Prov"/>
      <sheetName val="LSIns"/>
      <sheetName val="Obj"/>
      <sheetName val="Catalogo"/>
      <sheetName val="Hoja1"/>
      <sheetName val="Hoja2"/>
      <sheetName val="POA Regional 2020 SRSCC (VIII) "/>
    </sheetNames>
    <sheetDataSet>
      <sheetData sheetId="0" refreshError="1"/>
      <sheetData sheetId="1">
        <row r="2">
          <cell r="H2" t="str">
            <v>Servicio Nacional de Salud</v>
          </cell>
        </row>
        <row r="3">
          <cell r="H3" t="str">
            <v>Dirección de Planificación y Desarrollo</v>
          </cell>
          <cell r="N3" t="str">
            <v>R8 - SRS Cibao Central</v>
          </cell>
        </row>
      </sheetData>
      <sheetData sheetId="2"/>
      <sheetData sheetId="3">
        <row r="9">
          <cell r="P9">
            <v>18600</v>
          </cell>
          <cell r="Q9">
            <v>231101</v>
          </cell>
        </row>
        <row r="10">
          <cell r="P10">
            <v>42000</v>
          </cell>
          <cell r="Q10">
            <v>231101</v>
          </cell>
        </row>
        <row r="11">
          <cell r="P11">
            <v>600</v>
          </cell>
          <cell r="Q11">
            <v>222201</v>
          </cell>
        </row>
        <row r="12">
          <cell r="P12">
            <v>3000</v>
          </cell>
          <cell r="Q12">
            <v>222202</v>
          </cell>
        </row>
        <row r="13">
          <cell r="P13">
            <v>14080</v>
          </cell>
          <cell r="Q13">
            <v>237102</v>
          </cell>
        </row>
        <row r="14">
          <cell r="P14">
            <v>18000</v>
          </cell>
          <cell r="Q14">
            <v>223101</v>
          </cell>
        </row>
        <row r="15">
          <cell r="P15">
            <v>12000</v>
          </cell>
          <cell r="Q15">
            <v>223101</v>
          </cell>
        </row>
        <row r="16">
          <cell r="P16">
            <v>11520</v>
          </cell>
          <cell r="Q16">
            <v>231102</v>
          </cell>
        </row>
        <row r="17">
          <cell r="P17">
            <v>4650</v>
          </cell>
          <cell r="Q17">
            <v>231103</v>
          </cell>
        </row>
        <row r="18">
          <cell r="P18">
            <v>4500</v>
          </cell>
          <cell r="Q18">
            <v>223101</v>
          </cell>
        </row>
        <row r="19">
          <cell r="P19">
            <v>3000</v>
          </cell>
          <cell r="Q19">
            <v>223101</v>
          </cell>
        </row>
        <row r="20">
          <cell r="P20">
            <v>11000</v>
          </cell>
          <cell r="Q20">
            <v>237102</v>
          </cell>
        </row>
        <row r="21">
          <cell r="P21">
            <v>9000</v>
          </cell>
          <cell r="Q21">
            <v>223101</v>
          </cell>
        </row>
        <row r="22">
          <cell r="P22">
            <v>6000</v>
          </cell>
          <cell r="Q22">
            <v>223101</v>
          </cell>
        </row>
        <row r="23">
          <cell r="P23">
            <v>5280</v>
          </cell>
          <cell r="Q23">
            <v>237102</v>
          </cell>
        </row>
        <row r="24">
          <cell r="P24">
            <v>3000</v>
          </cell>
          <cell r="Q24">
            <v>223101</v>
          </cell>
        </row>
        <row r="25">
          <cell r="P25">
            <v>2000</v>
          </cell>
          <cell r="Q25">
            <v>223101</v>
          </cell>
        </row>
        <row r="26">
          <cell r="P26">
            <v>2200</v>
          </cell>
          <cell r="Q26">
            <v>237102</v>
          </cell>
        </row>
        <row r="27">
          <cell r="P27">
            <v>4500</v>
          </cell>
          <cell r="Q27">
            <v>223101</v>
          </cell>
        </row>
        <row r="28">
          <cell r="P28">
            <v>3000</v>
          </cell>
          <cell r="Q28">
            <v>223101</v>
          </cell>
        </row>
        <row r="29">
          <cell r="P29">
            <v>4400</v>
          </cell>
          <cell r="Q29">
            <v>237102</v>
          </cell>
        </row>
        <row r="30">
          <cell r="P30">
            <v>54000</v>
          </cell>
          <cell r="Q30">
            <v>223101</v>
          </cell>
        </row>
        <row r="31">
          <cell r="P31">
            <v>36000</v>
          </cell>
          <cell r="Q31">
            <v>223101</v>
          </cell>
        </row>
        <row r="32">
          <cell r="P32">
            <v>31680</v>
          </cell>
          <cell r="Q32">
            <v>237102</v>
          </cell>
        </row>
        <row r="33">
          <cell r="P33">
            <v>24000</v>
          </cell>
          <cell r="Q33">
            <v>223101</v>
          </cell>
        </row>
        <row r="34">
          <cell r="P34">
            <v>16000</v>
          </cell>
          <cell r="Q34">
            <v>223101</v>
          </cell>
        </row>
        <row r="35">
          <cell r="P35">
            <v>14080</v>
          </cell>
          <cell r="Q35">
            <v>237102</v>
          </cell>
        </row>
        <row r="36">
          <cell r="P36">
            <v>6000</v>
          </cell>
          <cell r="Q36">
            <v>231102</v>
          </cell>
        </row>
        <row r="37">
          <cell r="P37">
            <v>19200</v>
          </cell>
          <cell r="Q37">
            <v>231102</v>
          </cell>
        </row>
        <row r="38">
          <cell r="P38">
            <v>9600</v>
          </cell>
          <cell r="Q38">
            <v>231103</v>
          </cell>
        </row>
        <row r="39">
          <cell r="P39">
            <v>12000</v>
          </cell>
          <cell r="Q39">
            <v>231102</v>
          </cell>
        </row>
        <row r="40">
          <cell r="P40">
            <v>33000</v>
          </cell>
          <cell r="Q40">
            <v>231102</v>
          </cell>
        </row>
        <row r="41">
          <cell r="P41">
            <v>27000</v>
          </cell>
          <cell r="Q41">
            <v>231102</v>
          </cell>
        </row>
        <row r="42">
          <cell r="P42">
            <v>7200</v>
          </cell>
          <cell r="Q42">
            <v>231102</v>
          </cell>
        </row>
        <row r="43">
          <cell r="P43">
            <v>18000</v>
          </cell>
          <cell r="Q43">
            <v>223101</v>
          </cell>
        </row>
        <row r="44">
          <cell r="P44">
            <v>12000</v>
          </cell>
          <cell r="Q44">
            <v>223101</v>
          </cell>
        </row>
        <row r="45">
          <cell r="P45">
            <v>10560</v>
          </cell>
          <cell r="Q45">
            <v>237102</v>
          </cell>
        </row>
        <row r="46">
          <cell r="P46">
            <v>24000</v>
          </cell>
          <cell r="Q46">
            <v>223101</v>
          </cell>
        </row>
        <row r="47">
          <cell r="P47">
            <v>16000</v>
          </cell>
          <cell r="Q47">
            <v>223101</v>
          </cell>
        </row>
        <row r="48">
          <cell r="P48">
            <v>14080</v>
          </cell>
          <cell r="Q48">
            <v>237102</v>
          </cell>
        </row>
        <row r="49">
          <cell r="P49">
            <v>4500</v>
          </cell>
          <cell r="Q49">
            <v>223101</v>
          </cell>
        </row>
        <row r="50">
          <cell r="P50">
            <v>3000</v>
          </cell>
          <cell r="Q50">
            <v>223101</v>
          </cell>
        </row>
        <row r="51">
          <cell r="P51">
            <v>2640</v>
          </cell>
          <cell r="Q51">
            <v>237102</v>
          </cell>
        </row>
        <row r="52">
          <cell r="P52">
            <v>7750</v>
          </cell>
          <cell r="Q52">
            <v>231101</v>
          </cell>
        </row>
        <row r="53">
          <cell r="P53">
            <v>17500</v>
          </cell>
          <cell r="Q53">
            <v>231101</v>
          </cell>
        </row>
        <row r="54">
          <cell r="P54">
            <v>4500</v>
          </cell>
          <cell r="Q54">
            <v>223101</v>
          </cell>
        </row>
        <row r="55">
          <cell r="P55">
            <v>3000</v>
          </cell>
          <cell r="Q55">
            <v>223101</v>
          </cell>
        </row>
        <row r="56">
          <cell r="P56">
            <v>2640</v>
          </cell>
          <cell r="Q56">
            <v>237102</v>
          </cell>
        </row>
        <row r="57">
          <cell r="P57">
            <v>270</v>
          </cell>
        </row>
        <row r="58">
          <cell r="P58">
            <v>500</v>
          </cell>
        </row>
        <row r="59">
          <cell r="P59">
            <v>150</v>
          </cell>
        </row>
        <row r="60">
          <cell r="P60">
            <v>12500</v>
          </cell>
        </row>
        <row r="61">
          <cell r="P61">
            <v>6000</v>
          </cell>
          <cell r="Q61">
            <v>223101</v>
          </cell>
        </row>
        <row r="62">
          <cell r="P62">
            <v>4000</v>
          </cell>
          <cell r="Q62">
            <v>223101</v>
          </cell>
        </row>
        <row r="63">
          <cell r="P63">
            <v>4400</v>
          </cell>
          <cell r="Q63">
            <v>237102</v>
          </cell>
        </row>
        <row r="64">
          <cell r="P64">
            <v>270</v>
          </cell>
        </row>
        <row r="65">
          <cell r="P65">
            <v>150</v>
          </cell>
        </row>
        <row r="66">
          <cell r="P66">
            <v>6000</v>
          </cell>
          <cell r="Q66">
            <v>223101</v>
          </cell>
        </row>
        <row r="67">
          <cell r="P67">
            <v>4000</v>
          </cell>
          <cell r="Q67">
            <v>223101</v>
          </cell>
        </row>
        <row r="68">
          <cell r="P68">
            <v>4400</v>
          </cell>
          <cell r="Q68">
            <v>237102</v>
          </cell>
        </row>
        <row r="69">
          <cell r="P69">
            <v>270</v>
          </cell>
        </row>
        <row r="70">
          <cell r="P70">
            <v>150</v>
          </cell>
        </row>
        <row r="71">
          <cell r="P71">
            <v>13500</v>
          </cell>
          <cell r="Q71">
            <v>223101</v>
          </cell>
        </row>
        <row r="72">
          <cell r="P72">
            <v>9000</v>
          </cell>
          <cell r="Q72">
            <v>223101</v>
          </cell>
        </row>
        <row r="73">
          <cell r="P73">
            <v>7920</v>
          </cell>
          <cell r="Q73">
            <v>237102</v>
          </cell>
        </row>
        <row r="74">
          <cell r="P74">
            <v>6000</v>
          </cell>
          <cell r="Q74">
            <v>223101</v>
          </cell>
        </row>
        <row r="75">
          <cell r="P75">
            <v>4000</v>
          </cell>
          <cell r="Q75">
            <v>223101</v>
          </cell>
        </row>
        <row r="76">
          <cell r="P76">
            <v>4400</v>
          </cell>
          <cell r="Q76">
            <v>237102</v>
          </cell>
        </row>
        <row r="77">
          <cell r="P77">
            <v>4500</v>
          </cell>
          <cell r="Q77">
            <v>223101</v>
          </cell>
        </row>
        <row r="78">
          <cell r="P78">
            <v>3000</v>
          </cell>
          <cell r="Q78">
            <v>223101</v>
          </cell>
        </row>
        <row r="79">
          <cell r="P79">
            <v>4400</v>
          </cell>
          <cell r="Q79">
            <v>237102</v>
          </cell>
        </row>
        <row r="80">
          <cell r="P80">
            <v>270</v>
          </cell>
        </row>
        <row r="81">
          <cell r="P81">
            <v>150</v>
          </cell>
        </row>
        <row r="82">
          <cell r="P82">
            <v>4500</v>
          </cell>
          <cell r="Q82">
            <v>223101</v>
          </cell>
        </row>
        <row r="83">
          <cell r="P83">
            <v>3000</v>
          </cell>
          <cell r="Q83">
            <v>223101</v>
          </cell>
        </row>
        <row r="84">
          <cell r="P84">
            <v>4400</v>
          </cell>
          <cell r="Q84">
            <v>237102</v>
          </cell>
        </row>
        <row r="85">
          <cell r="P85">
            <v>4500</v>
          </cell>
          <cell r="Q85">
            <v>223101</v>
          </cell>
        </row>
        <row r="86">
          <cell r="P86">
            <v>3000</v>
          </cell>
          <cell r="Q86">
            <v>223101</v>
          </cell>
        </row>
        <row r="87">
          <cell r="P87">
            <v>4400</v>
          </cell>
          <cell r="Q87">
            <v>237102</v>
          </cell>
        </row>
        <row r="88">
          <cell r="P88">
            <v>4500</v>
          </cell>
          <cell r="Q88">
            <v>223101</v>
          </cell>
        </row>
        <row r="89">
          <cell r="P89">
            <v>3000</v>
          </cell>
          <cell r="Q89">
            <v>223101</v>
          </cell>
        </row>
        <row r="90">
          <cell r="P90">
            <v>4400</v>
          </cell>
          <cell r="Q90">
            <v>237102</v>
          </cell>
        </row>
        <row r="91">
          <cell r="P91">
            <v>4500</v>
          </cell>
          <cell r="Q91">
            <v>223101</v>
          </cell>
        </row>
        <row r="92">
          <cell r="P92">
            <v>3000</v>
          </cell>
          <cell r="Q92">
            <v>223101</v>
          </cell>
        </row>
        <row r="93">
          <cell r="P93">
            <v>4400</v>
          </cell>
          <cell r="Q93">
            <v>237102</v>
          </cell>
        </row>
        <row r="94">
          <cell r="P94">
            <v>3000</v>
          </cell>
          <cell r="Q94">
            <v>223101</v>
          </cell>
        </row>
        <row r="95">
          <cell r="P95">
            <v>2000</v>
          </cell>
          <cell r="Q95">
            <v>223101</v>
          </cell>
        </row>
        <row r="96">
          <cell r="P96">
            <v>4400</v>
          </cell>
          <cell r="Q96">
            <v>237102</v>
          </cell>
        </row>
        <row r="97">
          <cell r="P97">
            <v>3000</v>
          </cell>
          <cell r="Q97">
            <v>223101</v>
          </cell>
        </row>
        <row r="98">
          <cell r="P98">
            <v>2000</v>
          </cell>
          <cell r="Q98">
            <v>223101</v>
          </cell>
        </row>
        <row r="99">
          <cell r="P99">
            <v>4400</v>
          </cell>
          <cell r="Q99">
            <v>237102</v>
          </cell>
        </row>
        <row r="100">
          <cell r="P100">
            <v>4500</v>
          </cell>
          <cell r="Q100">
            <v>223101</v>
          </cell>
        </row>
        <row r="101">
          <cell r="P101">
            <v>3000</v>
          </cell>
          <cell r="Q101">
            <v>223101</v>
          </cell>
        </row>
        <row r="102">
          <cell r="P102">
            <v>4400</v>
          </cell>
          <cell r="Q102">
            <v>237102</v>
          </cell>
        </row>
        <row r="103">
          <cell r="P103">
            <v>18000</v>
          </cell>
          <cell r="Q103">
            <v>223101</v>
          </cell>
        </row>
        <row r="104">
          <cell r="P104">
            <v>12000</v>
          </cell>
          <cell r="Q104">
            <v>223101</v>
          </cell>
        </row>
        <row r="105">
          <cell r="P105">
            <v>10560</v>
          </cell>
          <cell r="Q105">
            <v>237102</v>
          </cell>
        </row>
        <row r="106">
          <cell r="P106">
            <v>9300</v>
          </cell>
          <cell r="Q106">
            <v>231101</v>
          </cell>
        </row>
        <row r="107">
          <cell r="P107">
            <v>21000</v>
          </cell>
          <cell r="Q107">
            <v>231101</v>
          </cell>
        </row>
        <row r="108">
          <cell r="P108">
            <v>18000</v>
          </cell>
          <cell r="Q108">
            <v>223101</v>
          </cell>
        </row>
        <row r="109">
          <cell r="P109">
            <v>12000</v>
          </cell>
          <cell r="Q109">
            <v>223101</v>
          </cell>
        </row>
        <row r="110">
          <cell r="P110">
            <v>10560</v>
          </cell>
          <cell r="Q110">
            <v>237102</v>
          </cell>
        </row>
        <row r="111">
          <cell r="P111">
            <v>11625</v>
          </cell>
          <cell r="Q111">
            <v>231101</v>
          </cell>
        </row>
        <row r="112">
          <cell r="P112">
            <v>15500</v>
          </cell>
          <cell r="Q112">
            <v>231102</v>
          </cell>
        </row>
        <row r="113">
          <cell r="P113">
            <v>6000</v>
          </cell>
          <cell r="Q113">
            <v>223101</v>
          </cell>
        </row>
        <row r="114">
          <cell r="P114">
            <v>4000</v>
          </cell>
          <cell r="Q114">
            <v>223101</v>
          </cell>
        </row>
        <row r="115">
          <cell r="P115">
            <v>3520</v>
          </cell>
          <cell r="Q115">
            <v>237102</v>
          </cell>
        </row>
        <row r="116">
          <cell r="P116">
            <v>11625</v>
          </cell>
          <cell r="Q116">
            <v>231101</v>
          </cell>
        </row>
        <row r="117">
          <cell r="P117">
            <v>11625</v>
          </cell>
          <cell r="Q117">
            <v>231102</v>
          </cell>
        </row>
        <row r="118">
          <cell r="P118">
            <v>11625</v>
          </cell>
          <cell r="Q118">
            <v>231103</v>
          </cell>
        </row>
        <row r="119">
          <cell r="P119">
            <v>4500</v>
          </cell>
          <cell r="Q119">
            <v>223101</v>
          </cell>
        </row>
        <row r="120">
          <cell r="P120">
            <v>3000</v>
          </cell>
          <cell r="Q120">
            <v>223101</v>
          </cell>
        </row>
        <row r="121">
          <cell r="P121">
            <v>3520</v>
          </cell>
          <cell r="Q121">
            <v>237102</v>
          </cell>
        </row>
        <row r="122">
          <cell r="P122">
            <v>4500</v>
          </cell>
          <cell r="Q122">
            <v>223101</v>
          </cell>
        </row>
        <row r="123">
          <cell r="P123">
            <v>3000</v>
          </cell>
          <cell r="Q123">
            <v>223101</v>
          </cell>
        </row>
        <row r="124">
          <cell r="P124">
            <v>3520</v>
          </cell>
          <cell r="Q124">
            <v>237102</v>
          </cell>
        </row>
        <row r="125">
          <cell r="P125">
            <v>23250</v>
          </cell>
          <cell r="Q125">
            <v>231102</v>
          </cell>
        </row>
        <row r="126">
          <cell r="P126">
            <v>23250</v>
          </cell>
          <cell r="Q126">
            <v>231102</v>
          </cell>
        </row>
        <row r="127">
          <cell r="P127">
            <v>23250</v>
          </cell>
          <cell r="Q127">
            <v>231102</v>
          </cell>
        </row>
        <row r="128">
          <cell r="P128">
            <v>23250</v>
          </cell>
          <cell r="Q128">
            <v>231102</v>
          </cell>
        </row>
        <row r="129">
          <cell r="P129">
            <v>23250</v>
          </cell>
          <cell r="Q129">
            <v>231102</v>
          </cell>
        </row>
        <row r="130">
          <cell r="P130">
            <v>23250</v>
          </cell>
          <cell r="Q130">
            <v>231102</v>
          </cell>
        </row>
        <row r="131">
          <cell r="P131">
            <v>23250</v>
          </cell>
          <cell r="Q131">
            <v>231102</v>
          </cell>
        </row>
        <row r="132">
          <cell r="P132">
            <v>23250</v>
          </cell>
          <cell r="Q132">
            <v>231102</v>
          </cell>
        </row>
        <row r="133">
          <cell r="P133">
            <v>23250</v>
          </cell>
          <cell r="Q133">
            <v>231102</v>
          </cell>
        </row>
        <row r="134">
          <cell r="P134">
            <v>23250</v>
          </cell>
          <cell r="Q134">
            <v>231102</v>
          </cell>
        </row>
        <row r="135">
          <cell r="P135">
            <v>23250</v>
          </cell>
          <cell r="Q135">
            <v>231102</v>
          </cell>
        </row>
        <row r="136">
          <cell r="P136">
            <v>23250</v>
          </cell>
          <cell r="Q136">
            <v>231102</v>
          </cell>
        </row>
        <row r="137">
          <cell r="P137">
            <v>23250</v>
          </cell>
          <cell r="Q137">
            <v>231102</v>
          </cell>
        </row>
        <row r="138">
          <cell r="P138">
            <v>4500</v>
          </cell>
          <cell r="Q138">
            <v>223101</v>
          </cell>
        </row>
        <row r="139">
          <cell r="P139">
            <v>3000</v>
          </cell>
          <cell r="Q139">
            <v>223101</v>
          </cell>
        </row>
        <row r="140">
          <cell r="P140">
            <v>3520</v>
          </cell>
          <cell r="Q140">
            <v>237102</v>
          </cell>
        </row>
        <row r="141">
          <cell r="P141">
            <v>12400</v>
          </cell>
          <cell r="Q141">
            <v>231102</v>
          </cell>
        </row>
        <row r="142">
          <cell r="P142">
            <v>4650</v>
          </cell>
          <cell r="Q142">
            <v>231102</v>
          </cell>
        </row>
        <row r="143">
          <cell r="P143">
            <v>4650</v>
          </cell>
          <cell r="Q143">
            <v>231102</v>
          </cell>
        </row>
        <row r="144">
          <cell r="P144">
            <v>6000</v>
          </cell>
          <cell r="Q144">
            <v>223101</v>
          </cell>
        </row>
        <row r="145">
          <cell r="P145">
            <v>4000</v>
          </cell>
          <cell r="Q145">
            <v>223101</v>
          </cell>
        </row>
        <row r="146">
          <cell r="P146">
            <v>3520</v>
          </cell>
          <cell r="Q146">
            <v>237102</v>
          </cell>
        </row>
        <row r="147">
          <cell r="P147">
            <v>6000</v>
          </cell>
          <cell r="Q147">
            <v>223101</v>
          </cell>
        </row>
        <row r="148">
          <cell r="P148">
            <v>4000</v>
          </cell>
          <cell r="Q148">
            <v>223101</v>
          </cell>
        </row>
        <row r="149">
          <cell r="P149">
            <v>3520</v>
          </cell>
          <cell r="Q149">
            <v>237102</v>
          </cell>
        </row>
        <row r="150">
          <cell r="P150">
            <v>31000</v>
          </cell>
          <cell r="Q150">
            <v>231102</v>
          </cell>
        </row>
        <row r="151">
          <cell r="P151">
            <v>21700</v>
          </cell>
          <cell r="Q151">
            <v>231102</v>
          </cell>
        </row>
        <row r="152">
          <cell r="P152">
            <v>21700</v>
          </cell>
          <cell r="Q152">
            <v>231103</v>
          </cell>
        </row>
        <row r="153">
          <cell r="P153">
            <v>6000</v>
          </cell>
          <cell r="Q153">
            <v>223101</v>
          </cell>
        </row>
        <row r="154">
          <cell r="P154">
            <v>4000</v>
          </cell>
          <cell r="Q154">
            <v>223101</v>
          </cell>
        </row>
        <row r="155">
          <cell r="P155">
            <v>3520</v>
          </cell>
          <cell r="Q155">
            <v>237102</v>
          </cell>
        </row>
        <row r="156">
          <cell r="P156">
            <v>15500</v>
          </cell>
          <cell r="Q156">
            <v>231103</v>
          </cell>
        </row>
        <row r="157">
          <cell r="P157">
            <v>12400</v>
          </cell>
          <cell r="Q157">
            <v>231103</v>
          </cell>
        </row>
        <row r="158">
          <cell r="P158">
            <v>30000</v>
          </cell>
          <cell r="Q158">
            <v>223101</v>
          </cell>
        </row>
        <row r="159">
          <cell r="P159">
            <v>20000</v>
          </cell>
          <cell r="Q159">
            <v>223101</v>
          </cell>
        </row>
        <row r="160">
          <cell r="P160">
            <v>17600</v>
          </cell>
          <cell r="Q160">
            <v>237102</v>
          </cell>
        </row>
        <row r="161">
          <cell r="P161">
            <v>9300</v>
          </cell>
          <cell r="Q161">
            <v>231101</v>
          </cell>
        </row>
        <row r="162">
          <cell r="P162">
            <v>21000</v>
          </cell>
          <cell r="Q162">
            <v>231101</v>
          </cell>
        </row>
        <row r="163">
          <cell r="P163">
            <v>78000</v>
          </cell>
          <cell r="Q163">
            <v>223101</v>
          </cell>
        </row>
        <row r="164">
          <cell r="P164">
            <v>52000</v>
          </cell>
          <cell r="Q164">
            <v>223101</v>
          </cell>
        </row>
        <row r="165">
          <cell r="P165">
            <v>44000</v>
          </cell>
          <cell r="Q165">
            <v>237102</v>
          </cell>
        </row>
        <row r="166">
          <cell r="P166">
            <v>9300</v>
          </cell>
          <cell r="Q166">
            <v>231101</v>
          </cell>
        </row>
        <row r="167">
          <cell r="P167">
            <v>12000</v>
          </cell>
          <cell r="Q167">
            <v>223101</v>
          </cell>
        </row>
        <row r="168">
          <cell r="P168">
            <v>8000</v>
          </cell>
          <cell r="Q168">
            <v>223101</v>
          </cell>
        </row>
        <row r="169">
          <cell r="P169">
            <v>8800</v>
          </cell>
          <cell r="Q169">
            <v>237102</v>
          </cell>
        </row>
        <row r="170">
          <cell r="P170">
            <v>9000</v>
          </cell>
          <cell r="Q170">
            <v>223101</v>
          </cell>
        </row>
        <row r="171">
          <cell r="P171">
            <v>6000</v>
          </cell>
          <cell r="Q171">
            <v>223101</v>
          </cell>
        </row>
        <row r="172">
          <cell r="P172">
            <v>8800</v>
          </cell>
          <cell r="Q172">
            <v>237102</v>
          </cell>
        </row>
        <row r="173">
          <cell r="P173">
            <v>12000</v>
          </cell>
          <cell r="Q173">
            <v>223101</v>
          </cell>
        </row>
        <row r="174">
          <cell r="P174">
            <v>8000</v>
          </cell>
          <cell r="Q174">
            <v>223101</v>
          </cell>
        </row>
        <row r="175">
          <cell r="P175">
            <v>8800</v>
          </cell>
          <cell r="Q175">
            <v>237102</v>
          </cell>
        </row>
        <row r="176">
          <cell r="P176">
            <v>3875</v>
          </cell>
          <cell r="Q176">
            <v>231101</v>
          </cell>
        </row>
        <row r="177">
          <cell r="P177">
            <v>3875</v>
          </cell>
          <cell r="Q177">
            <v>231101</v>
          </cell>
        </row>
        <row r="178">
          <cell r="P178">
            <v>3875</v>
          </cell>
          <cell r="Q178">
            <v>231101</v>
          </cell>
        </row>
        <row r="179">
          <cell r="P179">
            <v>3875</v>
          </cell>
          <cell r="Q179">
            <v>231101</v>
          </cell>
        </row>
        <row r="180">
          <cell r="P180">
            <v>3875</v>
          </cell>
          <cell r="Q180">
            <v>231101</v>
          </cell>
        </row>
        <row r="181">
          <cell r="P181">
            <v>4500</v>
          </cell>
          <cell r="Q181">
            <v>223101</v>
          </cell>
        </row>
        <row r="182">
          <cell r="P182">
            <v>3000</v>
          </cell>
          <cell r="Q182">
            <v>223101</v>
          </cell>
        </row>
        <row r="183">
          <cell r="P183">
            <v>4400</v>
          </cell>
          <cell r="Q183">
            <v>237102</v>
          </cell>
        </row>
        <row r="184">
          <cell r="P184">
            <v>4500</v>
          </cell>
          <cell r="Q184">
            <v>223101</v>
          </cell>
        </row>
        <row r="185">
          <cell r="P185">
            <v>3000</v>
          </cell>
          <cell r="Q185">
            <v>223101</v>
          </cell>
        </row>
        <row r="186">
          <cell r="P186">
            <v>4400</v>
          </cell>
          <cell r="Q186">
            <v>237102</v>
          </cell>
        </row>
        <row r="187">
          <cell r="P187">
            <v>21700</v>
          </cell>
          <cell r="Q187">
            <v>231101</v>
          </cell>
        </row>
        <row r="188">
          <cell r="P188">
            <v>16275</v>
          </cell>
          <cell r="Q188">
            <v>231101</v>
          </cell>
        </row>
        <row r="189">
          <cell r="P189">
            <v>5425</v>
          </cell>
          <cell r="Q189">
            <v>231101</v>
          </cell>
        </row>
        <row r="190">
          <cell r="P190">
            <v>16275</v>
          </cell>
          <cell r="Q190">
            <v>231101</v>
          </cell>
        </row>
        <row r="191">
          <cell r="P191">
            <v>5425</v>
          </cell>
          <cell r="Q191">
            <v>231101</v>
          </cell>
        </row>
        <row r="192">
          <cell r="P192">
            <v>5425</v>
          </cell>
          <cell r="Q192">
            <v>231101</v>
          </cell>
        </row>
        <row r="193">
          <cell r="P193">
            <v>4500</v>
          </cell>
          <cell r="Q193">
            <v>223101</v>
          </cell>
        </row>
        <row r="194">
          <cell r="P194">
            <v>3000</v>
          </cell>
          <cell r="Q194">
            <v>223101</v>
          </cell>
        </row>
        <row r="195">
          <cell r="P195">
            <v>4400</v>
          </cell>
          <cell r="Q195">
            <v>237102</v>
          </cell>
        </row>
        <row r="196">
          <cell r="P196">
            <v>10850</v>
          </cell>
          <cell r="Q196">
            <v>231101</v>
          </cell>
        </row>
        <row r="197">
          <cell r="P197">
            <v>16275</v>
          </cell>
          <cell r="Q197">
            <v>231101</v>
          </cell>
        </row>
        <row r="198">
          <cell r="P198">
            <v>10850</v>
          </cell>
          <cell r="Q198">
            <v>231101</v>
          </cell>
        </row>
        <row r="199">
          <cell r="P199">
            <v>16275</v>
          </cell>
          <cell r="Q199">
            <v>231101</v>
          </cell>
        </row>
        <row r="200">
          <cell r="P200">
            <v>4500</v>
          </cell>
          <cell r="Q200">
            <v>223101</v>
          </cell>
        </row>
        <row r="201">
          <cell r="P201">
            <v>3000</v>
          </cell>
          <cell r="Q201">
            <v>223101</v>
          </cell>
        </row>
        <row r="202">
          <cell r="P202">
            <v>4400</v>
          </cell>
          <cell r="Q202">
            <v>237102</v>
          </cell>
        </row>
        <row r="203">
          <cell r="P203">
            <v>13950</v>
          </cell>
          <cell r="Q203">
            <v>231101</v>
          </cell>
        </row>
        <row r="204">
          <cell r="P204">
            <v>12000</v>
          </cell>
          <cell r="Q204">
            <v>223101</v>
          </cell>
        </row>
        <row r="205">
          <cell r="P205">
            <v>8000</v>
          </cell>
          <cell r="Q205">
            <v>223101</v>
          </cell>
        </row>
        <row r="206">
          <cell r="P206">
            <v>8800</v>
          </cell>
          <cell r="Q206">
            <v>237102</v>
          </cell>
        </row>
        <row r="207">
          <cell r="P207" t="e">
            <v>#VALUE!</v>
          </cell>
        </row>
        <row r="208">
          <cell r="P208" t="e">
            <v>#VALUE!</v>
          </cell>
        </row>
        <row r="209">
          <cell r="P209" t="e">
            <v>#VALUE!</v>
          </cell>
        </row>
        <row r="210">
          <cell r="P210" t="e">
            <v>#VALUE!</v>
          </cell>
        </row>
        <row r="211">
          <cell r="P211" t="e">
            <v>#VALUE!</v>
          </cell>
        </row>
        <row r="212">
          <cell r="P212" t="e">
            <v>#VALUE!</v>
          </cell>
        </row>
        <row r="213">
          <cell r="P213" t="e">
            <v>#VALUE!</v>
          </cell>
        </row>
        <row r="214">
          <cell r="P214" t="e">
            <v>#VALUE!</v>
          </cell>
        </row>
        <row r="215">
          <cell r="P215" t="e">
            <v>#VALUE!</v>
          </cell>
        </row>
        <row r="397">
          <cell r="P397" t="e">
            <v>#VALUE!</v>
          </cell>
        </row>
        <row r="398">
          <cell r="P398" t="e">
            <v>#VALUE!</v>
          </cell>
        </row>
        <row r="399">
          <cell r="P399">
            <v>0</v>
          </cell>
        </row>
        <row r="400">
          <cell r="P400">
            <v>0</v>
          </cell>
        </row>
        <row r="401">
          <cell r="P401">
            <v>0</v>
          </cell>
        </row>
        <row r="402">
          <cell r="P402">
            <v>0</v>
          </cell>
        </row>
        <row r="403">
          <cell r="P403">
            <v>0</v>
          </cell>
        </row>
        <row r="404">
          <cell r="P404">
            <v>0</v>
          </cell>
        </row>
        <row r="405">
          <cell r="P405">
            <v>0</v>
          </cell>
        </row>
        <row r="406">
          <cell r="P406">
            <v>0</v>
          </cell>
        </row>
        <row r="407">
          <cell r="P407">
            <v>0</v>
          </cell>
        </row>
        <row r="408">
          <cell r="P408">
            <v>0</v>
          </cell>
        </row>
        <row r="409">
          <cell r="P409">
            <v>0</v>
          </cell>
        </row>
        <row r="410">
          <cell r="P410">
            <v>0</v>
          </cell>
        </row>
        <row r="411">
          <cell r="P411">
            <v>0</v>
          </cell>
        </row>
        <row r="412">
          <cell r="P412">
            <v>0</v>
          </cell>
        </row>
        <row r="413">
          <cell r="P413">
            <v>0</v>
          </cell>
        </row>
        <row r="414">
          <cell r="P414">
            <v>0</v>
          </cell>
        </row>
        <row r="415">
          <cell r="P415">
            <v>0</v>
          </cell>
        </row>
        <row r="416">
          <cell r="P416">
            <v>0</v>
          </cell>
        </row>
        <row r="417">
          <cell r="P417">
            <v>0</v>
          </cell>
        </row>
        <row r="418">
          <cell r="P418">
            <v>0</v>
          </cell>
        </row>
        <row r="419">
          <cell r="P419">
            <v>0</v>
          </cell>
        </row>
        <row r="420">
          <cell r="P420">
            <v>0</v>
          </cell>
        </row>
        <row r="421">
          <cell r="P421">
            <v>0</v>
          </cell>
        </row>
        <row r="422">
          <cell r="P422">
            <v>0</v>
          </cell>
        </row>
        <row r="423">
          <cell r="P423">
            <v>0</v>
          </cell>
        </row>
        <row r="424">
          <cell r="P424">
            <v>0</v>
          </cell>
        </row>
        <row r="425">
          <cell r="P425">
            <v>0</v>
          </cell>
        </row>
        <row r="426">
          <cell r="P426">
            <v>0</v>
          </cell>
        </row>
        <row r="427">
          <cell r="P427">
            <v>0</v>
          </cell>
        </row>
        <row r="428">
          <cell r="P428">
            <v>0</v>
          </cell>
        </row>
        <row r="429">
          <cell r="P429">
            <v>0</v>
          </cell>
        </row>
        <row r="430">
          <cell r="P430">
            <v>0</v>
          </cell>
        </row>
        <row r="431">
          <cell r="P431">
            <v>0</v>
          </cell>
        </row>
        <row r="432">
          <cell r="P432">
            <v>0</v>
          </cell>
        </row>
        <row r="433">
          <cell r="P433">
            <v>0</v>
          </cell>
        </row>
        <row r="434">
          <cell r="P434">
            <v>0</v>
          </cell>
        </row>
        <row r="435">
          <cell r="P435">
            <v>0</v>
          </cell>
        </row>
        <row r="436">
          <cell r="P436">
            <v>0</v>
          </cell>
        </row>
        <row r="437">
          <cell r="P437">
            <v>0</v>
          </cell>
        </row>
        <row r="438">
          <cell r="P438">
            <v>0</v>
          </cell>
        </row>
        <row r="439">
          <cell r="P439">
            <v>0</v>
          </cell>
        </row>
        <row r="440">
          <cell r="P440">
            <v>0</v>
          </cell>
        </row>
        <row r="441">
          <cell r="P441">
            <v>0</v>
          </cell>
        </row>
        <row r="442">
          <cell r="P442">
            <v>0</v>
          </cell>
        </row>
        <row r="443">
          <cell r="P443">
            <v>0</v>
          </cell>
        </row>
        <row r="444">
          <cell r="P444">
            <v>0</v>
          </cell>
        </row>
        <row r="445">
          <cell r="P445">
            <v>0</v>
          </cell>
        </row>
        <row r="446">
          <cell r="P446">
            <v>0</v>
          </cell>
        </row>
        <row r="447">
          <cell r="P447">
            <v>0</v>
          </cell>
        </row>
        <row r="448">
          <cell r="P448">
            <v>0</v>
          </cell>
        </row>
        <row r="449">
          <cell r="P449">
            <v>0</v>
          </cell>
        </row>
        <row r="450">
          <cell r="P450">
            <v>0</v>
          </cell>
        </row>
        <row r="451">
          <cell r="P451">
            <v>0</v>
          </cell>
        </row>
        <row r="452">
          <cell r="P452">
            <v>0</v>
          </cell>
        </row>
        <row r="453">
          <cell r="P453">
            <v>0</v>
          </cell>
        </row>
        <row r="454">
          <cell r="P454">
            <v>0</v>
          </cell>
        </row>
        <row r="455">
          <cell r="P455">
            <v>0</v>
          </cell>
        </row>
        <row r="456">
          <cell r="P456">
            <v>0</v>
          </cell>
        </row>
        <row r="457">
          <cell r="P457">
            <v>0</v>
          </cell>
        </row>
        <row r="458">
          <cell r="P458">
            <v>0</v>
          </cell>
        </row>
        <row r="459">
          <cell r="P459">
            <v>0</v>
          </cell>
        </row>
        <row r="460">
          <cell r="P460">
            <v>0</v>
          </cell>
        </row>
        <row r="461">
          <cell r="P461">
            <v>0</v>
          </cell>
        </row>
        <row r="462">
          <cell r="P462">
            <v>0</v>
          </cell>
        </row>
        <row r="463">
          <cell r="P463">
            <v>0</v>
          </cell>
        </row>
        <row r="464">
          <cell r="P464">
            <v>0</v>
          </cell>
        </row>
        <row r="465">
          <cell r="P465">
            <v>0</v>
          </cell>
        </row>
        <row r="466">
          <cell r="P466">
            <v>0</v>
          </cell>
        </row>
        <row r="467">
          <cell r="P467">
            <v>0</v>
          </cell>
        </row>
        <row r="468">
          <cell r="P468">
            <v>0</v>
          </cell>
        </row>
        <row r="469">
          <cell r="P469">
            <v>0</v>
          </cell>
        </row>
        <row r="470">
          <cell r="P470">
            <v>0</v>
          </cell>
        </row>
        <row r="471">
          <cell r="P471">
            <v>0</v>
          </cell>
        </row>
        <row r="472">
          <cell r="P472">
            <v>0</v>
          </cell>
        </row>
        <row r="473">
          <cell r="P473">
            <v>0</v>
          </cell>
        </row>
        <row r="474">
          <cell r="P474">
            <v>0</v>
          </cell>
        </row>
        <row r="475">
          <cell r="P475">
            <v>0</v>
          </cell>
        </row>
        <row r="476">
          <cell r="P476">
            <v>0</v>
          </cell>
        </row>
        <row r="477">
          <cell r="P477">
            <v>0</v>
          </cell>
        </row>
        <row r="478">
          <cell r="P478">
            <v>0</v>
          </cell>
        </row>
        <row r="479">
          <cell r="P479">
            <v>0</v>
          </cell>
        </row>
        <row r="480">
          <cell r="P480">
            <v>0</v>
          </cell>
        </row>
        <row r="481">
          <cell r="P481">
            <v>0</v>
          </cell>
        </row>
      </sheetData>
      <sheetData sheetId="4"/>
      <sheetData sheetId="5" refreshError="1"/>
      <sheetData sheetId="6">
        <row r="272">
          <cell r="G272">
            <v>2000</v>
          </cell>
        </row>
        <row r="300">
          <cell r="G300">
            <v>225000</v>
          </cell>
        </row>
        <row r="303">
          <cell r="G303">
            <v>306101.25</v>
          </cell>
        </row>
        <row r="310">
          <cell r="G310">
            <v>600000</v>
          </cell>
        </row>
        <row r="321">
          <cell r="G321">
            <v>182086.61</v>
          </cell>
        </row>
        <row r="323">
          <cell r="G323">
            <v>17974.28</v>
          </cell>
        </row>
        <row r="329">
          <cell r="G329">
            <v>13224.47</v>
          </cell>
        </row>
        <row r="331">
          <cell r="G331">
            <v>16701.47</v>
          </cell>
        </row>
        <row r="337">
          <cell r="G337">
            <v>14544.64</v>
          </cell>
        </row>
        <row r="410">
          <cell r="G410">
            <v>202301.68</v>
          </cell>
        </row>
      </sheetData>
      <sheetData sheetId="7">
        <row r="300">
          <cell r="G300">
            <v>28100</v>
          </cell>
        </row>
        <row r="301">
          <cell r="G301">
            <v>246415.5</v>
          </cell>
        </row>
        <row r="303">
          <cell r="G303">
            <v>39988.550000000003</v>
          </cell>
        </row>
        <row r="304">
          <cell r="G304">
            <v>3175</v>
          </cell>
        </row>
        <row r="310">
          <cell r="G310">
            <v>652698.15</v>
          </cell>
        </row>
        <row r="321">
          <cell r="G321">
            <v>126467.9</v>
          </cell>
        </row>
        <row r="323">
          <cell r="G323">
            <v>112045.196</v>
          </cell>
        </row>
        <row r="325">
          <cell r="G325">
            <v>186544.58</v>
          </cell>
        </row>
        <row r="329">
          <cell r="G329">
            <v>4660.3500000000004</v>
          </cell>
        </row>
        <row r="337">
          <cell r="G337">
            <v>23935.38</v>
          </cell>
        </row>
      </sheetData>
      <sheetData sheetId="8">
        <row r="300">
          <cell r="G300">
            <v>4500</v>
          </cell>
        </row>
        <row r="301">
          <cell r="G301">
            <v>300000</v>
          </cell>
        </row>
        <row r="303">
          <cell r="G303">
            <v>96000</v>
          </cell>
        </row>
        <row r="321">
          <cell r="G321">
            <v>34640</v>
          </cell>
        </row>
        <row r="325">
          <cell r="G325">
            <v>1191448.3999999999</v>
          </cell>
        </row>
      </sheetData>
      <sheetData sheetId="9">
        <row r="300">
          <cell r="G300">
            <v>20004</v>
          </cell>
        </row>
        <row r="323">
          <cell r="G323">
            <v>393401.68</v>
          </cell>
        </row>
        <row r="325">
          <cell r="G325">
            <v>1014025.2</v>
          </cell>
        </row>
        <row r="331">
          <cell r="G331">
            <v>22179.8</v>
          </cell>
        </row>
        <row r="337">
          <cell r="G337">
            <v>186407.28</v>
          </cell>
        </row>
      </sheetData>
      <sheetData sheetId="10"/>
      <sheetData sheetId="11">
        <row r="29">
          <cell r="G29">
            <v>0</v>
          </cell>
        </row>
        <row r="39">
          <cell r="G39">
            <v>0</v>
          </cell>
        </row>
        <row r="41">
          <cell r="G41">
            <v>0</v>
          </cell>
        </row>
        <row r="46">
          <cell r="G46">
            <v>0</v>
          </cell>
          <cell r="I46">
            <v>0</v>
          </cell>
        </row>
        <row r="48">
          <cell r="G48">
            <v>0</v>
          </cell>
          <cell r="I48">
            <v>0</v>
          </cell>
        </row>
        <row r="51">
          <cell r="G51">
            <v>0</v>
          </cell>
          <cell r="I51">
            <v>0</v>
          </cell>
        </row>
        <row r="62">
          <cell r="G62">
            <v>0</v>
          </cell>
          <cell r="I62">
            <v>0</v>
          </cell>
        </row>
        <row r="64">
          <cell r="G64">
            <v>0</v>
          </cell>
          <cell r="I64">
            <v>0</v>
          </cell>
        </row>
        <row r="68">
          <cell r="G68">
            <v>0</v>
          </cell>
          <cell r="I68">
            <v>0</v>
          </cell>
        </row>
        <row r="71">
          <cell r="G71">
            <v>0</v>
          </cell>
          <cell r="I71">
            <v>0</v>
          </cell>
        </row>
        <row r="74">
          <cell r="G74">
            <v>0</v>
          </cell>
          <cell r="I74">
            <v>0</v>
          </cell>
        </row>
        <row r="79">
          <cell r="G79">
            <v>0</v>
          </cell>
          <cell r="I79">
            <v>0</v>
          </cell>
        </row>
        <row r="82">
          <cell r="G82">
            <v>0</v>
          </cell>
        </row>
        <row r="84">
          <cell r="G84">
            <v>0</v>
          </cell>
        </row>
        <row r="86">
          <cell r="G86">
            <v>0</v>
          </cell>
        </row>
        <row r="88">
          <cell r="I88">
            <v>0</v>
          </cell>
        </row>
        <row r="92">
          <cell r="G92">
            <v>0</v>
          </cell>
          <cell r="I92">
            <v>0</v>
          </cell>
        </row>
        <row r="94">
          <cell r="I94">
            <v>0</v>
          </cell>
        </row>
        <row r="96">
          <cell r="I96">
            <v>0</v>
          </cell>
        </row>
        <row r="98">
          <cell r="I98">
            <v>0</v>
          </cell>
        </row>
        <row r="100">
          <cell r="I100">
            <v>0</v>
          </cell>
        </row>
        <row r="103">
          <cell r="I103">
            <v>0</v>
          </cell>
        </row>
        <row r="105">
          <cell r="I105">
            <v>0</v>
          </cell>
        </row>
        <row r="107">
          <cell r="G107">
            <v>0</v>
          </cell>
          <cell r="I107">
            <v>0</v>
          </cell>
        </row>
        <row r="115">
          <cell r="I115">
            <v>0</v>
          </cell>
        </row>
        <row r="117">
          <cell r="I117">
            <v>0</v>
          </cell>
        </row>
        <row r="122">
          <cell r="I122">
            <v>0</v>
          </cell>
        </row>
        <row r="124">
          <cell r="G124">
            <v>0</v>
          </cell>
          <cell r="I124">
            <v>0</v>
          </cell>
        </row>
        <row r="126">
          <cell r="I126">
            <v>0</v>
          </cell>
        </row>
        <row r="129">
          <cell r="I129">
            <v>0</v>
          </cell>
        </row>
        <row r="131">
          <cell r="G131">
            <v>0</v>
          </cell>
          <cell r="I131">
            <v>0</v>
          </cell>
        </row>
        <row r="137">
          <cell r="G137">
            <v>0</v>
          </cell>
          <cell r="I137">
            <v>0</v>
          </cell>
        </row>
        <row r="139">
          <cell r="G139">
            <v>0</v>
          </cell>
          <cell r="I139">
            <v>0</v>
          </cell>
        </row>
        <row r="141">
          <cell r="G141">
            <v>0</v>
          </cell>
          <cell r="I141">
            <v>0</v>
          </cell>
        </row>
        <row r="143">
          <cell r="G143">
            <v>0</v>
          </cell>
          <cell r="I143">
            <v>0</v>
          </cell>
        </row>
        <row r="145">
          <cell r="G145">
            <v>0</v>
          </cell>
          <cell r="I145">
            <v>0</v>
          </cell>
        </row>
        <row r="147">
          <cell r="G147">
            <v>0</v>
          </cell>
          <cell r="I147">
            <v>0</v>
          </cell>
        </row>
        <row r="150">
          <cell r="G150">
            <v>0</v>
          </cell>
          <cell r="I150">
            <v>0</v>
          </cell>
        </row>
        <row r="152">
          <cell r="G152">
            <v>0</v>
          </cell>
          <cell r="I152">
            <v>0</v>
          </cell>
        </row>
        <row r="154">
          <cell r="G154">
            <v>0</v>
          </cell>
          <cell r="I154">
            <v>0</v>
          </cell>
        </row>
        <row r="156">
          <cell r="G156">
            <v>0</v>
          </cell>
          <cell r="I156">
            <v>0</v>
          </cell>
        </row>
        <row r="158">
          <cell r="G158">
            <v>0</v>
          </cell>
          <cell r="I158">
            <v>0</v>
          </cell>
        </row>
        <row r="160">
          <cell r="G160">
            <v>0</v>
          </cell>
          <cell r="I160">
            <v>0</v>
          </cell>
        </row>
        <row r="162">
          <cell r="G162">
            <v>0</v>
          </cell>
          <cell r="I162">
            <v>0</v>
          </cell>
        </row>
        <row r="164">
          <cell r="G164">
            <v>0</v>
          </cell>
          <cell r="I164">
            <v>0</v>
          </cell>
        </row>
        <row r="166">
          <cell r="I166">
            <v>0</v>
          </cell>
        </row>
        <row r="175">
          <cell r="I175">
            <v>0</v>
          </cell>
        </row>
        <row r="184">
          <cell r="I184">
            <v>0</v>
          </cell>
        </row>
        <row r="191">
          <cell r="G191">
            <v>0</v>
          </cell>
          <cell r="I191">
            <v>0</v>
          </cell>
        </row>
        <row r="193">
          <cell r="I193">
            <v>0</v>
          </cell>
        </row>
        <row r="197">
          <cell r="I197">
            <v>0</v>
          </cell>
        </row>
        <row r="202">
          <cell r="G202">
            <v>0</v>
          </cell>
          <cell r="I202">
            <v>0</v>
          </cell>
        </row>
        <row r="213">
          <cell r="I213">
            <v>0</v>
          </cell>
        </row>
        <row r="219">
          <cell r="I219">
            <v>0</v>
          </cell>
        </row>
        <row r="224">
          <cell r="G224">
            <v>0</v>
          </cell>
          <cell r="I224">
            <v>0</v>
          </cell>
        </row>
        <row r="226">
          <cell r="G226">
            <v>0</v>
          </cell>
          <cell r="I226">
            <v>0</v>
          </cell>
        </row>
        <row r="230">
          <cell r="G230">
            <v>0</v>
          </cell>
          <cell r="I230">
            <v>0</v>
          </cell>
        </row>
        <row r="232">
          <cell r="G232">
            <v>0</v>
          </cell>
          <cell r="I232">
            <v>0</v>
          </cell>
        </row>
        <row r="235">
          <cell r="I235">
            <v>0</v>
          </cell>
        </row>
        <row r="237">
          <cell r="I237">
            <v>0</v>
          </cell>
        </row>
        <row r="239">
          <cell r="G239">
            <v>0</v>
          </cell>
          <cell r="I239">
            <v>0</v>
          </cell>
        </row>
        <row r="241">
          <cell r="I241">
            <v>0</v>
          </cell>
        </row>
        <row r="244">
          <cell r="I244">
            <v>0</v>
          </cell>
        </row>
        <row r="246">
          <cell r="I246">
            <v>0</v>
          </cell>
        </row>
        <row r="248">
          <cell r="I248">
            <v>0</v>
          </cell>
        </row>
        <row r="250">
          <cell r="G250">
            <v>0</v>
          </cell>
          <cell r="I250">
            <v>0</v>
          </cell>
        </row>
        <row r="252">
          <cell r="I252">
            <v>0</v>
          </cell>
        </row>
        <row r="254">
          <cell r="I254">
            <v>0</v>
          </cell>
        </row>
        <row r="259">
          <cell r="G259">
            <v>0</v>
          </cell>
          <cell r="I259">
            <v>0</v>
          </cell>
        </row>
        <row r="262">
          <cell r="G262">
            <v>0</v>
          </cell>
          <cell r="I262">
            <v>0</v>
          </cell>
        </row>
        <row r="264">
          <cell r="G264">
            <v>0</v>
          </cell>
          <cell r="I264">
            <v>0</v>
          </cell>
        </row>
        <row r="266">
          <cell r="G266">
            <v>0</v>
          </cell>
          <cell r="I266">
            <v>0</v>
          </cell>
        </row>
        <row r="268">
          <cell r="G268">
            <v>0</v>
          </cell>
          <cell r="I268">
            <v>0</v>
          </cell>
        </row>
        <row r="277">
          <cell r="G277">
            <v>0</v>
          </cell>
          <cell r="I277">
            <v>0</v>
          </cell>
        </row>
        <row r="281">
          <cell r="G281">
            <v>0</v>
          </cell>
          <cell r="I281">
            <v>0</v>
          </cell>
        </row>
        <row r="288">
          <cell r="G288">
            <v>0</v>
          </cell>
          <cell r="I288">
            <v>0</v>
          </cell>
        </row>
        <row r="296">
          <cell r="G296">
            <v>0</v>
          </cell>
          <cell r="I296">
            <v>0</v>
          </cell>
        </row>
        <row r="298">
          <cell r="G298">
            <v>1212000</v>
          </cell>
          <cell r="I298">
            <v>0</v>
          </cell>
        </row>
        <row r="301">
          <cell r="G301">
            <v>488500</v>
          </cell>
        </row>
        <row r="307">
          <cell r="I307">
            <v>0</v>
          </cell>
        </row>
        <row r="310">
          <cell r="G310">
            <v>680000</v>
          </cell>
        </row>
        <row r="314">
          <cell r="I314">
            <v>0</v>
          </cell>
        </row>
        <row r="317">
          <cell r="G317">
            <v>0</v>
          </cell>
          <cell r="I317">
            <v>0</v>
          </cell>
        </row>
        <row r="319">
          <cell r="I319">
            <v>0</v>
          </cell>
        </row>
        <row r="322">
          <cell r="G322">
            <v>57000</v>
          </cell>
        </row>
        <row r="324">
          <cell r="G324">
            <v>825000</v>
          </cell>
        </row>
        <row r="326">
          <cell r="G326">
            <v>0</v>
          </cell>
        </row>
        <row r="328">
          <cell r="G328">
            <v>0</v>
          </cell>
          <cell r="I328">
            <v>0</v>
          </cell>
        </row>
        <row r="330">
          <cell r="G330">
            <v>0</v>
          </cell>
          <cell r="I330">
            <v>0</v>
          </cell>
        </row>
        <row r="332">
          <cell r="G332">
            <v>0</v>
          </cell>
          <cell r="I332">
            <v>0</v>
          </cell>
        </row>
        <row r="334">
          <cell r="G334">
            <v>0</v>
          </cell>
          <cell r="I334">
            <v>0</v>
          </cell>
        </row>
        <row r="336">
          <cell r="I336">
            <v>0</v>
          </cell>
        </row>
        <row r="338">
          <cell r="G338">
            <v>0</v>
          </cell>
        </row>
        <row r="344">
          <cell r="G344">
            <v>0</v>
          </cell>
          <cell r="I344">
            <v>0</v>
          </cell>
        </row>
        <row r="348">
          <cell r="G348">
            <v>0</v>
          </cell>
          <cell r="I348">
            <v>0</v>
          </cell>
        </row>
        <row r="351">
          <cell r="G351">
            <v>0</v>
          </cell>
          <cell r="I351">
            <v>0</v>
          </cell>
        </row>
        <row r="353">
          <cell r="G353">
            <v>0</v>
          </cell>
          <cell r="I353">
            <v>0</v>
          </cell>
        </row>
        <row r="355">
          <cell r="G355">
            <v>0</v>
          </cell>
          <cell r="I355">
            <v>0</v>
          </cell>
        </row>
        <row r="358">
          <cell r="G358">
            <v>0</v>
          </cell>
          <cell r="I358">
            <v>0</v>
          </cell>
        </row>
        <row r="362">
          <cell r="G362">
            <v>0</v>
          </cell>
          <cell r="I362">
            <v>0</v>
          </cell>
        </row>
        <row r="366">
          <cell r="G366">
            <v>0</v>
          </cell>
          <cell r="I366">
            <v>0</v>
          </cell>
        </row>
        <row r="371">
          <cell r="G371">
            <v>0</v>
          </cell>
          <cell r="I371">
            <v>0</v>
          </cell>
        </row>
        <row r="374">
          <cell r="G374">
            <v>0</v>
          </cell>
          <cell r="I374">
            <v>0</v>
          </cell>
        </row>
        <row r="376">
          <cell r="G376">
            <v>0</v>
          </cell>
          <cell r="I376">
            <v>0</v>
          </cell>
        </row>
        <row r="378">
          <cell r="G378">
            <v>0</v>
          </cell>
          <cell r="I378">
            <v>0</v>
          </cell>
        </row>
        <row r="380">
          <cell r="G380">
            <v>0</v>
          </cell>
          <cell r="I380">
            <v>0</v>
          </cell>
        </row>
        <row r="383">
          <cell r="G383">
            <v>0</v>
          </cell>
          <cell r="I383">
            <v>0</v>
          </cell>
        </row>
        <row r="385">
          <cell r="G385">
            <v>0</v>
          </cell>
          <cell r="I385">
            <v>0</v>
          </cell>
        </row>
        <row r="387">
          <cell r="G387">
            <v>0</v>
          </cell>
          <cell r="I387">
            <v>0</v>
          </cell>
        </row>
        <row r="390">
          <cell r="G390">
            <v>0</v>
          </cell>
          <cell r="I390">
            <v>0</v>
          </cell>
        </row>
        <row r="392">
          <cell r="G392">
            <v>0</v>
          </cell>
          <cell r="I392">
            <v>0</v>
          </cell>
        </row>
        <row r="394">
          <cell r="G394">
            <v>0</v>
          </cell>
          <cell r="I394">
            <v>0</v>
          </cell>
        </row>
        <row r="396">
          <cell r="G396">
            <v>0</v>
          </cell>
          <cell r="I396">
            <v>0</v>
          </cell>
        </row>
        <row r="399">
          <cell r="G399">
            <v>0</v>
          </cell>
          <cell r="I399">
            <v>0</v>
          </cell>
        </row>
        <row r="401">
          <cell r="G401">
            <v>0</v>
          </cell>
          <cell r="I401">
            <v>0</v>
          </cell>
        </row>
        <row r="403">
          <cell r="G403">
            <v>0</v>
          </cell>
          <cell r="I403">
            <v>0</v>
          </cell>
        </row>
        <row r="407">
          <cell r="G407">
            <v>0</v>
          </cell>
        </row>
        <row r="409">
          <cell r="G409">
            <v>0</v>
          </cell>
          <cell r="I409">
            <v>0</v>
          </cell>
        </row>
        <row r="411">
          <cell r="G411">
            <v>0</v>
          </cell>
        </row>
        <row r="413">
          <cell r="G413">
            <v>0</v>
          </cell>
          <cell r="I413">
            <v>0</v>
          </cell>
        </row>
        <row r="415">
          <cell r="G415">
            <v>0</v>
          </cell>
          <cell r="I415">
            <v>0</v>
          </cell>
        </row>
        <row r="418">
          <cell r="G418">
            <v>0</v>
          </cell>
          <cell r="I418">
            <v>0</v>
          </cell>
        </row>
        <row r="420">
          <cell r="G420">
            <v>0</v>
          </cell>
          <cell r="I420">
            <v>0</v>
          </cell>
        </row>
        <row r="422">
          <cell r="G422">
            <v>0</v>
          </cell>
          <cell r="I422">
            <v>0</v>
          </cell>
        </row>
        <row r="424">
          <cell r="G424">
            <v>0</v>
          </cell>
          <cell r="I424">
            <v>0</v>
          </cell>
        </row>
        <row r="429">
          <cell r="I429">
            <v>0</v>
          </cell>
        </row>
        <row r="431">
          <cell r="G431">
            <v>0</v>
          </cell>
          <cell r="I431">
            <v>0</v>
          </cell>
        </row>
        <row r="433">
          <cell r="G433">
            <v>0</v>
          </cell>
          <cell r="I433">
            <v>0</v>
          </cell>
        </row>
        <row r="436">
          <cell r="G436">
            <v>0</v>
          </cell>
          <cell r="I436">
            <v>0</v>
          </cell>
        </row>
        <row r="438">
          <cell r="G438">
            <v>0</v>
          </cell>
          <cell r="I438">
            <v>0</v>
          </cell>
        </row>
        <row r="440">
          <cell r="G440">
            <v>0</v>
          </cell>
          <cell r="I440">
            <v>0</v>
          </cell>
        </row>
        <row r="443">
          <cell r="G443">
            <v>0</v>
          </cell>
          <cell r="I443">
            <v>0</v>
          </cell>
        </row>
        <row r="445">
          <cell r="G445">
            <v>0</v>
          </cell>
          <cell r="I445">
            <v>0</v>
          </cell>
        </row>
        <row r="447">
          <cell r="I447">
            <v>0</v>
          </cell>
        </row>
        <row r="449">
          <cell r="I449">
            <v>0</v>
          </cell>
        </row>
        <row r="451">
          <cell r="G451">
            <v>0</v>
          </cell>
          <cell r="I451">
            <v>0</v>
          </cell>
        </row>
        <row r="453">
          <cell r="G453">
            <v>0</v>
          </cell>
          <cell r="I453">
            <v>0</v>
          </cell>
        </row>
        <row r="455">
          <cell r="I455">
            <v>0</v>
          </cell>
        </row>
        <row r="458">
          <cell r="G458">
            <v>0</v>
          </cell>
          <cell r="I458">
            <v>0</v>
          </cell>
        </row>
        <row r="460">
          <cell r="G460">
            <v>0</v>
          </cell>
          <cell r="I460">
            <v>0</v>
          </cell>
        </row>
        <row r="463">
          <cell r="G463">
            <v>0</v>
          </cell>
          <cell r="I463">
            <v>0</v>
          </cell>
        </row>
        <row r="466">
          <cell r="G466">
            <v>0</v>
          </cell>
          <cell r="I466">
            <v>0</v>
          </cell>
        </row>
        <row r="468">
          <cell r="G468">
            <v>0</v>
          </cell>
          <cell r="I468">
            <v>0</v>
          </cell>
        </row>
        <row r="470">
          <cell r="G470">
            <v>0</v>
          </cell>
          <cell r="I470">
            <v>0</v>
          </cell>
        </row>
        <row r="472">
          <cell r="G472">
            <v>0</v>
          </cell>
          <cell r="I472">
            <v>0</v>
          </cell>
        </row>
        <row r="477">
          <cell r="G477">
            <v>0</v>
          </cell>
          <cell r="I477">
            <v>0</v>
          </cell>
        </row>
        <row r="479">
          <cell r="G479">
            <v>0</v>
          </cell>
          <cell r="I479">
            <v>0</v>
          </cell>
        </row>
        <row r="482">
          <cell r="G482">
            <v>0</v>
          </cell>
          <cell r="I482">
            <v>0</v>
          </cell>
        </row>
        <row r="484">
          <cell r="G484">
            <v>0</v>
          </cell>
          <cell r="I484">
            <v>0</v>
          </cell>
        </row>
        <row r="486">
          <cell r="G486">
            <v>0</v>
          </cell>
          <cell r="I486">
            <v>0</v>
          </cell>
        </row>
        <row r="490">
          <cell r="G490">
            <v>0</v>
          </cell>
          <cell r="I490">
            <v>0</v>
          </cell>
        </row>
        <row r="492">
          <cell r="G492">
            <v>0</v>
          </cell>
          <cell r="I492">
            <v>0</v>
          </cell>
        </row>
        <row r="494">
          <cell r="G494">
            <v>0</v>
          </cell>
          <cell r="I494">
            <v>0</v>
          </cell>
        </row>
        <row r="496">
          <cell r="G496">
            <v>0</v>
          </cell>
          <cell r="I496">
            <v>0</v>
          </cell>
        </row>
        <row r="498">
          <cell r="G498">
            <v>0</v>
          </cell>
          <cell r="I498">
            <v>0</v>
          </cell>
        </row>
        <row r="501">
          <cell r="G501">
            <v>0</v>
          </cell>
          <cell r="I501">
            <v>0</v>
          </cell>
        </row>
        <row r="503">
          <cell r="G503">
            <v>0</v>
          </cell>
          <cell r="I503">
            <v>0</v>
          </cell>
        </row>
        <row r="505">
          <cell r="G505">
            <v>0</v>
          </cell>
          <cell r="I505">
            <v>0</v>
          </cell>
        </row>
        <row r="507">
          <cell r="G507">
            <v>0</v>
          </cell>
          <cell r="I507">
            <v>0</v>
          </cell>
        </row>
        <row r="509">
          <cell r="G509">
            <v>0</v>
          </cell>
          <cell r="I509">
            <v>0</v>
          </cell>
        </row>
        <row r="511">
          <cell r="G511">
            <v>0</v>
          </cell>
          <cell r="I511">
            <v>0</v>
          </cell>
        </row>
        <row r="514">
          <cell r="G514">
            <v>0</v>
          </cell>
          <cell r="I514">
            <v>0</v>
          </cell>
        </row>
      </sheetData>
      <sheetData sheetId="12">
        <row r="272">
          <cell r="G272">
            <v>1610</v>
          </cell>
        </row>
        <row r="300">
          <cell r="G300">
            <v>49550</v>
          </cell>
        </row>
        <row r="301">
          <cell r="G301">
            <v>502500</v>
          </cell>
        </row>
        <row r="304">
          <cell r="G304">
            <v>1900</v>
          </cell>
        </row>
        <row r="310">
          <cell r="G310">
            <v>175590.3</v>
          </cell>
        </row>
        <row r="321">
          <cell r="G321">
            <v>70375</v>
          </cell>
        </row>
        <row r="323">
          <cell r="G323">
            <v>93988.9</v>
          </cell>
        </row>
        <row r="325">
          <cell r="G325">
            <v>385550</v>
          </cell>
        </row>
        <row r="331">
          <cell r="G331">
            <v>52500</v>
          </cell>
        </row>
        <row r="337">
          <cell r="G337">
            <v>6510</v>
          </cell>
        </row>
      </sheetData>
      <sheetData sheetId="13">
        <row r="309">
          <cell r="G309">
            <v>644586</v>
          </cell>
        </row>
        <row r="323">
          <cell r="G323">
            <v>239899</v>
          </cell>
        </row>
        <row r="325">
          <cell r="G325">
            <v>204000</v>
          </cell>
        </row>
        <row r="337">
          <cell r="G337">
            <v>56000</v>
          </cell>
        </row>
      </sheetData>
      <sheetData sheetId="14">
        <row r="300">
          <cell r="G300">
            <v>267615</v>
          </cell>
        </row>
        <row r="301">
          <cell r="G301">
            <v>259368.48</v>
          </cell>
        </row>
        <row r="309">
          <cell r="G309">
            <v>674776.48</v>
          </cell>
        </row>
        <row r="310">
          <cell r="G310">
            <v>44420</v>
          </cell>
        </row>
        <row r="321">
          <cell r="G321">
            <v>150258.23999999999</v>
          </cell>
        </row>
        <row r="323">
          <cell r="G323">
            <v>181851.18</v>
          </cell>
        </row>
        <row r="325">
          <cell r="G325">
            <v>1706161.58</v>
          </cell>
        </row>
        <row r="331">
          <cell r="G331">
            <v>3540</v>
          </cell>
        </row>
      </sheetData>
      <sheetData sheetId="15">
        <row r="265">
          <cell r="G265">
            <v>40000</v>
          </cell>
        </row>
        <row r="300">
          <cell r="G300">
            <v>392513.13750000007</v>
          </cell>
        </row>
        <row r="301">
          <cell r="G301">
            <v>520308.11250000005</v>
          </cell>
        </row>
        <row r="303">
          <cell r="G303">
            <v>131160.32500000001</v>
          </cell>
        </row>
        <row r="304">
          <cell r="G304">
            <v>80000</v>
          </cell>
        </row>
        <row r="305">
          <cell r="G305">
            <v>30000</v>
          </cell>
        </row>
        <row r="310">
          <cell r="G310">
            <v>1417680.5655</v>
          </cell>
        </row>
        <row r="323">
          <cell r="G323">
            <v>413550.84717250924</v>
          </cell>
        </row>
        <row r="325">
          <cell r="G325">
            <v>26159.360853672617</v>
          </cell>
        </row>
        <row r="331">
          <cell r="G331">
            <v>429165.71549999999</v>
          </cell>
        </row>
        <row r="406">
          <cell r="G406">
            <v>54000</v>
          </cell>
        </row>
      </sheetData>
      <sheetData sheetId="16"/>
      <sheetData sheetId="17"/>
      <sheetData sheetId="18">
        <row r="303">
          <cell r="G303">
            <v>80575.44</v>
          </cell>
        </row>
        <row r="310">
          <cell r="G310">
            <v>211850</v>
          </cell>
        </row>
        <row r="321">
          <cell r="G321">
            <v>167511.16</v>
          </cell>
        </row>
        <row r="323">
          <cell r="G323">
            <v>129687.84</v>
          </cell>
        </row>
        <row r="325">
          <cell r="G325">
            <v>107478.8</v>
          </cell>
        </row>
      </sheetData>
      <sheetData sheetId="19">
        <row r="272">
          <cell r="G272">
            <v>4150</v>
          </cell>
        </row>
        <row r="273">
          <cell r="G273">
            <v>550</v>
          </cell>
        </row>
        <row r="279">
          <cell r="G279">
            <v>29000</v>
          </cell>
        </row>
        <row r="280">
          <cell r="G280">
            <v>1575</v>
          </cell>
        </row>
        <row r="300">
          <cell r="G300">
            <v>175448.77</v>
          </cell>
        </row>
        <row r="301">
          <cell r="G301">
            <v>403904.29</v>
          </cell>
        </row>
        <row r="303">
          <cell r="G303">
            <v>178686</v>
          </cell>
        </row>
        <row r="305">
          <cell r="G305">
            <v>1000</v>
          </cell>
        </row>
        <row r="310">
          <cell r="G310">
            <v>10851693.560000001</v>
          </cell>
        </row>
        <row r="321">
          <cell r="G321">
            <v>1139437.2</v>
          </cell>
        </row>
        <row r="323">
          <cell r="G323">
            <v>539416.57999999996</v>
          </cell>
        </row>
        <row r="325">
          <cell r="G325">
            <v>15729565.529999999</v>
          </cell>
        </row>
        <row r="329">
          <cell r="G329">
            <v>6394.5</v>
          </cell>
        </row>
        <row r="331">
          <cell r="G331">
            <v>98390</v>
          </cell>
        </row>
        <row r="406">
          <cell r="G406">
            <v>15200</v>
          </cell>
        </row>
        <row r="410">
          <cell r="G410">
            <v>961380</v>
          </cell>
        </row>
      </sheetData>
      <sheetData sheetId="20">
        <row r="310">
          <cell r="G310">
            <v>1960834.8599999999</v>
          </cell>
        </row>
        <row r="321">
          <cell r="G321">
            <v>185767.74</v>
          </cell>
        </row>
        <row r="325">
          <cell r="G325">
            <v>374146.5</v>
          </cell>
        </row>
      </sheetData>
      <sheetData sheetId="21">
        <row r="301">
          <cell r="G301">
            <v>360000</v>
          </cell>
        </row>
        <row r="303">
          <cell r="G303">
            <v>180000</v>
          </cell>
        </row>
        <row r="304">
          <cell r="G304">
            <v>17105</v>
          </cell>
        </row>
        <row r="309">
          <cell r="G309">
            <v>960000</v>
          </cell>
        </row>
        <row r="321">
          <cell r="G321">
            <v>77680</v>
          </cell>
        </row>
      </sheetData>
      <sheetData sheetId="22">
        <row r="301">
          <cell r="G301">
            <v>1469373</v>
          </cell>
        </row>
        <row r="303">
          <cell r="G303">
            <v>128414</v>
          </cell>
        </row>
        <row r="310">
          <cell r="G310">
            <v>700500</v>
          </cell>
        </row>
        <row r="321">
          <cell r="G321">
            <v>300000</v>
          </cell>
        </row>
        <row r="323">
          <cell r="G323">
            <v>690860</v>
          </cell>
        </row>
        <row r="325">
          <cell r="G325">
            <v>499996</v>
          </cell>
        </row>
      </sheetData>
      <sheetData sheetId="23" refreshError="1"/>
      <sheetData sheetId="24"/>
      <sheetData sheetId="25">
        <row r="22">
          <cell r="G22">
            <v>42626363.75</v>
          </cell>
        </row>
        <row r="23">
          <cell r="G23">
            <v>300000</v>
          </cell>
        </row>
        <row r="24">
          <cell r="G24">
            <v>0</v>
          </cell>
        </row>
        <row r="25">
          <cell r="G25">
            <v>0</v>
          </cell>
        </row>
        <row r="26">
          <cell r="G26">
            <v>0</v>
          </cell>
        </row>
        <row r="27">
          <cell r="G27">
            <v>0</v>
          </cell>
        </row>
        <row r="29">
          <cell r="G29">
            <v>7106568.2199999997</v>
          </cell>
        </row>
        <row r="30">
          <cell r="G30">
            <v>0</v>
          </cell>
        </row>
        <row r="31">
          <cell r="G31">
            <v>194400</v>
          </cell>
        </row>
        <row r="32">
          <cell r="G32">
            <v>0</v>
          </cell>
        </row>
        <row r="33">
          <cell r="G33">
            <v>0</v>
          </cell>
        </row>
        <row r="34">
          <cell r="G34">
            <v>0</v>
          </cell>
        </row>
        <row r="37">
          <cell r="G37">
            <v>0</v>
          </cell>
        </row>
        <row r="39">
          <cell r="G39">
            <v>3552169.53</v>
          </cell>
        </row>
        <row r="41">
          <cell r="G41">
            <v>0</v>
          </cell>
        </row>
        <row r="42">
          <cell r="G42">
            <v>0</v>
          </cell>
        </row>
        <row r="43">
          <cell r="G43">
            <v>0</v>
          </cell>
        </row>
        <row r="44">
          <cell r="G44">
            <v>0</v>
          </cell>
        </row>
        <row r="46">
          <cell r="G46">
            <v>0</v>
          </cell>
        </row>
        <row r="49">
          <cell r="G49">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2">
          <cell r="G62">
            <v>0</v>
          </cell>
        </row>
        <row r="65">
          <cell r="G65">
            <v>0</v>
          </cell>
        </row>
        <row r="68">
          <cell r="G68">
            <v>0</v>
          </cell>
        </row>
        <row r="69">
          <cell r="G69">
            <v>0</v>
          </cell>
        </row>
        <row r="72">
          <cell r="G72">
            <v>0</v>
          </cell>
        </row>
        <row r="74">
          <cell r="G74">
            <v>0</v>
          </cell>
        </row>
        <row r="75">
          <cell r="G75">
            <v>0</v>
          </cell>
        </row>
        <row r="76">
          <cell r="G76">
            <v>0</v>
          </cell>
        </row>
        <row r="77">
          <cell r="G77">
            <v>0</v>
          </cell>
        </row>
        <row r="80">
          <cell r="G80">
            <v>1815582.04</v>
          </cell>
        </row>
        <row r="82">
          <cell r="G82">
            <v>1581483.04</v>
          </cell>
        </row>
        <row r="84">
          <cell r="G84">
            <v>280397.64</v>
          </cell>
        </row>
        <row r="86">
          <cell r="G86">
            <v>0</v>
          </cell>
        </row>
        <row r="90">
          <cell r="G90">
            <v>0</v>
          </cell>
        </row>
        <row r="92">
          <cell r="G92">
            <v>0</v>
          </cell>
        </row>
        <row r="94">
          <cell r="G94">
            <v>1853280</v>
          </cell>
        </row>
        <row r="96">
          <cell r="G96">
            <v>0</v>
          </cell>
        </row>
        <row r="98">
          <cell r="G98">
            <v>1044000</v>
          </cell>
        </row>
        <row r="100">
          <cell r="G100">
            <v>0</v>
          </cell>
        </row>
        <row r="101">
          <cell r="G101">
            <v>0</v>
          </cell>
        </row>
        <row r="103">
          <cell r="G103">
            <v>0</v>
          </cell>
        </row>
        <row r="105">
          <cell r="G105">
            <v>0</v>
          </cell>
        </row>
        <row r="108">
          <cell r="G108">
            <v>0</v>
          </cell>
        </row>
        <row r="110">
          <cell r="G110">
            <v>568651.38</v>
          </cell>
        </row>
        <row r="115">
          <cell r="G115">
            <v>0</v>
          </cell>
        </row>
        <row r="118">
          <cell r="G118">
            <v>100000</v>
          </cell>
        </row>
        <row r="120">
          <cell r="G120">
            <v>0</v>
          </cell>
        </row>
        <row r="122">
          <cell r="G122">
            <v>0</v>
          </cell>
        </row>
        <row r="124">
          <cell r="G124">
            <v>0</v>
          </cell>
        </row>
        <row r="127">
          <cell r="G127">
            <v>2979312</v>
          </cell>
        </row>
        <row r="129">
          <cell r="G129">
            <v>0</v>
          </cell>
        </row>
        <row r="131">
          <cell r="G131">
            <v>0</v>
          </cell>
        </row>
        <row r="132">
          <cell r="G132">
            <v>0</v>
          </cell>
        </row>
        <row r="133">
          <cell r="G133">
            <v>0</v>
          </cell>
        </row>
        <row r="134">
          <cell r="G134">
            <v>0</v>
          </cell>
        </row>
        <row r="135">
          <cell r="G135">
            <v>0</v>
          </cell>
        </row>
        <row r="137">
          <cell r="G137">
            <v>0</v>
          </cell>
        </row>
        <row r="139">
          <cell r="G139">
            <v>0</v>
          </cell>
        </row>
        <row r="141">
          <cell r="G141">
            <v>0</v>
          </cell>
        </row>
        <row r="143">
          <cell r="G143">
            <v>0</v>
          </cell>
        </row>
        <row r="145">
          <cell r="G145">
            <v>0</v>
          </cell>
        </row>
        <row r="148">
          <cell r="G148">
            <v>0</v>
          </cell>
        </row>
        <row r="150">
          <cell r="G150">
            <v>800000</v>
          </cell>
        </row>
        <row r="152">
          <cell r="G152">
            <v>0</v>
          </cell>
        </row>
        <row r="154">
          <cell r="G154">
            <v>0</v>
          </cell>
        </row>
        <row r="156">
          <cell r="G156">
            <v>0</v>
          </cell>
        </row>
        <row r="158">
          <cell r="G158">
            <v>0</v>
          </cell>
        </row>
        <row r="160">
          <cell r="G160">
            <v>0</v>
          </cell>
        </row>
        <row r="162">
          <cell r="G162">
            <v>0</v>
          </cell>
        </row>
        <row r="164">
          <cell r="G164">
            <v>0</v>
          </cell>
        </row>
        <row r="167">
          <cell r="G167">
            <v>1000000</v>
          </cell>
        </row>
        <row r="168">
          <cell r="G168">
            <v>0</v>
          </cell>
        </row>
        <row r="169">
          <cell r="G169">
            <v>0</v>
          </cell>
        </row>
        <row r="170">
          <cell r="G170">
            <v>1900000</v>
          </cell>
        </row>
        <row r="171">
          <cell r="G171">
            <v>0</v>
          </cell>
        </row>
        <row r="172">
          <cell r="G172">
            <v>0</v>
          </cell>
        </row>
        <row r="173">
          <cell r="G173">
            <v>1988553.6</v>
          </cell>
        </row>
        <row r="175">
          <cell r="G175">
            <v>1142500</v>
          </cell>
        </row>
        <row r="176">
          <cell r="G176">
            <v>342525</v>
          </cell>
        </row>
        <row r="177">
          <cell r="G177">
            <v>0</v>
          </cell>
        </row>
        <row r="178">
          <cell r="G178">
            <v>745000</v>
          </cell>
        </row>
        <row r="179">
          <cell r="G179">
            <v>0</v>
          </cell>
        </row>
        <row r="180">
          <cell r="G180">
            <v>2145326.0800000001</v>
          </cell>
        </row>
        <row r="182">
          <cell r="G182">
            <v>0</v>
          </cell>
        </row>
        <row r="185">
          <cell r="G185">
            <v>0</v>
          </cell>
        </row>
        <row r="187">
          <cell r="G187">
            <v>65000</v>
          </cell>
        </row>
        <row r="189">
          <cell r="G189">
            <v>0</v>
          </cell>
        </row>
        <row r="191">
          <cell r="G191">
            <v>20000</v>
          </cell>
        </row>
        <row r="193">
          <cell r="G193">
            <v>300000</v>
          </cell>
        </row>
        <row r="194">
          <cell r="G194">
            <v>0</v>
          </cell>
        </row>
        <row r="195">
          <cell r="G195">
            <v>0</v>
          </cell>
        </row>
        <row r="197">
          <cell r="G197">
            <v>100000</v>
          </cell>
        </row>
        <row r="198">
          <cell r="G198">
            <v>0</v>
          </cell>
        </row>
        <row r="199">
          <cell r="G199">
            <v>0</v>
          </cell>
        </row>
        <row r="200">
          <cell r="G200">
            <v>0</v>
          </cell>
        </row>
        <row r="202">
          <cell r="G202">
            <v>0</v>
          </cell>
        </row>
        <row r="203">
          <cell r="G203">
            <v>0</v>
          </cell>
        </row>
        <row r="204">
          <cell r="G204">
            <v>0</v>
          </cell>
        </row>
        <row r="205">
          <cell r="G205">
            <v>0</v>
          </cell>
        </row>
        <row r="206">
          <cell r="G206">
            <v>0</v>
          </cell>
        </row>
        <row r="207">
          <cell r="G207">
            <v>503760</v>
          </cell>
        </row>
        <row r="209">
          <cell r="G209">
            <v>0</v>
          </cell>
        </row>
        <row r="210">
          <cell r="G210">
            <v>0</v>
          </cell>
        </row>
        <row r="211">
          <cell r="G211">
            <v>0</v>
          </cell>
        </row>
        <row r="213">
          <cell r="G213">
            <v>0</v>
          </cell>
        </row>
        <row r="214">
          <cell r="G214">
            <v>0</v>
          </cell>
        </row>
        <row r="215">
          <cell r="G215">
            <v>0</v>
          </cell>
        </row>
        <row r="216">
          <cell r="G216">
            <v>0</v>
          </cell>
        </row>
        <row r="217">
          <cell r="G217">
            <v>0</v>
          </cell>
        </row>
        <row r="221">
          <cell r="G221">
            <v>2004666</v>
          </cell>
        </row>
        <row r="222">
          <cell r="G222">
            <v>0</v>
          </cell>
        </row>
        <row r="224">
          <cell r="G224">
            <v>0</v>
          </cell>
        </row>
        <row r="226">
          <cell r="G226">
            <v>0</v>
          </cell>
        </row>
        <row r="227">
          <cell r="G227">
            <v>0</v>
          </cell>
        </row>
        <row r="228">
          <cell r="G228">
            <v>0</v>
          </cell>
        </row>
        <row r="230">
          <cell r="G230">
            <v>0</v>
          </cell>
        </row>
        <row r="233">
          <cell r="G233">
            <v>360450</v>
          </cell>
        </row>
        <row r="235">
          <cell r="G235">
            <v>400000</v>
          </cell>
        </row>
        <row r="237">
          <cell r="G237">
            <v>227200</v>
          </cell>
        </row>
        <row r="239">
          <cell r="G239">
            <v>0</v>
          </cell>
        </row>
        <row r="242">
          <cell r="G242">
            <v>1648723</v>
          </cell>
        </row>
        <row r="244">
          <cell r="G244">
            <v>2185426.25</v>
          </cell>
        </row>
        <row r="246">
          <cell r="G246">
            <v>625000</v>
          </cell>
        </row>
        <row r="248">
          <cell r="G248">
            <v>0</v>
          </cell>
        </row>
        <row r="250">
          <cell r="G250">
            <v>0</v>
          </cell>
        </row>
        <row r="252">
          <cell r="G252">
            <v>0</v>
          </cell>
        </row>
        <row r="255">
          <cell r="G255">
            <v>96327474.469999999</v>
          </cell>
        </row>
        <row r="257">
          <cell r="G257">
            <v>0</v>
          </cell>
        </row>
        <row r="260">
          <cell r="G260">
            <v>0</v>
          </cell>
        </row>
        <row r="262">
          <cell r="G262">
            <v>0</v>
          </cell>
        </row>
        <row r="264">
          <cell r="G264">
            <v>752000</v>
          </cell>
        </row>
        <row r="266">
          <cell r="G266">
            <v>0</v>
          </cell>
        </row>
        <row r="268">
          <cell r="G268">
            <v>125000</v>
          </cell>
        </row>
        <row r="271">
          <cell r="G271">
            <v>0</v>
          </cell>
        </row>
        <row r="272">
          <cell r="G272">
            <v>0</v>
          </cell>
        </row>
        <row r="273">
          <cell r="G273">
            <v>0</v>
          </cell>
        </row>
        <row r="274">
          <cell r="G274">
            <v>0</v>
          </cell>
        </row>
        <row r="275">
          <cell r="G275">
            <v>0</v>
          </cell>
        </row>
        <row r="277">
          <cell r="G277">
            <v>0</v>
          </cell>
        </row>
        <row r="278">
          <cell r="G278">
            <v>142131</v>
          </cell>
        </row>
        <row r="279">
          <cell r="G279">
            <v>0</v>
          </cell>
        </row>
        <row r="281">
          <cell r="G281">
            <v>0</v>
          </cell>
        </row>
        <row r="282">
          <cell r="G282">
            <v>0</v>
          </cell>
        </row>
        <row r="283">
          <cell r="G283">
            <v>255425</v>
          </cell>
        </row>
        <row r="284">
          <cell r="G284">
            <v>25971.22</v>
          </cell>
        </row>
        <row r="285">
          <cell r="G285">
            <v>0</v>
          </cell>
        </row>
        <row r="286">
          <cell r="G286">
            <v>0</v>
          </cell>
        </row>
        <row r="288">
          <cell r="G288">
            <v>0</v>
          </cell>
        </row>
        <row r="289">
          <cell r="G289">
            <v>0</v>
          </cell>
        </row>
        <row r="290">
          <cell r="G290">
            <v>0</v>
          </cell>
        </row>
        <row r="291">
          <cell r="G291">
            <v>0</v>
          </cell>
        </row>
        <row r="292">
          <cell r="G292">
            <v>0</v>
          </cell>
        </row>
        <row r="293">
          <cell r="G293">
            <v>0</v>
          </cell>
        </row>
        <row r="294">
          <cell r="G294">
            <v>0</v>
          </cell>
        </row>
        <row r="296">
          <cell r="G296">
            <v>0</v>
          </cell>
        </row>
        <row r="299">
          <cell r="G299">
            <v>2525879</v>
          </cell>
        </row>
        <row r="300">
          <cell r="G300">
            <v>3876525</v>
          </cell>
        </row>
        <row r="301">
          <cell r="G301">
            <v>0</v>
          </cell>
        </row>
        <row r="302">
          <cell r="G302">
            <v>1980000</v>
          </cell>
        </row>
        <row r="303">
          <cell r="G303">
            <v>0</v>
          </cell>
        </row>
        <row r="304">
          <cell r="G304">
            <v>400000</v>
          </cell>
        </row>
        <row r="305">
          <cell r="G305">
            <v>0</v>
          </cell>
        </row>
        <row r="307">
          <cell r="G307">
            <v>0</v>
          </cell>
        </row>
        <row r="308">
          <cell r="G308">
            <v>0</v>
          </cell>
        </row>
        <row r="309">
          <cell r="G309">
            <v>26852439</v>
          </cell>
        </row>
        <row r="310">
          <cell r="G310">
            <v>0</v>
          </cell>
        </row>
        <row r="311">
          <cell r="G311">
            <v>0</v>
          </cell>
        </row>
        <row r="312">
          <cell r="G312">
            <v>0</v>
          </cell>
        </row>
        <row r="315">
          <cell r="G315">
            <v>0</v>
          </cell>
        </row>
        <row r="317">
          <cell r="G317">
            <v>0</v>
          </cell>
        </row>
        <row r="320">
          <cell r="G320">
            <v>1805372.53</v>
          </cell>
        </row>
        <row r="322">
          <cell r="G322">
            <v>1983326.44</v>
          </cell>
        </row>
        <row r="324">
          <cell r="G324">
            <v>2575000</v>
          </cell>
        </row>
        <row r="326">
          <cell r="G326">
            <v>0</v>
          </cell>
        </row>
        <row r="328">
          <cell r="G328">
            <v>925586</v>
          </cell>
        </row>
        <row r="330">
          <cell r="G330">
            <v>2836423</v>
          </cell>
        </row>
        <row r="332">
          <cell r="G332">
            <v>0</v>
          </cell>
        </row>
        <row r="334">
          <cell r="G334">
            <v>0</v>
          </cell>
        </row>
        <row r="336">
          <cell r="G336">
            <v>0</v>
          </cell>
        </row>
        <row r="340">
          <cell r="G340">
            <v>0</v>
          </cell>
        </row>
        <row r="341">
          <cell r="G341">
            <v>0</v>
          </cell>
        </row>
        <row r="342">
          <cell r="G342">
            <v>0</v>
          </cell>
        </row>
        <row r="344">
          <cell r="G344">
            <v>0</v>
          </cell>
        </row>
        <row r="345">
          <cell r="G345">
            <v>0</v>
          </cell>
        </row>
        <row r="346">
          <cell r="G346">
            <v>0</v>
          </cell>
        </row>
        <row r="348">
          <cell r="G348">
            <v>0</v>
          </cell>
        </row>
        <row r="349">
          <cell r="G349">
            <v>0</v>
          </cell>
        </row>
        <row r="351">
          <cell r="G351">
            <v>0</v>
          </cell>
        </row>
        <row r="353">
          <cell r="G353">
            <v>0</v>
          </cell>
        </row>
        <row r="356">
          <cell r="G356">
            <v>0</v>
          </cell>
        </row>
        <row r="358">
          <cell r="G358">
            <v>0</v>
          </cell>
        </row>
        <row r="359">
          <cell r="G359">
            <v>0</v>
          </cell>
        </row>
        <row r="360">
          <cell r="G360">
            <v>0</v>
          </cell>
        </row>
        <row r="362">
          <cell r="G362">
            <v>0</v>
          </cell>
        </row>
        <row r="363">
          <cell r="G363">
            <v>0</v>
          </cell>
        </row>
        <row r="364">
          <cell r="G364">
            <v>0</v>
          </cell>
        </row>
        <row r="367">
          <cell r="G367">
            <v>0</v>
          </cell>
        </row>
        <row r="368">
          <cell r="G368">
            <v>0</v>
          </cell>
        </row>
        <row r="369">
          <cell r="G369">
            <v>0</v>
          </cell>
        </row>
        <row r="372">
          <cell r="G372">
            <v>0</v>
          </cell>
        </row>
        <row r="374">
          <cell r="G374">
            <v>0</v>
          </cell>
        </row>
        <row r="376">
          <cell r="G376">
            <v>0</v>
          </cell>
        </row>
        <row r="378">
          <cell r="G378">
            <v>0</v>
          </cell>
        </row>
        <row r="381">
          <cell r="G381">
            <v>0</v>
          </cell>
        </row>
        <row r="383">
          <cell r="G383">
            <v>0</v>
          </cell>
        </row>
        <row r="385">
          <cell r="G385">
            <v>0</v>
          </cell>
        </row>
        <row r="388">
          <cell r="G388">
            <v>0</v>
          </cell>
        </row>
        <row r="390">
          <cell r="G390">
            <v>0</v>
          </cell>
        </row>
        <row r="392">
          <cell r="G392">
            <v>0</v>
          </cell>
        </row>
        <row r="394">
          <cell r="G394">
            <v>0</v>
          </cell>
        </row>
        <row r="397">
          <cell r="G397">
            <v>0</v>
          </cell>
        </row>
        <row r="399">
          <cell r="G399">
            <v>0</v>
          </cell>
        </row>
        <row r="401">
          <cell r="G401">
            <v>0</v>
          </cell>
        </row>
        <row r="405">
          <cell r="G405">
            <v>977500</v>
          </cell>
        </row>
        <row r="407">
          <cell r="G407">
            <v>1100000</v>
          </cell>
        </row>
        <row r="409">
          <cell r="G409">
            <v>1347817.28</v>
          </cell>
        </row>
        <row r="411">
          <cell r="G411">
            <v>1614000</v>
          </cell>
        </row>
        <row r="413">
          <cell r="G413">
            <v>0</v>
          </cell>
        </row>
        <row r="416">
          <cell r="G416">
            <v>0</v>
          </cell>
        </row>
        <row r="418">
          <cell r="G418">
            <v>0</v>
          </cell>
        </row>
        <row r="420">
          <cell r="G420">
            <v>0</v>
          </cell>
        </row>
        <row r="422">
          <cell r="G422">
            <v>0</v>
          </cell>
        </row>
        <row r="425">
          <cell r="G425">
            <v>3517100</v>
          </cell>
        </row>
        <row r="427">
          <cell r="G427">
            <v>2385420</v>
          </cell>
        </row>
        <row r="429">
          <cell r="G429">
            <v>0</v>
          </cell>
        </row>
        <row r="431">
          <cell r="G431">
            <v>0</v>
          </cell>
        </row>
        <row r="434">
          <cell r="G434">
            <v>3000000</v>
          </cell>
        </row>
        <row r="436">
          <cell r="G436">
            <v>0</v>
          </cell>
        </row>
        <row r="438">
          <cell r="G438">
            <v>0</v>
          </cell>
        </row>
        <row r="441">
          <cell r="G441">
            <v>0</v>
          </cell>
        </row>
        <row r="443">
          <cell r="G443">
            <v>0</v>
          </cell>
        </row>
        <row r="445">
          <cell r="G445">
            <v>0</v>
          </cell>
        </row>
        <row r="447">
          <cell r="G447">
            <v>0</v>
          </cell>
        </row>
        <row r="449">
          <cell r="G449">
            <v>0</v>
          </cell>
        </row>
        <row r="451">
          <cell r="G451">
            <v>0</v>
          </cell>
        </row>
        <row r="453">
          <cell r="G453">
            <v>245000</v>
          </cell>
        </row>
        <row r="456">
          <cell r="G456">
            <v>0</v>
          </cell>
        </row>
        <row r="458">
          <cell r="G458">
            <v>0</v>
          </cell>
        </row>
        <row r="461">
          <cell r="G461">
            <v>0</v>
          </cell>
        </row>
        <row r="463">
          <cell r="G463">
            <v>0</v>
          </cell>
        </row>
        <row r="464">
          <cell r="G464">
            <v>0</v>
          </cell>
        </row>
        <row r="466">
          <cell r="G466">
            <v>0</v>
          </cell>
        </row>
        <row r="468">
          <cell r="G468">
            <v>0</v>
          </cell>
        </row>
        <row r="470">
          <cell r="G470">
            <v>0</v>
          </cell>
        </row>
        <row r="472">
          <cell r="G472">
            <v>0</v>
          </cell>
        </row>
        <row r="473">
          <cell r="G473">
            <v>0</v>
          </cell>
        </row>
        <row r="474">
          <cell r="G474">
            <v>0</v>
          </cell>
        </row>
        <row r="475">
          <cell r="G475">
            <v>0</v>
          </cell>
        </row>
        <row r="477">
          <cell r="G477">
            <v>0</v>
          </cell>
        </row>
        <row r="480">
          <cell r="G480">
            <v>0</v>
          </cell>
        </row>
        <row r="482">
          <cell r="G482">
            <v>0</v>
          </cell>
        </row>
        <row r="484">
          <cell r="G484">
            <v>0</v>
          </cell>
        </row>
        <row r="488">
          <cell r="G488">
            <v>0</v>
          </cell>
        </row>
        <row r="490">
          <cell r="G490">
            <v>62050000</v>
          </cell>
        </row>
        <row r="492">
          <cell r="G492">
            <v>0</v>
          </cell>
        </row>
        <row r="494">
          <cell r="G494">
            <v>0</v>
          </cell>
        </row>
        <row r="496">
          <cell r="G496">
            <v>0</v>
          </cell>
        </row>
        <row r="499">
          <cell r="G499">
            <v>0</v>
          </cell>
        </row>
        <row r="501">
          <cell r="G501">
            <v>15000</v>
          </cell>
        </row>
        <row r="503">
          <cell r="G503">
            <v>0</v>
          </cell>
        </row>
        <row r="505">
          <cell r="G505">
            <v>0</v>
          </cell>
        </row>
        <row r="507">
          <cell r="G507">
            <v>0</v>
          </cell>
        </row>
        <row r="509">
          <cell r="G509">
            <v>0</v>
          </cell>
        </row>
        <row r="512">
          <cell r="G512">
            <v>0</v>
          </cell>
        </row>
        <row r="514">
          <cell r="G514">
            <v>0</v>
          </cell>
        </row>
      </sheetData>
      <sheetData sheetId="26" refreshError="1"/>
      <sheetData sheetId="27" refreshError="1"/>
      <sheetData sheetId="28">
        <row r="5">
          <cell r="F5" t="str">
            <v>Anticipo Financiero</v>
          </cell>
        </row>
        <row r="6">
          <cell r="F6" t="str">
            <v>Venta de servicios</v>
          </cell>
        </row>
        <row r="7">
          <cell r="F7" t="str">
            <v>Recursos externos</v>
          </cell>
        </row>
        <row r="8">
          <cell r="F8" t="str">
            <v>Nómina</v>
          </cell>
        </row>
      </sheetData>
      <sheetData sheetId="29">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30">
        <row r="3">
          <cell r="B3">
            <v>2017</v>
          </cell>
        </row>
        <row r="4">
          <cell r="B4">
            <v>2018</v>
          </cell>
        </row>
        <row r="5">
          <cell r="B5">
            <v>2019</v>
          </cell>
        </row>
        <row r="6">
          <cell r="B6">
            <v>2020</v>
          </cell>
        </row>
        <row r="10">
          <cell r="B10" t="str">
            <v>SNS - Dirección Central</v>
          </cell>
        </row>
        <row r="11">
          <cell r="B11" t="str">
            <v>R0 - SRS Metropolitano</v>
          </cell>
        </row>
        <row r="12">
          <cell r="B12" t="str">
            <v>R1 - SRS Valdesia</v>
          </cell>
        </row>
        <row r="13">
          <cell r="B13" t="str">
            <v>R2 - SRS Norcentral</v>
          </cell>
        </row>
        <row r="14">
          <cell r="B14" t="str">
            <v>R3 - SRS Nordeste</v>
          </cell>
        </row>
        <row r="15">
          <cell r="B15" t="str">
            <v>R4 - SRS Enriquillo</v>
          </cell>
        </row>
        <row r="16">
          <cell r="B16" t="str">
            <v>R5 - SRS Este</v>
          </cell>
        </row>
        <row r="17">
          <cell r="B17" t="str">
            <v>R6 - SRS El Valle</v>
          </cell>
        </row>
        <row r="18">
          <cell r="B18" t="str">
            <v>R7 - SRS Cibao Occidental</v>
          </cell>
        </row>
        <row r="19">
          <cell r="B19" t="str">
            <v>R8 - SRS Cibao Central</v>
          </cell>
        </row>
        <row r="150">
          <cell r="B150" t="str">
            <v>Informe</v>
          </cell>
        </row>
        <row r="151">
          <cell r="B151" t="str">
            <v>Listado de participación</v>
          </cell>
        </row>
        <row r="152">
          <cell r="B152" t="str">
            <v>Fotos</v>
          </cell>
        </row>
        <row r="153">
          <cell r="B153" t="str">
            <v>Agenda</v>
          </cell>
        </row>
        <row r="154">
          <cell r="B154" t="str">
            <v>Plan</v>
          </cell>
        </row>
        <row r="155">
          <cell r="B155" t="str">
            <v>Protocolo</v>
          </cell>
        </row>
        <row r="156">
          <cell r="B156" t="str">
            <v>Manual</v>
          </cell>
        </row>
        <row r="157">
          <cell r="B157" t="str">
            <v>Resolución</v>
          </cell>
        </row>
        <row r="158">
          <cell r="B158" t="str">
            <v>Boletin</v>
          </cell>
        </row>
        <row r="159">
          <cell r="B159" t="str">
            <v>Reporte</v>
          </cell>
        </row>
        <row r="160">
          <cell r="B160" t="str">
            <v>Minuta</v>
          </cell>
        </row>
        <row r="161">
          <cell r="B161" t="str">
            <v>Hoja de supervisión</v>
          </cell>
        </row>
        <row r="162">
          <cell r="B162" t="str">
            <v>Inventario</v>
          </cell>
        </row>
        <row r="163">
          <cell r="B163" t="str">
            <v>Reglamento</v>
          </cell>
        </row>
        <row r="164">
          <cell r="B164" t="str">
            <v>Memoria</v>
          </cell>
        </row>
        <row r="165">
          <cell r="B165" t="str">
            <v>Encuesta</v>
          </cell>
        </row>
        <row r="166">
          <cell r="B166" t="str">
            <v>Registro Digital</v>
          </cell>
        </row>
        <row r="167">
          <cell r="B167" t="str">
            <v>Base de datos</v>
          </cell>
        </row>
        <row r="168">
          <cell r="B168" t="str">
            <v>Otros</v>
          </cell>
        </row>
      </sheetData>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28800</v>
          </cell>
        </row>
        <row r="399">
          <cell r="J399">
            <v>0</v>
          </cell>
        </row>
        <row r="447">
          <cell r="J447">
            <v>28762.5</v>
          </cell>
        </row>
      </sheetData>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75000</v>
          </cell>
        </row>
        <row r="399">
          <cell r="J399">
            <v>0</v>
          </cell>
        </row>
        <row r="447">
          <cell r="J447">
            <v>0</v>
          </cell>
        </row>
      </sheetData>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95000</v>
          </cell>
        </row>
        <row r="399">
          <cell r="J399">
            <v>0</v>
          </cell>
        </row>
        <row r="447">
          <cell r="J447">
            <v>0</v>
          </cell>
        </row>
      </sheetData>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
      <sheetName val="Insumos"/>
    </sheetNames>
    <sheetDataSet>
      <sheetData sheetId="0"/>
      <sheetData sheetId="1"/>
      <sheetData sheetId="2"/>
      <sheetData sheetId="3"/>
      <sheetData sheetId="4"/>
      <sheetData sheetId="5">
        <row r="66">
          <cell r="J66">
            <v>0</v>
          </cell>
        </row>
        <row r="98">
          <cell r="J98">
            <v>3600</v>
          </cell>
        </row>
        <row r="399">
          <cell r="J399">
            <v>0</v>
          </cell>
        </row>
        <row r="447">
          <cell r="J447">
            <v>0</v>
          </cell>
        </row>
      </sheetData>
      <sheetData sheetId="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34125</v>
          </cell>
        </row>
        <row r="399">
          <cell r="J399">
            <v>0</v>
          </cell>
        </row>
        <row r="447">
          <cell r="J447">
            <v>0</v>
          </cell>
        </row>
      </sheetData>
      <sheetData sheetId="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7">
          <cell r="J67">
            <v>0</v>
          </cell>
        </row>
        <row r="99">
          <cell r="J99">
            <v>15180</v>
          </cell>
        </row>
        <row r="400">
          <cell r="J400">
            <v>0</v>
          </cell>
        </row>
        <row r="448">
          <cell r="J448">
            <v>0</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Plantilla  POA 2021 SRS GESTION"/>
    </sheetNames>
    <sheetDataSet>
      <sheetData sheetId="0" refreshError="1"/>
      <sheetData sheetId="1">
        <row r="2">
          <cell r="G2" t="str">
            <v>Servicio Nacional de Salud</v>
          </cell>
        </row>
      </sheetData>
      <sheetData sheetId="2"/>
      <sheetData sheetId="3" refreshError="1"/>
      <sheetData sheetId="4" refreshError="1"/>
      <sheetData sheetId="5"/>
      <sheetData sheetId="6" refreshError="1"/>
      <sheetData sheetId="7" refreshError="1"/>
      <sheetData sheetId="8" refreshError="1"/>
      <sheetData sheetId="9" refreshError="1"/>
      <sheetData sheetId="10">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11" refreshError="1"/>
      <sheetData sheetId="12">
        <row r="16">
          <cell r="F16" t="str">
            <v>Electrodomésticos</v>
          </cell>
        </row>
        <row r="17">
          <cell r="F17" t="str">
            <v>Equipos de cómputo</v>
          </cell>
        </row>
        <row r="18">
          <cell r="F18" t="str">
            <v>Equipos de seguridad</v>
          </cell>
        </row>
        <row r="19">
          <cell r="F19" t="str">
            <v>Mantenimiento y reparación de equipos de transporte, tracción y elevación</v>
          </cell>
        </row>
        <row r="20">
          <cell r="F20" t="str">
            <v>Mantenimiento y reparación de equipos para computación</v>
          </cell>
        </row>
        <row r="21">
          <cell r="F21" t="str">
            <v>Mantenimiento y reparación de equipos sanitarios y de laboratorio</v>
          </cell>
        </row>
        <row r="22">
          <cell r="F22" t="str">
            <v>Mantenimiento y reparación de maquinarias y equipos</v>
          </cell>
        </row>
        <row r="23">
          <cell r="F23" t="str">
            <v>Mantenimiento y reparación de muebles y equipos de oficina</v>
          </cell>
        </row>
        <row r="24">
          <cell r="F24" t="str">
            <v>Muebles de alojamiento</v>
          </cell>
        </row>
        <row r="25">
          <cell r="F25" t="str">
            <v>Muebles de oficina y estantería</v>
          </cell>
        </row>
        <row r="26">
          <cell r="F26" t="str">
            <v>Otros equipos</v>
          </cell>
        </row>
        <row r="27">
          <cell r="F27" t="str">
            <v>Sistemas de aire acondicionado, calefacción y de refrigeración industrial y comercial</v>
          </cell>
        </row>
        <row r="28">
          <cell r="F28" t="str">
            <v>Automóviles y camiones</v>
          </cell>
        </row>
        <row r="29">
          <cell r="F29" t="str">
            <v>Carrocerías y remolques</v>
          </cell>
        </row>
        <row r="30">
          <cell r="F30" t="str">
            <v>Otros equipos de transporte</v>
          </cell>
        </row>
      </sheetData>
      <sheetData sheetId="13" refreshError="1"/>
      <sheetData sheetId="14">
        <row r="11">
          <cell r="D11" t="str">
            <v>Almacen</v>
          </cell>
          <cell r="G11" t="str">
            <v>Compra</v>
          </cell>
        </row>
        <row r="12">
          <cell r="D12" t="str">
            <v>Centro Primer Nivel</v>
          </cell>
          <cell r="G12" t="str">
            <v>Alquiler</v>
          </cell>
        </row>
        <row r="13">
          <cell r="D13" t="str">
            <v>Centro Diagnóstico</v>
          </cell>
          <cell r="G13" t="str">
            <v>Reparación</v>
          </cell>
        </row>
        <row r="14">
          <cell r="D14" t="str">
            <v>Gerencia de Área</v>
          </cell>
          <cell r="G14" t="str">
            <v>Mantenimiento</v>
          </cell>
        </row>
        <row r="15">
          <cell r="D15" t="str">
            <v>Hospital</v>
          </cell>
        </row>
        <row r="16">
          <cell r="D16" t="str">
            <v>SRS</v>
          </cell>
        </row>
        <row r="187">
          <cell r="B187" t="str">
            <v>Informe</v>
          </cell>
        </row>
        <row r="188">
          <cell r="B188" t="str">
            <v>Listado de participación</v>
          </cell>
        </row>
        <row r="189">
          <cell r="B189" t="str">
            <v>Fotos</v>
          </cell>
        </row>
        <row r="190">
          <cell r="B190" t="str">
            <v>Agenda</v>
          </cell>
        </row>
        <row r="191">
          <cell r="B191" t="str">
            <v>Plan</v>
          </cell>
        </row>
        <row r="192">
          <cell r="B192" t="str">
            <v>Protocolo</v>
          </cell>
        </row>
        <row r="193">
          <cell r="B193" t="str">
            <v>Manual</v>
          </cell>
        </row>
        <row r="194">
          <cell r="B194" t="str">
            <v>Resolución</v>
          </cell>
        </row>
        <row r="195">
          <cell r="B195" t="str">
            <v>Boletin</v>
          </cell>
        </row>
        <row r="196">
          <cell r="B196" t="str">
            <v>Reporte</v>
          </cell>
        </row>
        <row r="197">
          <cell r="B197" t="str">
            <v>Minuta</v>
          </cell>
        </row>
        <row r="198">
          <cell r="B198" t="str">
            <v>Hoja de supervisión</v>
          </cell>
        </row>
        <row r="199">
          <cell r="B199" t="str">
            <v>Inventario</v>
          </cell>
        </row>
        <row r="200">
          <cell r="B200" t="str">
            <v>Reglamento</v>
          </cell>
        </row>
        <row r="201">
          <cell r="B201" t="str">
            <v>Memoria</v>
          </cell>
        </row>
        <row r="202">
          <cell r="B202" t="str">
            <v>Encuesta</v>
          </cell>
        </row>
        <row r="203">
          <cell r="B203" t="str">
            <v>Registro Digital</v>
          </cell>
        </row>
        <row r="204">
          <cell r="B204" t="str">
            <v>Base de datos</v>
          </cell>
        </row>
        <row r="205">
          <cell r="B205" t="str">
            <v>Otros</v>
          </cell>
        </row>
      </sheetData>
      <sheetData sheetId="1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 val="Sheet1"/>
      <sheetName val="Sheet3"/>
    </sheetNames>
    <sheetDataSet>
      <sheetData sheetId="0"/>
      <sheetData sheetId="1"/>
      <sheetData sheetId="2"/>
      <sheetData sheetId="3"/>
      <sheetData sheetId="4"/>
      <sheetData sheetId="5">
        <row r="66">
          <cell r="J66">
            <v>0</v>
          </cell>
        </row>
        <row r="98">
          <cell r="J98">
            <v>214116.09999999992</v>
          </cell>
        </row>
        <row r="399">
          <cell r="J399">
            <v>0</v>
          </cell>
        </row>
        <row r="447">
          <cell r="J447">
            <v>0</v>
          </cell>
        </row>
      </sheetData>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0</v>
          </cell>
        </row>
        <row r="399">
          <cell r="J399">
            <v>0</v>
          </cell>
        </row>
        <row r="447">
          <cell r="J447">
            <v>0</v>
          </cell>
        </row>
      </sheetData>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35920</v>
          </cell>
        </row>
        <row r="399">
          <cell r="J399">
            <v>0</v>
          </cell>
        </row>
        <row r="447">
          <cell r="J447">
            <v>0</v>
          </cell>
        </row>
      </sheetData>
      <sheetData sheetId="6"/>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sheetData sheetId="1"/>
      <sheetData sheetId="2"/>
      <sheetData sheetId="3"/>
      <sheetData sheetId="4"/>
      <sheetData sheetId="5">
        <row r="66">
          <cell r="J66">
            <v>0</v>
          </cell>
        </row>
        <row r="98">
          <cell r="J98">
            <v>12725.25</v>
          </cell>
        </row>
        <row r="399">
          <cell r="J399">
            <v>0</v>
          </cell>
        </row>
        <row r="447">
          <cell r="J447">
            <v>0</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Hoja3"/>
      <sheetName val="Hoja4"/>
      <sheetName val="Hoja5"/>
      <sheetName val="Hoja6"/>
      <sheetName val="Hoja7"/>
      <sheetName val="Hoja8"/>
      <sheetName val="Hoja9"/>
      <sheetName val="Hoja10"/>
      <sheetName val="Hoja12"/>
      <sheetName val="Hoja13"/>
      <sheetName val="Hoja15"/>
      <sheetName val="Hoja14"/>
      <sheetName val="Hoja11"/>
      <sheetName val="Hoja16"/>
      <sheetName val="Hoja17"/>
      <sheetName val="Hoja18"/>
      <sheetName val="Hoja19"/>
      <sheetName val="Formulario PPGR6"/>
      <sheetName val="Formulario PPGR7"/>
      <sheetName val="Formulario PPGR8"/>
      <sheetName val="Tablero Indicadores POA"/>
      <sheetName val="Prov"/>
      <sheetName val="LSIns"/>
      <sheetName val="Obj"/>
      <sheetName val="Catalogo"/>
      <sheetName val="Hoja1"/>
      <sheetName val="Hoja2"/>
      <sheetName val="POA Regional 2020 SRSCC (VIII)"/>
    </sheetNames>
    <sheetDataSet>
      <sheetData sheetId="0" refreshError="1"/>
      <sheetData sheetId="1" refreshError="1">
        <row r="2">
          <cell r="H2" t="str">
            <v>Servicio Nacional de Salud</v>
          </cell>
        </row>
        <row r="3">
          <cell r="H3" t="str">
            <v>Dirección de Planificación y Desarrollo</v>
          </cell>
          <cell r="N3" t="str">
            <v>R8 - SRS Cibao Central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5">
          <cell r="B5" t="str">
            <v>Acabados textiles</v>
          </cell>
          <cell r="C5" t="str">
            <v>lsAcabadosTextiles</v>
          </cell>
          <cell r="F5" t="str">
            <v>Anticipo Financiero</v>
          </cell>
        </row>
        <row r="6">
          <cell r="B6" t="str">
            <v>Alimentos y bebidas para personas</v>
          </cell>
          <cell r="C6" t="str">
            <v>lsAlimentosyBebidas</v>
          </cell>
          <cell r="F6" t="str">
            <v>Venta de servicios</v>
          </cell>
        </row>
        <row r="7">
          <cell r="B7" t="str">
            <v>Artículos de plástico</v>
          </cell>
          <cell r="C7" t="str">
            <v>lsArticulosdePlastico</v>
          </cell>
          <cell r="F7" t="str">
            <v>Recursos externos</v>
          </cell>
        </row>
        <row r="8">
          <cell r="B8" t="str">
            <v>Electrodomésticos</v>
          </cell>
          <cell r="C8" t="str">
            <v>lsElectrodomesticos</v>
          </cell>
          <cell r="F8" t="str">
            <v>Nómina</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4"/>
      <sheetName val="Prov"/>
      <sheetName val="LSIns"/>
      <sheetName val="Obj"/>
      <sheetName val="Catalogo"/>
    </sheetNames>
    <sheetDataSet>
      <sheetData sheetId="0" refreshError="1"/>
      <sheetData sheetId="1" refreshError="1"/>
      <sheetData sheetId="2">
        <row r="2">
          <cell r="A2" t="str">
            <v>DISTRITO NACIONAL</v>
          </cell>
          <cell r="B2" t="str">
            <v>Distrito_Nacional</v>
          </cell>
          <cell r="F2" t="str">
            <v>DISTRITO NACIONAL</v>
          </cell>
        </row>
        <row r="3">
          <cell r="A3" t="str">
            <v>AZUA</v>
          </cell>
          <cell r="B3" t="str">
            <v>Azua</v>
          </cell>
          <cell r="F3" t="str">
            <v>MONTE PLATA</v>
          </cell>
        </row>
        <row r="4">
          <cell r="A4" t="str">
            <v>AZUA</v>
          </cell>
          <cell r="B4" t="str">
            <v>Azua</v>
          </cell>
          <cell r="F4" t="str">
            <v>SANTO DOMINGO</v>
          </cell>
        </row>
        <row r="5">
          <cell r="A5" t="str">
            <v>AZUA</v>
          </cell>
          <cell r="B5" t="str">
            <v>Azua</v>
          </cell>
          <cell r="F5" t="str">
            <v>PERAVIA</v>
          </cell>
        </row>
        <row r="6">
          <cell r="A6" t="str">
            <v>AZUA</v>
          </cell>
          <cell r="B6" t="str">
            <v>Azua</v>
          </cell>
          <cell r="F6" t="str">
            <v>SAN CRISTÓBAL</v>
          </cell>
        </row>
        <row r="7">
          <cell r="A7" t="str">
            <v>AZUA</v>
          </cell>
          <cell r="B7" t="str">
            <v>Azua</v>
          </cell>
          <cell r="F7" t="str">
            <v>SAN JOSÉ DE OCOA</v>
          </cell>
        </row>
        <row r="8">
          <cell r="A8" t="str">
            <v>AZUA</v>
          </cell>
          <cell r="B8" t="str">
            <v>Azua</v>
          </cell>
          <cell r="F8" t="str">
            <v>ESPAILLAT</v>
          </cell>
        </row>
        <row r="9">
          <cell r="A9" t="str">
            <v>AZUA</v>
          </cell>
          <cell r="B9" t="str">
            <v>Azua</v>
          </cell>
          <cell r="F9" t="str">
            <v>PUERTO PLATA</v>
          </cell>
        </row>
        <row r="10">
          <cell r="A10" t="str">
            <v>AZUA</v>
          </cell>
          <cell r="B10" t="str">
            <v>Azua</v>
          </cell>
          <cell r="F10" t="str">
            <v>SANTIAGO</v>
          </cell>
        </row>
        <row r="11">
          <cell r="A11" t="str">
            <v>AZUA</v>
          </cell>
          <cell r="B11" t="str">
            <v>Azua</v>
          </cell>
          <cell r="F11" t="str">
            <v>DUARTE</v>
          </cell>
        </row>
        <row r="12">
          <cell r="A12" t="str">
            <v>AZUA</v>
          </cell>
          <cell r="B12" t="str">
            <v>Azua</v>
          </cell>
          <cell r="F12" t="str">
            <v>HERMANAS MIRABAL</v>
          </cell>
        </row>
        <row r="13">
          <cell r="A13" t="str">
            <v>BAHORUCO</v>
          </cell>
          <cell r="B13" t="str">
            <v>Bahoruco</v>
          </cell>
          <cell r="F13" t="str">
            <v>MARÍA TRINIDAD SÁNCHEZ</v>
          </cell>
        </row>
        <row r="14">
          <cell r="A14" t="str">
            <v>BAHORUCO</v>
          </cell>
          <cell r="B14" t="str">
            <v>Bahoruco</v>
          </cell>
          <cell r="F14" t="str">
            <v>SAMANÁ</v>
          </cell>
        </row>
        <row r="15">
          <cell r="A15" t="str">
            <v>BAHORUCO</v>
          </cell>
          <cell r="B15" t="str">
            <v>Bahoruco</v>
          </cell>
          <cell r="F15" t="str">
            <v>BAHORUCO</v>
          </cell>
        </row>
        <row r="16">
          <cell r="A16" t="str">
            <v>BAHORUCO</v>
          </cell>
          <cell r="B16" t="str">
            <v>Bahoruco</v>
          </cell>
          <cell r="F16" t="str">
            <v>BARAHONA</v>
          </cell>
        </row>
        <row r="17">
          <cell r="A17" t="str">
            <v>BAHORUCO</v>
          </cell>
          <cell r="B17" t="str">
            <v>Bahoruco</v>
          </cell>
          <cell r="F17" t="str">
            <v>INDEPENDENCIA</v>
          </cell>
        </row>
        <row r="18">
          <cell r="A18" t="str">
            <v>BARAHONA</v>
          </cell>
          <cell r="B18" t="str">
            <v>Barahona</v>
          </cell>
          <cell r="F18" t="str">
            <v>PEDERNALES</v>
          </cell>
        </row>
        <row r="19">
          <cell r="A19" t="str">
            <v>BARAHONA</v>
          </cell>
          <cell r="B19" t="str">
            <v>Barahona</v>
          </cell>
          <cell r="F19" t="str">
            <v>EL SEIBO</v>
          </cell>
        </row>
        <row r="20">
          <cell r="A20" t="str">
            <v>BARAHONA</v>
          </cell>
          <cell r="B20" t="str">
            <v>Barahona</v>
          </cell>
          <cell r="F20" t="str">
            <v>HATO MAYOR</v>
          </cell>
        </row>
        <row r="21">
          <cell r="A21" t="str">
            <v>BARAHONA</v>
          </cell>
          <cell r="B21" t="str">
            <v>Barahona</v>
          </cell>
          <cell r="F21" t="str">
            <v>LA ALTAGRACIA</v>
          </cell>
        </row>
        <row r="22">
          <cell r="A22" t="str">
            <v>BARAHONA</v>
          </cell>
          <cell r="B22" t="str">
            <v>Barahona</v>
          </cell>
          <cell r="F22" t="str">
            <v>LA ROMANA</v>
          </cell>
        </row>
        <row r="23">
          <cell r="A23" t="str">
            <v>BARAHONA</v>
          </cell>
          <cell r="B23" t="str">
            <v>Barahona</v>
          </cell>
          <cell r="F23" t="str">
            <v>SAN PEDRO DE MACORÍS</v>
          </cell>
        </row>
        <row r="24">
          <cell r="A24" t="str">
            <v>BARAHONA</v>
          </cell>
          <cell r="B24" t="str">
            <v>Barahona</v>
          </cell>
          <cell r="F24" t="str">
            <v>AZUA</v>
          </cell>
        </row>
        <row r="25">
          <cell r="A25" t="str">
            <v>BARAHONA</v>
          </cell>
          <cell r="B25" t="str">
            <v>Barahona</v>
          </cell>
          <cell r="F25" t="str">
            <v>ELÍAS PIÑA</v>
          </cell>
        </row>
        <row r="26">
          <cell r="A26" t="str">
            <v>BARAHONA</v>
          </cell>
          <cell r="B26" t="str">
            <v>Barahona</v>
          </cell>
          <cell r="F26" t="str">
            <v>SAN JUAN</v>
          </cell>
        </row>
        <row r="27">
          <cell r="A27" t="str">
            <v>BARAHONA</v>
          </cell>
          <cell r="B27" t="str">
            <v>Barahona</v>
          </cell>
          <cell r="F27" t="str">
            <v>DAJABÓN</v>
          </cell>
        </row>
        <row r="28">
          <cell r="A28" t="str">
            <v>BARAHONA</v>
          </cell>
          <cell r="B28" t="str">
            <v>Barahona</v>
          </cell>
          <cell r="F28" t="str">
            <v>MONTECRISTI</v>
          </cell>
        </row>
        <row r="29">
          <cell r="A29" t="str">
            <v>DAJABÓN</v>
          </cell>
          <cell r="B29" t="str">
            <v>Dajabon</v>
          </cell>
          <cell r="F29" t="str">
            <v>SANTIAGO RODRÍGUEZ</v>
          </cell>
        </row>
        <row r="30">
          <cell r="A30" t="str">
            <v>DAJABÓN</v>
          </cell>
          <cell r="B30" t="str">
            <v>Dajabon</v>
          </cell>
          <cell r="F30" t="str">
            <v>VALVERDE</v>
          </cell>
        </row>
        <row r="31">
          <cell r="A31" t="str">
            <v>DAJABÓN</v>
          </cell>
          <cell r="B31" t="str">
            <v>Dajabon</v>
          </cell>
          <cell r="F31" t="str">
            <v>LA VEGA</v>
          </cell>
        </row>
        <row r="32">
          <cell r="A32" t="str">
            <v>DAJABÓN</v>
          </cell>
          <cell r="B32" t="str">
            <v>Dajabon</v>
          </cell>
          <cell r="F32" t="str">
            <v>MONSEÑOR NOUEL</v>
          </cell>
        </row>
        <row r="33">
          <cell r="A33" t="str">
            <v>DAJABÓN</v>
          </cell>
          <cell r="B33" t="str">
            <v>Dajabon</v>
          </cell>
          <cell r="F33" t="str">
            <v>SÁNCHEZ RAMÍREZ</v>
          </cell>
        </row>
        <row r="34">
          <cell r="A34" t="str">
            <v>DUARTE</v>
          </cell>
          <cell r="B34" t="str">
            <v>Duarte</v>
          </cell>
        </row>
        <row r="35">
          <cell r="A35" t="str">
            <v>DUARTE</v>
          </cell>
          <cell r="B35" t="str">
            <v>Duarte</v>
          </cell>
        </row>
        <row r="36">
          <cell r="A36" t="str">
            <v>DUARTE</v>
          </cell>
          <cell r="B36" t="str">
            <v>Duarte</v>
          </cell>
        </row>
        <row r="37">
          <cell r="A37" t="str">
            <v>DUARTE</v>
          </cell>
          <cell r="B37" t="str">
            <v>Duarte</v>
          </cell>
        </row>
        <row r="38">
          <cell r="A38" t="str">
            <v>DUARTE</v>
          </cell>
          <cell r="B38" t="str">
            <v>Duarte</v>
          </cell>
        </row>
        <row r="39">
          <cell r="A39" t="str">
            <v>DUARTE</v>
          </cell>
          <cell r="B39" t="str">
            <v>Duarte</v>
          </cell>
        </row>
        <row r="40">
          <cell r="A40" t="str">
            <v>DUARTE</v>
          </cell>
          <cell r="B40" t="str">
            <v>Duarte</v>
          </cell>
        </row>
        <row r="41">
          <cell r="A41" t="str">
            <v>EL SEIBO</v>
          </cell>
          <cell r="B41" t="str">
            <v>El_Seibo</v>
          </cell>
        </row>
        <row r="42">
          <cell r="A42" t="str">
            <v>EL SEIBO</v>
          </cell>
          <cell r="B42" t="str">
            <v>El_Seibo</v>
          </cell>
        </row>
        <row r="43">
          <cell r="A43" t="str">
            <v>ELÍAS PIÑA</v>
          </cell>
          <cell r="B43" t="str">
            <v>Elias_Pina</v>
          </cell>
        </row>
        <row r="44">
          <cell r="A44" t="str">
            <v>ELÍAS PIÑA</v>
          </cell>
          <cell r="B44" t="str">
            <v>Elias_Pina</v>
          </cell>
        </row>
        <row r="45">
          <cell r="A45" t="str">
            <v>ELÍAS PIÑA</v>
          </cell>
          <cell r="B45" t="str">
            <v>Elias_Pina</v>
          </cell>
        </row>
        <row r="46">
          <cell r="A46" t="str">
            <v>ELÍAS PIÑA</v>
          </cell>
          <cell r="B46" t="str">
            <v>Elias_Pina</v>
          </cell>
        </row>
        <row r="47">
          <cell r="A47" t="str">
            <v>ELÍAS PIÑA</v>
          </cell>
          <cell r="B47" t="str">
            <v>Elias_Pina</v>
          </cell>
        </row>
        <row r="48">
          <cell r="A48" t="str">
            <v>ELÍAS PIÑA</v>
          </cell>
          <cell r="B48" t="str">
            <v>Elias_Pina</v>
          </cell>
        </row>
        <row r="49">
          <cell r="A49" t="str">
            <v>ESPAILLAT</v>
          </cell>
          <cell r="B49" t="str">
            <v>Espaillat</v>
          </cell>
        </row>
        <row r="50">
          <cell r="A50" t="str">
            <v>ESPAILLAT</v>
          </cell>
          <cell r="B50" t="str">
            <v>Espaillat</v>
          </cell>
        </row>
        <row r="51">
          <cell r="A51" t="str">
            <v>ESPAILLAT</v>
          </cell>
          <cell r="B51" t="str">
            <v>Espaillat</v>
          </cell>
        </row>
        <row r="52">
          <cell r="A52" t="str">
            <v>ESPAILLAT</v>
          </cell>
          <cell r="B52" t="str">
            <v>Espaillat</v>
          </cell>
        </row>
        <row r="53">
          <cell r="A53" t="str">
            <v>HATO MAYOR</v>
          </cell>
          <cell r="B53" t="str">
            <v>Hato_Mayor</v>
          </cell>
        </row>
        <row r="54">
          <cell r="A54" t="str">
            <v>HATO MAYOR</v>
          </cell>
          <cell r="B54" t="str">
            <v>Hato_Mayor</v>
          </cell>
        </row>
        <row r="55">
          <cell r="A55" t="str">
            <v>HATO MAYOR</v>
          </cell>
          <cell r="B55" t="str">
            <v>Hato_Mayor</v>
          </cell>
        </row>
        <row r="56">
          <cell r="A56" t="str">
            <v>HERMANAS MIRABAL</v>
          </cell>
          <cell r="B56" t="str">
            <v>Hermanas_Mirabal</v>
          </cell>
        </row>
        <row r="57">
          <cell r="A57" t="str">
            <v>HERMANAS MIRABAL</v>
          </cell>
          <cell r="B57" t="str">
            <v>Hermanas_Mirabal</v>
          </cell>
        </row>
        <row r="58">
          <cell r="A58" t="str">
            <v>HERMANAS MIRABAL</v>
          </cell>
          <cell r="B58" t="str">
            <v>Hermanas_Mirabal</v>
          </cell>
        </row>
        <row r="59">
          <cell r="A59" t="str">
            <v>INDEPENDENCIA</v>
          </cell>
          <cell r="B59" t="str">
            <v>Independencia</v>
          </cell>
        </row>
        <row r="60">
          <cell r="A60" t="str">
            <v>INDEPENDENCIA</v>
          </cell>
          <cell r="B60" t="str">
            <v>Independencia</v>
          </cell>
        </row>
        <row r="61">
          <cell r="A61" t="str">
            <v>INDEPENDENCIA</v>
          </cell>
          <cell r="B61" t="str">
            <v>Independencia</v>
          </cell>
        </row>
        <row r="62">
          <cell r="A62" t="str">
            <v>INDEPENDENCIA</v>
          </cell>
          <cell r="B62" t="str">
            <v>Independencia</v>
          </cell>
        </row>
        <row r="63">
          <cell r="A63" t="str">
            <v>INDEPENDENCIA</v>
          </cell>
          <cell r="B63" t="str">
            <v>Independencia</v>
          </cell>
        </row>
        <row r="64">
          <cell r="A64" t="str">
            <v>INDEPENDENCIA</v>
          </cell>
          <cell r="B64" t="str">
            <v>Independencia</v>
          </cell>
        </row>
        <row r="65">
          <cell r="A65" t="str">
            <v>LA ALTAGRACIA</v>
          </cell>
          <cell r="B65" t="str">
            <v>La_Altagracia</v>
          </cell>
        </row>
        <row r="66">
          <cell r="A66" t="str">
            <v>LA ALTAGRACIA</v>
          </cell>
          <cell r="B66" t="str">
            <v>La_Altagracia</v>
          </cell>
        </row>
        <row r="67">
          <cell r="A67" t="str">
            <v>LA ROMANA</v>
          </cell>
          <cell r="B67" t="str">
            <v>La_Romana</v>
          </cell>
        </row>
        <row r="68">
          <cell r="A68" t="str">
            <v>LA ROMANA</v>
          </cell>
          <cell r="B68" t="str">
            <v>La_Romana</v>
          </cell>
        </row>
        <row r="69">
          <cell r="A69" t="str">
            <v>LA ROMANA</v>
          </cell>
          <cell r="B69" t="str">
            <v>La_Romana</v>
          </cell>
        </row>
        <row r="70">
          <cell r="A70" t="str">
            <v>LA VEGA</v>
          </cell>
          <cell r="B70" t="str">
            <v>La_Vega</v>
          </cell>
        </row>
        <row r="71">
          <cell r="A71" t="str">
            <v>LA VEGA</v>
          </cell>
          <cell r="B71" t="str">
            <v>La_Vega</v>
          </cell>
        </row>
        <row r="72">
          <cell r="A72" t="str">
            <v>LA VEGA</v>
          </cell>
          <cell r="B72" t="str">
            <v>La_Vega</v>
          </cell>
        </row>
        <row r="73">
          <cell r="A73" t="str">
            <v>LA VEGA</v>
          </cell>
          <cell r="B73" t="str">
            <v>La_Vega</v>
          </cell>
        </row>
        <row r="74">
          <cell r="A74" t="str">
            <v>MARÍA TRINIDAD SÁNCHEZ</v>
          </cell>
          <cell r="B74" t="str">
            <v>Maria_Trinidad_Sanchez</v>
          </cell>
        </row>
        <row r="75">
          <cell r="A75" t="str">
            <v>MARÍA TRINIDAD SÁNCHEZ</v>
          </cell>
          <cell r="B75" t="str">
            <v>Maria_Trinidad_Sanchez</v>
          </cell>
        </row>
        <row r="76">
          <cell r="A76" t="str">
            <v>MARÍA TRINIDAD SÁNCHEZ</v>
          </cell>
          <cell r="B76" t="str">
            <v>Maria_Trinidad_Sanchez</v>
          </cell>
        </row>
        <row r="77">
          <cell r="A77" t="str">
            <v>MARÍA TRINIDAD SÁNCHEZ</v>
          </cell>
          <cell r="B77" t="str">
            <v>Maria_Trinidad_Sanchez</v>
          </cell>
        </row>
        <row r="78">
          <cell r="A78" t="str">
            <v>MONSEÑOR NOUEL</v>
          </cell>
          <cell r="B78" t="str">
            <v>Monsenor_Nouel</v>
          </cell>
        </row>
        <row r="79">
          <cell r="A79" t="str">
            <v>MONSEÑOR NOUEL</v>
          </cell>
          <cell r="B79" t="str">
            <v>Monsenor_Nouel</v>
          </cell>
        </row>
        <row r="80">
          <cell r="A80" t="str">
            <v>MONSEÑOR NOUEL</v>
          </cell>
          <cell r="B80" t="str">
            <v>Monsenor_Nouel</v>
          </cell>
        </row>
        <row r="81">
          <cell r="A81" t="str">
            <v>MONTECRISTI</v>
          </cell>
          <cell r="B81" t="str">
            <v>Montecristi</v>
          </cell>
        </row>
        <row r="82">
          <cell r="A82" t="str">
            <v>MONTECRISTI</v>
          </cell>
          <cell r="B82" t="str">
            <v>Montecristi</v>
          </cell>
        </row>
        <row r="83">
          <cell r="A83" t="str">
            <v>MONTECRISTI</v>
          </cell>
          <cell r="B83" t="str">
            <v>Montecristi</v>
          </cell>
        </row>
        <row r="84">
          <cell r="A84" t="str">
            <v>MONTECRISTI</v>
          </cell>
          <cell r="B84" t="str">
            <v>Montecristi</v>
          </cell>
        </row>
        <row r="85">
          <cell r="A85" t="str">
            <v>MONTECRISTI</v>
          </cell>
          <cell r="B85" t="str">
            <v>Montecristi</v>
          </cell>
        </row>
        <row r="86">
          <cell r="A86" t="str">
            <v>MONTECRISTI</v>
          </cell>
          <cell r="B86" t="str">
            <v>Montecristi</v>
          </cell>
        </row>
        <row r="87">
          <cell r="A87" t="str">
            <v>MONTE PLATA</v>
          </cell>
          <cell r="B87" t="str">
            <v>Monte_Plata</v>
          </cell>
        </row>
        <row r="88">
          <cell r="A88" t="str">
            <v>MONTE PLATA</v>
          </cell>
          <cell r="B88" t="str">
            <v>Monte_Plata</v>
          </cell>
        </row>
        <row r="89">
          <cell r="A89" t="str">
            <v>MONTE PLATA</v>
          </cell>
          <cell r="B89" t="str">
            <v>Monte_Plata</v>
          </cell>
        </row>
        <row r="90">
          <cell r="A90" t="str">
            <v>MONTE PLATA</v>
          </cell>
          <cell r="B90" t="str">
            <v>Monte_Plata</v>
          </cell>
        </row>
        <row r="91">
          <cell r="A91" t="str">
            <v>MONTE PLATA</v>
          </cell>
          <cell r="B91" t="str">
            <v>Monte_Plata</v>
          </cell>
        </row>
        <row r="92">
          <cell r="A92" t="str">
            <v>PEDERNALES</v>
          </cell>
          <cell r="B92" t="str">
            <v>Pedernales</v>
          </cell>
        </row>
        <row r="93">
          <cell r="A93" t="str">
            <v>PEDERNALES</v>
          </cell>
          <cell r="B93" t="str">
            <v>Pedernales</v>
          </cell>
        </row>
        <row r="94">
          <cell r="A94" t="str">
            <v>PERAVIA</v>
          </cell>
          <cell r="B94" t="str">
            <v>Peravia</v>
          </cell>
        </row>
        <row r="95">
          <cell r="A95" t="str">
            <v>PERAVIA</v>
          </cell>
          <cell r="B95" t="str">
            <v>Peravia</v>
          </cell>
        </row>
        <row r="96">
          <cell r="A96" t="str">
            <v>PUERTO PLATA</v>
          </cell>
          <cell r="B96" t="str">
            <v>Puerto_Plata</v>
          </cell>
        </row>
        <row r="97">
          <cell r="A97" t="str">
            <v>PUERTO PLATA</v>
          </cell>
          <cell r="B97" t="str">
            <v>Puerto_Plata</v>
          </cell>
        </row>
        <row r="98">
          <cell r="A98" t="str">
            <v>PUERTO PLATA</v>
          </cell>
          <cell r="B98" t="str">
            <v>Puerto_Plata</v>
          </cell>
        </row>
        <row r="99">
          <cell r="A99" t="str">
            <v>PUERTO PLATA</v>
          </cell>
          <cell r="B99" t="str">
            <v>Puerto_Plata</v>
          </cell>
        </row>
        <row r="100">
          <cell r="A100" t="str">
            <v>PUERTO PLATA</v>
          </cell>
          <cell r="B100" t="str">
            <v>Puerto_Plata</v>
          </cell>
        </row>
        <row r="101">
          <cell r="A101" t="str">
            <v>PUERTO PLATA</v>
          </cell>
          <cell r="B101" t="str">
            <v>Puerto_Plata</v>
          </cell>
        </row>
        <row r="102">
          <cell r="A102" t="str">
            <v>PUERTO PLATA</v>
          </cell>
          <cell r="B102" t="str">
            <v>Puerto_Plata</v>
          </cell>
        </row>
        <row r="103">
          <cell r="A103" t="str">
            <v>PUERTO PLATA</v>
          </cell>
          <cell r="B103" t="str">
            <v>Puerto_Plata</v>
          </cell>
        </row>
        <row r="104">
          <cell r="A104" t="str">
            <v>PUERTO PLATA</v>
          </cell>
          <cell r="B104" t="str">
            <v>Puerto_Plata</v>
          </cell>
        </row>
        <row r="105">
          <cell r="A105" t="str">
            <v>SAMANÁ</v>
          </cell>
          <cell r="B105" t="str">
            <v>Samana</v>
          </cell>
        </row>
        <row r="106">
          <cell r="A106" t="str">
            <v>SAMANÁ</v>
          </cell>
          <cell r="B106" t="str">
            <v>Samana</v>
          </cell>
        </row>
        <row r="107">
          <cell r="A107" t="str">
            <v>SAMANÁ</v>
          </cell>
          <cell r="B107" t="str">
            <v>Samana</v>
          </cell>
        </row>
        <row r="108">
          <cell r="A108" t="str">
            <v>SAN CRISTÓBAL</v>
          </cell>
          <cell r="B108" t="str">
            <v>San_Cristobal</v>
          </cell>
        </row>
        <row r="109">
          <cell r="A109" t="str">
            <v>SAN CRISTÓBAL</v>
          </cell>
          <cell r="B109" t="str">
            <v>San_Cristobal</v>
          </cell>
        </row>
        <row r="110">
          <cell r="A110" t="str">
            <v>SAN CRISTÓBAL</v>
          </cell>
          <cell r="B110" t="str">
            <v>San_Cristobal</v>
          </cell>
        </row>
        <row r="111">
          <cell r="A111" t="str">
            <v>SAN CRISTÓBAL</v>
          </cell>
          <cell r="B111" t="str">
            <v>San_Cristobal</v>
          </cell>
        </row>
        <row r="112">
          <cell r="A112" t="str">
            <v>SAN CRISTÓBAL</v>
          </cell>
          <cell r="B112" t="str">
            <v>San_Cristobal</v>
          </cell>
        </row>
        <row r="113">
          <cell r="A113" t="str">
            <v>SAN CRISTÓBAL</v>
          </cell>
          <cell r="B113" t="str">
            <v>San_Cristobal</v>
          </cell>
        </row>
        <row r="114">
          <cell r="A114" t="str">
            <v>SAN CRISTÓBAL</v>
          </cell>
          <cell r="B114" t="str">
            <v>San_Cristobal</v>
          </cell>
        </row>
        <row r="115">
          <cell r="A115" t="str">
            <v>SAN CRISTÓBAL</v>
          </cell>
          <cell r="B115" t="str">
            <v>San_Cristobal</v>
          </cell>
        </row>
        <row r="116">
          <cell r="A116" t="str">
            <v>SAN JOSÉ DE OCOA</v>
          </cell>
          <cell r="B116" t="str">
            <v>San_Jose_de_Ocoa</v>
          </cell>
        </row>
        <row r="117">
          <cell r="A117" t="str">
            <v>SAN JOSÉ DE OCOA</v>
          </cell>
          <cell r="B117" t="str">
            <v>San_Jose_de_Ocoa</v>
          </cell>
        </row>
        <row r="118">
          <cell r="A118" t="str">
            <v>SAN JOSÉ DE OCOA</v>
          </cell>
          <cell r="B118" t="str">
            <v>San_Jose_de_Ocoa</v>
          </cell>
        </row>
        <row r="119">
          <cell r="A119" t="str">
            <v>SAN JUAN</v>
          </cell>
          <cell r="B119" t="str">
            <v>San_Juan</v>
          </cell>
        </row>
        <row r="120">
          <cell r="A120" t="str">
            <v>SAN JUAN</v>
          </cell>
          <cell r="B120" t="str">
            <v>San_Juan</v>
          </cell>
        </row>
        <row r="121">
          <cell r="A121" t="str">
            <v>SAN JUAN</v>
          </cell>
          <cell r="B121" t="str">
            <v>San_Juan</v>
          </cell>
        </row>
        <row r="122">
          <cell r="A122" t="str">
            <v>SAN JUAN</v>
          </cell>
          <cell r="B122" t="str">
            <v>San_Juan</v>
          </cell>
        </row>
        <row r="123">
          <cell r="A123" t="str">
            <v>SAN JUAN</v>
          </cell>
          <cell r="B123" t="str">
            <v>San_Juan</v>
          </cell>
        </row>
        <row r="124">
          <cell r="A124" t="str">
            <v>SAN JUAN</v>
          </cell>
          <cell r="B124" t="str">
            <v>San_Juan</v>
          </cell>
        </row>
        <row r="125">
          <cell r="A125" t="str">
            <v>SAN PEDRO DE MACORÍS</v>
          </cell>
          <cell r="B125" t="str">
            <v>San_Pedro_de_Macoris</v>
          </cell>
        </row>
        <row r="126">
          <cell r="A126" t="str">
            <v>SAN PEDRO DE MACORÍS</v>
          </cell>
          <cell r="B126" t="str">
            <v>San_Pedro_de_Macoris</v>
          </cell>
        </row>
        <row r="127">
          <cell r="A127" t="str">
            <v>SAN PEDRO DE MACORÍS</v>
          </cell>
          <cell r="B127" t="str">
            <v>San_Pedro_de_Macoris</v>
          </cell>
        </row>
        <row r="128">
          <cell r="A128" t="str">
            <v>SAN PEDRO DE MACORÍS</v>
          </cell>
          <cell r="B128" t="str">
            <v>San_Pedro_de_Macoris</v>
          </cell>
        </row>
        <row r="129">
          <cell r="A129" t="str">
            <v>SAN PEDRO DE MACORÍS</v>
          </cell>
          <cell r="B129" t="str">
            <v>San_Pedro_de_Macoris</v>
          </cell>
        </row>
        <row r="130">
          <cell r="A130" t="str">
            <v>SAN PEDRO DE MACORÍS</v>
          </cell>
          <cell r="B130" t="str">
            <v>San_Pedro_de_Macoris</v>
          </cell>
        </row>
        <row r="131">
          <cell r="A131" t="str">
            <v>SÁNCHEZ RAMÍREZ</v>
          </cell>
          <cell r="B131" t="str">
            <v>Sanchez_Ramirez</v>
          </cell>
        </row>
        <row r="132">
          <cell r="A132" t="str">
            <v>SÁNCHEZ RAMÍREZ</v>
          </cell>
          <cell r="B132" t="str">
            <v>Sanchez_Ramirez</v>
          </cell>
        </row>
        <row r="133">
          <cell r="A133" t="str">
            <v>SÁNCHEZ RAMÍREZ</v>
          </cell>
          <cell r="B133" t="str">
            <v>Sanchez_Ramirez</v>
          </cell>
        </row>
        <row r="134">
          <cell r="A134" t="str">
            <v>SÁNCHEZ RAMÍREZ</v>
          </cell>
          <cell r="B134" t="str">
            <v>Sanchez_Ramirez</v>
          </cell>
        </row>
        <row r="135">
          <cell r="A135" t="str">
            <v>SANTIAGO</v>
          </cell>
          <cell r="B135" t="str">
            <v>Santiago</v>
          </cell>
        </row>
        <row r="136">
          <cell r="A136" t="str">
            <v>SANTIAGO</v>
          </cell>
          <cell r="B136" t="str">
            <v>Santiago</v>
          </cell>
        </row>
        <row r="137">
          <cell r="A137" t="str">
            <v>SANTIAGO</v>
          </cell>
          <cell r="B137" t="str">
            <v>Santiago</v>
          </cell>
        </row>
        <row r="138">
          <cell r="A138" t="str">
            <v>SANTIAGO</v>
          </cell>
          <cell r="B138" t="str">
            <v>Santiago</v>
          </cell>
        </row>
        <row r="139">
          <cell r="A139" t="str">
            <v>SANTIAGO</v>
          </cell>
          <cell r="B139" t="str">
            <v>Santiago</v>
          </cell>
        </row>
        <row r="140">
          <cell r="A140" t="str">
            <v>SANTIAGO</v>
          </cell>
          <cell r="B140" t="str">
            <v>Santiago</v>
          </cell>
        </row>
        <row r="141">
          <cell r="A141" t="str">
            <v>SANTIAGO</v>
          </cell>
          <cell r="B141" t="str">
            <v>Santiago</v>
          </cell>
        </row>
        <row r="142">
          <cell r="A142" t="str">
            <v>SANTIAGO</v>
          </cell>
          <cell r="B142" t="str">
            <v>Santiago</v>
          </cell>
        </row>
        <row r="143">
          <cell r="A143" t="str">
            <v>SANTIAGO</v>
          </cell>
          <cell r="B143" t="str">
            <v>Santiago</v>
          </cell>
        </row>
        <row r="144">
          <cell r="A144" t="str">
            <v>SANTIAGO RODRÍGUEZ</v>
          </cell>
          <cell r="B144" t="str">
            <v>Santiago_Rodriguez</v>
          </cell>
        </row>
        <row r="145">
          <cell r="A145" t="str">
            <v>SANTIAGO RODRÍGUEZ</v>
          </cell>
          <cell r="B145" t="str">
            <v>Santiago_Rodriguez</v>
          </cell>
        </row>
        <row r="146">
          <cell r="A146" t="str">
            <v>SANTIAGO RODRÍGUEZ</v>
          </cell>
          <cell r="B146" t="str">
            <v>Santiago_Rodriguez</v>
          </cell>
        </row>
        <row r="147">
          <cell r="A147" t="str">
            <v>SANTO DOMINGO</v>
          </cell>
          <cell r="B147" t="str">
            <v>Santo_Domingo</v>
          </cell>
        </row>
        <row r="148">
          <cell r="A148" t="str">
            <v>SANTO DOMINGO</v>
          </cell>
          <cell r="B148" t="str">
            <v>Santo_Domingo</v>
          </cell>
        </row>
        <row r="149">
          <cell r="A149" t="str">
            <v>SANTO DOMINGO</v>
          </cell>
          <cell r="B149" t="str">
            <v>Santo_Domingo</v>
          </cell>
        </row>
        <row r="150">
          <cell r="A150" t="str">
            <v>SANTO DOMINGO</v>
          </cell>
          <cell r="B150" t="str">
            <v>Santo_Domingo</v>
          </cell>
        </row>
        <row r="151">
          <cell r="A151" t="str">
            <v>SANTO DOMINGO</v>
          </cell>
          <cell r="B151" t="str">
            <v>Santo_Domingo</v>
          </cell>
        </row>
        <row r="152">
          <cell r="A152" t="str">
            <v>SANTO DOMINGO</v>
          </cell>
          <cell r="B152" t="str">
            <v>Santo_Domingo</v>
          </cell>
        </row>
        <row r="153">
          <cell r="A153" t="str">
            <v>SANTO DOMINGO</v>
          </cell>
          <cell r="B153" t="str">
            <v>Santo_Domingo</v>
          </cell>
        </row>
        <row r="154">
          <cell r="A154" t="str">
            <v>VALVERDE</v>
          </cell>
          <cell r="B154" t="str">
            <v>Valverde</v>
          </cell>
        </row>
        <row r="155">
          <cell r="A155" t="str">
            <v>VALVERDE</v>
          </cell>
          <cell r="B155" t="str">
            <v>Valverde</v>
          </cell>
        </row>
        <row r="156">
          <cell r="A156" t="str">
            <v>VALVERDE</v>
          </cell>
          <cell r="B156" t="str">
            <v>Valverde</v>
          </cell>
        </row>
      </sheetData>
      <sheetData sheetId="3">
        <row r="5">
          <cell r="F5" t="str">
            <v>Anticipo Financiero</v>
          </cell>
        </row>
        <row r="6">
          <cell r="F6" t="str">
            <v>Venta de servicios</v>
          </cell>
        </row>
        <row r="7">
          <cell r="F7" t="str">
            <v>Recursos externos</v>
          </cell>
        </row>
        <row r="8">
          <cell r="F8" t="str">
            <v>Nómina</v>
          </cell>
        </row>
      </sheetData>
      <sheetData sheetId="4" refreshError="1"/>
      <sheetData sheetId="5">
        <row r="11">
          <cell r="D11" t="str">
            <v>Almacen</v>
          </cell>
        </row>
        <row r="12">
          <cell r="D12" t="str">
            <v>Centro Primer Nivel</v>
          </cell>
        </row>
        <row r="13">
          <cell r="D13" t="str">
            <v>Centro Diagnóstico</v>
          </cell>
        </row>
        <row r="14">
          <cell r="D14" t="str">
            <v>Gerencia de Área</v>
          </cell>
        </row>
        <row r="15">
          <cell r="D15" t="str">
            <v>Hospital</v>
          </cell>
        </row>
        <row r="16">
          <cell r="D16" t="str">
            <v>SRS</v>
          </cell>
        </row>
        <row r="19">
          <cell r="G19" t="str">
            <v>Alquiler de edicficio</v>
          </cell>
          <cell r="H19" t="str">
            <v>2.2.5.1.01</v>
          </cell>
        </row>
        <row r="20">
          <cell r="G20" t="str">
            <v>Obras menores en edificaciones</v>
          </cell>
          <cell r="H20" t="str">
            <v>2.7.1.1.01</v>
          </cell>
        </row>
        <row r="21">
          <cell r="G21" t="str">
            <v>Edificaciones no residenciales</v>
          </cell>
          <cell r="H21" t="str">
            <v>2.6.9.2.01</v>
          </cell>
        </row>
        <row r="22">
          <cell r="G22" t="str">
            <v>Instalaciones eléctricas</v>
          </cell>
          <cell r="H22" t="str">
            <v>2.7.1.6.01</v>
          </cell>
        </row>
        <row r="23">
          <cell r="G23" t="str">
            <v>Servicios de pinturas y derivados con fines de higienes y embellecimiento</v>
          </cell>
          <cell r="H23" t="str">
            <v>2.7.1.7.01</v>
          </cell>
        </row>
        <row r="24">
          <cell r="G24" t="str">
            <v>Mantenimiento y reparación de obras civiles en instalaciones vacias</v>
          </cell>
          <cell r="H24" t="str">
            <v>2.7.1.4.01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POA 2021 SRSN. VF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7">
          <cell r="B57" t="str">
            <v>LE.1 - Calidad en la prestación de los servicios de salud</v>
          </cell>
          <cell r="C57" t="str">
            <v>LE.1</v>
          </cell>
        </row>
        <row r="58">
          <cell r="B58" t="str">
            <v>LE.1 - Calidad en la prestación de los servicios de salud</v>
          </cell>
          <cell r="C58" t="str">
            <v>LE.1</v>
          </cell>
        </row>
        <row r="59">
          <cell r="B59" t="str">
            <v>LE.1 - Calidad en la prestación de los servicios de salud</v>
          </cell>
          <cell r="C59" t="str">
            <v>LE.1</v>
          </cell>
        </row>
        <row r="60">
          <cell r="B60" t="str">
            <v>LE.1 - Calidad en la prestación de los servicios de salud</v>
          </cell>
          <cell r="C60" t="str">
            <v>LE.1</v>
          </cell>
        </row>
        <row r="61">
          <cell r="B61" t="str">
            <v>LE.1 - Calidad en la prestación de los servicios de salud</v>
          </cell>
          <cell r="C61" t="str">
            <v>LE.1</v>
          </cell>
        </row>
        <row r="62">
          <cell r="B62" t="str">
            <v>LE.1 - Calidad en la prestación de los servicios de salud</v>
          </cell>
          <cell r="C62" t="str">
            <v>LE.1</v>
          </cell>
        </row>
        <row r="63">
          <cell r="B63" t="str">
            <v>LE.1 - Calidad en la prestación de los servicios de salud</v>
          </cell>
          <cell r="C63" t="str">
            <v>LE.1</v>
          </cell>
        </row>
        <row r="64">
          <cell r="B64" t="str">
            <v>LE.2 - Desarrollo de las redes integradas de servicios de salud fundamentada en el Modelo de Atención</v>
          </cell>
          <cell r="C64" t="str">
            <v>LE.2</v>
          </cell>
        </row>
        <row r="65">
          <cell r="B65" t="str">
            <v>LE.2 - Desarrollo de las redes integradas de servicios de salud fundamentada en el Modelo de Atención</v>
          </cell>
          <cell r="C65" t="str">
            <v>LE.2</v>
          </cell>
        </row>
        <row r="66">
          <cell r="B66" t="str">
            <v>LE.2 - Desarrollo de las redes integradas de servicios de salud fundamentada en el Modelo de Atención</v>
          </cell>
          <cell r="C66" t="str">
            <v>LE.2</v>
          </cell>
        </row>
        <row r="67">
          <cell r="B67" t="str">
            <v>LE.2 - Desarrollo de las redes integradas de servicios de salud fundamentada en el Modelo de Atención</v>
          </cell>
          <cell r="C67" t="str">
            <v>LE.2</v>
          </cell>
        </row>
        <row r="68">
          <cell r="B68" t="str">
            <v>LE.2 - Desarrollo de las redes integradas de servicios de salud fundamentada en el Modelo de Atención</v>
          </cell>
          <cell r="C68" t="str">
            <v>LE.2</v>
          </cell>
        </row>
        <row r="69">
          <cell r="B69" t="str">
            <v>LE.2 - Desarrollo de las redes integradas de servicios de salud fundamentada en el Modelo de Atención</v>
          </cell>
          <cell r="C69" t="str">
            <v>LE.2</v>
          </cell>
        </row>
        <row r="70">
          <cell r="B70" t="str">
            <v>LE.3 - Fortalecimiento de la gestión y desarrollo de los recursos humanos</v>
          </cell>
          <cell r="C70" t="str">
            <v>LE.3</v>
          </cell>
        </row>
        <row r="71">
          <cell r="B71" t="str">
            <v>LE.3 - Fortalecimiento de la gestión y desarrollo de los recursos humanos</v>
          </cell>
          <cell r="C71" t="str">
            <v>LE.3</v>
          </cell>
        </row>
        <row r="72">
          <cell r="B72" t="str">
            <v>LE.3 - Fortalecimiento de la gestión y desarrollo de los recursos humanos</v>
          </cell>
          <cell r="C72" t="str">
            <v>LE.3</v>
          </cell>
        </row>
        <row r="73">
          <cell r="B73" t="str">
            <v>LE.3 - Fortalecimiento de la gestión y desarrollo de los recursos humanos</v>
          </cell>
          <cell r="C73" t="str">
            <v>LE.3</v>
          </cell>
        </row>
        <row r="74">
          <cell r="B74" t="str">
            <v>LE.4 - Fortalecimiento Institucional</v>
          </cell>
          <cell r="C74" t="str">
            <v>LE.4</v>
          </cell>
        </row>
        <row r="75">
          <cell r="B75" t="str">
            <v>LE.4 - Fortalecimiento Institucional</v>
          </cell>
          <cell r="C75" t="str">
            <v>LE.4</v>
          </cell>
        </row>
        <row r="76">
          <cell r="B76" t="str">
            <v>LE.4 - Fortalecimiento Institucional</v>
          </cell>
          <cell r="C76" t="str">
            <v>LE.4</v>
          </cell>
        </row>
        <row r="118">
          <cell r="D118" t="str">
            <v>Obj1.1 - Mejorar la provisión de los servicios de salud con enfoque en la promoción de la salud, prevención de la enfermedad y control de las enfermedades.</v>
          </cell>
          <cell r="E118" t="str">
            <v>Obj1.1</v>
          </cell>
        </row>
        <row r="119">
          <cell r="D119" t="str">
            <v>Obj1.2 - Asegurar la calidad de la atención y seguridad del paciente en el marco de los derechos de las personas, que se traduzca en un incremento de la confianza y satisfacción de los usuarios de los servicios de salud</v>
          </cell>
          <cell r="E119" t="str">
            <v>Obj1.2</v>
          </cell>
        </row>
        <row r="120">
          <cell r="D120" t="str">
            <v>Obj2.1 - Fortalecer el Primer Nivel de Atención incrementando su capacidad de resolución para satisfacer las necesidades de salud de la población</v>
          </cell>
          <cell r="E120" t="str">
            <v>Obj2.1</v>
          </cell>
        </row>
        <row r="121">
          <cell r="D121" t="str">
            <v>Obj2.2 - Avanzar en la integración de las redes de servicios, asegurando la integralidad de la atención de acuerdo a las necesidades territoriales de la población</v>
          </cell>
          <cell r="E121" t="str">
            <v>Obj2.2</v>
          </cell>
        </row>
        <row r="122">
          <cell r="D122" t="str">
            <v>Obj3.1 - Fortalecer las  capacidades de planificación estratégica de la fuerza laboral, incluyendo el análisis de la movilidad profesional con el fin de proyectar y responder a las necesidades del personal de salud a mediano y largo plazo</v>
          </cell>
          <cell r="E122" t="str">
            <v>Obj3.1</v>
          </cell>
        </row>
        <row r="123">
          <cell r="D123" t="str">
            <v xml:space="preserve">Obj3.2 - Desarrollar condiciones y capacidades en los colaboradores del SNS para mejorar el desempeño institucional, ampliar el acceso y cobertura a los servicios integrales de salud </v>
          </cell>
          <cell r="E123" t="str">
            <v>Obj3.2</v>
          </cell>
        </row>
        <row r="124">
          <cell r="D124" t="str">
            <v>Obj4.1 - Asegurar la calidad y efectividad de la gestión institucional del SNS a través de la implementación de un conjunto de intervenciones de gestión del cambio</v>
          </cell>
          <cell r="E124" t="str">
            <v>Obj4.1</v>
          </cell>
        </row>
      </sheetData>
      <sheetData sheetId="14"/>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Matriz"/>
      <sheetName val="Tablero Indicadores POA"/>
      <sheetName val="Prov"/>
      <sheetName val="Insumos"/>
      <sheetName val="LSIns"/>
      <sheetName val="Obj"/>
      <sheetName val="Catalogo"/>
      <sheetName val="Matriz POA 2020 C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ADMINISTRATIVO 1"/>
    </sheetNames>
    <sheetDataSet>
      <sheetData sheetId="0"/>
      <sheetData sheetId="1"/>
      <sheetData sheetId="2"/>
      <sheetData sheetId="3"/>
      <sheetData sheetId="4"/>
      <sheetData sheetId="5"/>
      <sheetData sheetId="6"/>
      <sheetData sheetId="7"/>
      <sheetData sheetId="8">
        <row r="2">
          <cell r="A2" t="str">
            <v>DISTRITO NACIONAL</v>
          </cell>
        </row>
      </sheetData>
      <sheetData sheetId="9"/>
      <sheetData sheetId="10">
        <row r="15">
          <cell r="F15" t="str">
            <v>lsInsumosEquipos</v>
          </cell>
        </row>
      </sheetData>
      <sheetData sheetId="11"/>
      <sheetData sheetId="12"/>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Ilka Gonzalez" id="{CAADF6C4-A190-4854-A532-18015E6A838F}" userId="6f52ecf1d41c116e"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B8:Q82" headerRowDxfId="198" dataDxfId="197" totalsRowDxfId="196">
  <autoFilter ref="B8:Q82" xr:uid="{00000000-0009-0000-0100-000003000000}"/>
  <tableColumns count="16">
    <tableColumn id="20" xr3:uid="{00000000-0010-0000-0000-000014000000}" name="ID_Dependendencia" dataDxfId="195"/>
    <tableColumn id="13" xr3:uid="{00000000-0010-0000-0000-00000D000000}" name="POA" dataDxfId="194">
      <calculatedColumnFormula>IF([7]!Tabla3[[#This Row],[Línea estratégica]]="","",#REF!)</calculatedColumnFormula>
    </tableColumn>
    <tableColumn id="17" xr3:uid="{00000000-0010-0000-0000-000011000000}" name="SRS" dataDxfId="193">
      <calculatedColumnFormula>IF([7]!Tabla3[[#This Row],[Línea estratégica]]="","",#REF!)</calculatedColumnFormula>
    </tableColumn>
    <tableColumn id="18" xr3:uid="{00000000-0010-0000-0000-000012000000}" name="AREA" dataDxfId="192">
      <calculatedColumnFormula>IF([7]!Tabla3[[#This Row],[Línea estratégica]]="","",#REF!)</calculatedColumnFormula>
    </tableColumn>
    <tableColumn id="1" xr3:uid="{00000000-0010-0000-0000-000001000000}" name="Línea estratégica" totalsRowLabel="Total" dataDxfId="191" totalsRowDxfId="190"/>
    <tableColumn id="2" xr3:uid="{00000000-0010-0000-0000-000002000000}" name="Cod_LE" dataDxfId="189"/>
    <tableColumn id="15" xr3:uid="{00000000-0010-0000-0000-00000F000000}" name="Objetivo" dataDxfId="188" totalsRowDxfId="187"/>
    <tableColumn id="16" xr3:uid="{00000000-0010-0000-0000-000010000000}" name="Cod_Obj" dataDxfId="186" totalsRowDxfId="185">
      <calculatedColumnFormula>IFERROR(VLOOKUP($H9,[7]Obj!$D$118:$E$124,2,FALSE),"")</calculatedColumnFormula>
    </tableColumn>
    <tableColumn id="14" xr3:uid="{00000000-0010-0000-0000-00000E000000}" name="Resultado esperado" dataDxfId="184" totalsRowDxfId="183"/>
    <tableColumn id="3" xr3:uid="{00000000-0010-0000-0000-000003000000}" name="Productos" dataDxfId="182" totalsRowDxfId="181"/>
    <tableColumn id="4" xr3:uid="{00000000-0010-0000-0000-000004000000}" name="Indicador" dataDxfId="180" totalsRowDxfId="179"/>
    <tableColumn id="5" xr3:uid="{00000000-0010-0000-0000-000005000000}" name="Unidad de medida" dataDxfId="178" totalsRowDxfId="177"/>
    <tableColumn id="22" xr3:uid="{00000000-0010-0000-0000-000016000000}" name="Línea Base" dataDxfId="176" totalsRowDxfId="175"/>
    <tableColumn id="6" xr3:uid="{00000000-0010-0000-0000-000006000000}" name="Meta" dataDxfId="174" totalsRowDxfId="173"/>
    <tableColumn id="11" xr3:uid="{00000000-0010-0000-0000-00000B000000}" name="Supuestos" dataDxfId="172" totalsRowDxfId="171"/>
    <tableColumn id="12" xr3:uid="{00000000-0010-0000-0000-00000C000000}" name="Dependencia responsable" totalsRowFunction="count" dataDxfId="170" totalsRowDxfId="16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8:Z186" totalsRowCount="1" headerRowDxfId="168" dataDxfId="167" totalsRowDxfId="166">
  <autoFilter ref="B8:Z185" xr:uid="{00000000-0009-0000-0100-000002000000}">
    <filterColumn colId="24">
      <filters>
        <filter val="Tecnología"/>
      </filters>
    </filterColumn>
  </autoFilter>
  <tableColumns count="25">
    <tableColumn id="1" xr3:uid="{00000000-0010-0000-0100-000001000000}" name="ID_Dependendencia" dataDxfId="165" totalsRowDxfId="164">
      <calculatedColumnFormula>IF(Tabla2[[#This Row],[Productos ]]="","",CONCATENATE(Tabla2[[#This Row],[POA]],".",Tabla2[[#This Row],[SRS]],".",Tabla2[[#This Row],[AREA]],".",Tabla2[[#This Row],[TIPO]]))</calculatedColumnFormula>
    </tableColumn>
    <tableColumn id="4" xr3:uid="{00000000-0010-0000-0100-000004000000}" name="POA" dataDxfId="163" totalsRowDxfId="162">
      <calculatedColumnFormula>IF(Tabla2[[#This Row],[Productos ]]="","",'Formulario PPGR1'!#REF!)</calculatedColumnFormula>
    </tableColumn>
    <tableColumn id="24" xr3:uid="{00000000-0010-0000-0100-000018000000}" name="SRS" dataDxfId="161" totalsRowDxfId="160">
      <calculatedColumnFormula>IF(Tabla2[[#This Row],[Productos ]]="","",'Formulario PPGR1'!#REF!)</calculatedColumnFormula>
    </tableColumn>
    <tableColumn id="25" xr3:uid="{00000000-0010-0000-0100-000019000000}" name="AREA" dataDxfId="159" totalsRowDxfId="158">
      <calculatedColumnFormula>IF(Tabla2[[#This Row],[Productos ]]="","",'Formulario PPGR1'!#REF!)</calculatedColumnFormula>
    </tableColumn>
    <tableColumn id="26" xr3:uid="{00000000-0010-0000-0100-00001A000000}" name="TIPO" dataDxfId="157" totalsRowDxfId="156">
      <calculatedColumnFormula>IF(Tabla2[[#This Row],[Productos ]]="","",'Formulario PPGR1'!#REF!)</calculatedColumnFormula>
    </tableColumn>
    <tableColumn id="2" xr3:uid="{00000000-0010-0000-0100-000002000000}" name="Productos " dataDxfId="155" totalsRowDxfId="154"/>
    <tableColumn id="3" xr3:uid="{00000000-0010-0000-0100-000003000000}" name="Código" dataDxfId="153" totalsRowDxfId="152"/>
    <tableColumn id="23" xr3:uid="{00000000-0010-0000-0100-000017000000}" name="Actividades Programables Presupuestables" dataDxfId="151" totalsRowDxfId="150"/>
    <tableColumn id="5" xr3:uid="{00000000-0010-0000-0100-000005000000}" name="Ene" totalsRowFunction="sum" dataDxfId="149" totalsRowDxfId="148"/>
    <tableColumn id="6" xr3:uid="{00000000-0010-0000-0100-000006000000}" name="Feb" totalsRowFunction="sum" dataDxfId="147" totalsRowDxfId="146"/>
    <tableColumn id="7" xr3:uid="{00000000-0010-0000-0100-000007000000}" name="Mar" totalsRowFunction="sum" dataDxfId="145" totalsRowDxfId="144"/>
    <tableColumn id="8" xr3:uid="{00000000-0010-0000-0100-000008000000}" name="Abr" totalsRowFunction="sum" dataDxfId="143" totalsRowDxfId="142"/>
    <tableColumn id="9" xr3:uid="{00000000-0010-0000-0100-000009000000}" name="May" totalsRowFunction="sum" dataDxfId="141" totalsRowDxfId="140"/>
    <tableColumn id="10" xr3:uid="{00000000-0010-0000-0100-00000A000000}" name="Jun" totalsRowFunction="sum" dataDxfId="139" totalsRowDxfId="138"/>
    <tableColumn id="11" xr3:uid="{00000000-0010-0000-0100-00000B000000}" name="Jul" totalsRowFunction="sum" dataDxfId="137" totalsRowDxfId="136"/>
    <tableColumn id="12" xr3:uid="{00000000-0010-0000-0100-00000C000000}" name="Ago" totalsRowFunction="sum" dataDxfId="135" totalsRowDxfId="134"/>
    <tableColumn id="13" xr3:uid="{00000000-0010-0000-0100-00000D000000}" name="Sep" totalsRowFunction="sum" dataDxfId="133" totalsRowDxfId="132"/>
    <tableColumn id="14" xr3:uid="{00000000-0010-0000-0100-00000E000000}" name="Oct" totalsRowFunction="sum" dataDxfId="131" totalsRowDxfId="130"/>
    <tableColumn id="15" xr3:uid="{00000000-0010-0000-0100-00000F000000}" name="Nov" totalsRowFunction="sum" dataDxfId="129" totalsRowDxfId="128"/>
    <tableColumn id="16" xr3:uid="{00000000-0010-0000-0100-000010000000}" name="Dic" totalsRowFunction="sum" dataDxfId="127" totalsRowDxfId="126"/>
    <tableColumn id="17" xr3:uid="{00000000-0010-0000-0100-000011000000}" name="Total de Acciones " totalsRowFunction="sum" dataDxfId="125" totalsRowDxfId="124">
      <calculatedColumnFormula>SUM(Tabla2[[#This Row],[Ene]:[Dic]])</calculatedColumnFormula>
    </tableColumn>
    <tableColumn id="18" xr3:uid="{00000000-0010-0000-0100-000012000000}" name="Medio de Verificación 1" dataDxfId="123" totalsRowDxfId="122"/>
    <tableColumn id="19" xr3:uid="{00000000-0010-0000-0100-000013000000}" name="Medio de Verificación 2" dataDxfId="121" totalsRowDxfId="120"/>
    <tableColumn id="20" xr3:uid="{00000000-0010-0000-0100-000014000000}" name="Medio de Verificación 3" dataDxfId="119" totalsRowDxfId="118"/>
    <tableColumn id="22" xr3:uid="{00000000-0010-0000-0100-000016000000}" name="Responsable " dataDxfId="117" totalsRowDxfId="116"/>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a1" displayName="Tabla1" ref="B8:R549" headerRowDxfId="115" dataDxfId="114" totalsRowDxfId="113">
  <autoFilter ref="B8:R549" xr:uid="{00000000-0009-0000-0100-000001000000}"/>
  <tableColumns count="17">
    <tableColumn id="13" xr3:uid="{00000000-0010-0000-0200-00000D000000}" name="ID_Dependendencia" dataDxfId="112" totalsRowDxfId="111">
      <calculatedColumnFormula>IF(Tabla1[[#This Row],[Código_Actividad]]="","",CONCATENATE(Tabla1[[#This Row],[POA]],".",Tabla1[[#This Row],[SRS]],".",Tabla1[[#This Row],[AREA]],".",Tabla1[[#This Row],[TIPO]]))</calculatedColumnFormula>
    </tableColumn>
    <tableColumn id="14" xr3:uid="{00000000-0010-0000-0200-00000E000000}" name="POA" dataDxfId="110" totalsRowDxfId="109">
      <calculatedColumnFormula>IF(Tabla1[[#This Row],[Código_Actividad]]="","",'[5]Formulario PPGR1'!#REF!)</calculatedColumnFormula>
    </tableColumn>
    <tableColumn id="15" xr3:uid="{00000000-0010-0000-0200-00000F000000}" name="SRS" dataDxfId="108" totalsRowDxfId="107">
      <calculatedColumnFormula>IF(Tabla1[[#This Row],[Código_Actividad]]="","",'[5]Formulario PPGR1'!#REF!)</calculatedColumnFormula>
    </tableColumn>
    <tableColumn id="16" xr3:uid="{00000000-0010-0000-0200-000010000000}" name="AREA" dataDxfId="106" totalsRowDxfId="105">
      <calculatedColumnFormula>IF(Tabla1[[#This Row],[Código_Actividad]]="","",'[5]Formulario PPGR1'!#REF!)</calculatedColumnFormula>
    </tableColumn>
    <tableColumn id="17" xr3:uid="{00000000-0010-0000-0200-000011000000}" name="TIPO" dataDxfId="104" totalsRowDxfId="103">
      <calculatedColumnFormula>IF(Tabla1[[#This Row],[Código_Actividad]]="","",'[5]Formulario PPGR1'!#REF!)</calculatedColumnFormula>
    </tableColumn>
    <tableColumn id="1" xr3:uid="{00000000-0010-0000-0200-000001000000}" name="Código_Actividad" totalsRowLabel="Total" dataDxfId="102" totalsRowDxfId="101"/>
    <tableColumn id="2" xr3:uid="{00000000-0010-0000-0200-000002000000}" name="Actividad" dataDxfId="100" totalsRowDxfId="99">
      <calculatedColumnFormula>IFERROR(VLOOKUP(Tabla1[[#This Row],[Código_Actividad]],'[5]Formulario PPGR2'!$H$8:$I$1048576,2,FALSE),"")</calculatedColumnFormula>
    </tableColumn>
    <tableColumn id="10" xr3:uid="{00000000-0010-0000-0200-00000A000000}" name="Total de Actividades " totalsRowFunction="sum" dataDxfId="98" totalsRowDxfId="97">
      <calculatedColumnFormula>IFERROR(VLOOKUP(Tabla1[[#This Row],[Código_Actividad]],[5]!Tabla2[[Código]:[Total de Acciones ]],15,FALSE),"")</calculatedColumnFormula>
    </tableColumn>
    <tableColumn id="3" xr3:uid="{00000000-0010-0000-0200-000003000000}" name="Insumos" dataDxfId="96" totalsRowDxfId="95"/>
    <tableColumn id="12" xr3:uid="{00000000-0010-0000-0200-00000C000000}" name="InsumoAbrev" dataDxfId="94" totalsRowDxfId="93">
      <calculatedColumnFormula>IFERROR(VLOOKUP($J9,[5]LSIns!$B$5:$C$45,2,FALSE),"")</calculatedColumnFormula>
    </tableColumn>
    <tableColumn id="11" xr3:uid="{00000000-0010-0000-0200-00000B000000}" name="Descripción" dataDxfId="92" totalsRowDxfId="91"/>
    <tableColumn id="4" xr3:uid="{00000000-0010-0000-0200-000004000000}" name="Unidad de Medida" dataDxfId="90" totalsRowDxfId="89">
      <calculatedColumnFormula>IFERROR(VLOOKUP($L9,#REF!,2,FALSE),"")</calculatedColumnFormula>
    </tableColumn>
    <tableColumn id="5" xr3:uid="{00000000-0010-0000-0200-000005000000}" name="Cantidad de Insumos" dataDxfId="88" totalsRowDxfId="87"/>
    <tableColumn id="6" xr3:uid="{00000000-0010-0000-0200-000006000000}" name="Precio Unitario" dataDxfId="86" totalsRowDxfId="85">
      <calculatedColumnFormula>IFERROR(VLOOKUP($L9,#REF!,3,FALSE),"")</calculatedColumnFormula>
    </tableColumn>
    <tableColumn id="7" xr3:uid="{00000000-0010-0000-0200-000007000000}" name="Valor Total" totalsRowFunction="sum" dataDxfId="84" totalsRowDxfId="83">
      <calculatedColumnFormula>Tabla1[[#This Row],[Cantidad de Insumos]]*O9</calculatedColumnFormula>
    </tableColumn>
    <tableColumn id="8" xr3:uid="{00000000-0010-0000-0200-000008000000}" name="Código Presupuestario" dataDxfId="82" totalsRowDxfId="81"/>
    <tableColumn id="9" xr3:uid="{00000000-0010-0000-0200-000009000000}" name="Fuente de Financiamiento" dataDxfId="80" totalsRowDxfId="79"/>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7" displayName="Tabla47" ref="B8:P67" headerRowDxfId="78" dataDxfId="77" tableBorderDxfId="76" headerRowCellStyle="Normal 2" dataCellStyle="Normal 2">
  <autoFilter ref="B8:P67" xr:uid="{00000000-0009-0000-0100-000004000000}"/>
  <tableColumns count="15">
    <tableColumn id="11" xr3:uid="{00000000-0010-0000-0300-00000B000000}" name="ID_Dependendencia" dataDxfId="75" totalsRowDxfId="74" dataCellStyle="Normal 2">
      <calculatedColumnFormula>IF(Tabla47[[#This Row],[Tipo de Intervención]]="","",CONCATENATE(Tabla47[[#This Row],[POA]],".",Tabla47[[#This Row],[SRS]],".",Tabla47[[#This Row],[AREA]],".",Tabla47[[#This Row],[TIPO]]))</calculatedColumnFormula>
    </tableColumn>
    <tableColumn id="12" xr3:uid="{00000000-0010-0000-0300-00000C000000}" name="POA" dataDxfId="73" totalsRowDxfId="72" dataCellStyle="Normal 2">
      <calculatedColumnFormula>IF(Tabla47[[#This Row],[Tipo de Intervención]]="","",#REF!)</calculatedColumnFormula>
    </tableColumn>
    <tableColumn id="13" xr3:uid="{00000000-0010-0000-0300-00000D000000}" name="SRS" dataDxfId="71" totalsRowDxfId="70" dataCellStyle="Normal 2">
      <calculatedColumnFormula>IF(Tabla47[[#This Row],[Tipo de Intervención]]="","",#REF!)</calculatedColumnFormula>
    </tableColumn>
    <tableColumn id="14" xr3:uid="{00000000-0010-0000-0300-00000E000000}" name="AREA" dataDxfId="69" totalsRowDxfId="68" dataCellStyle="Normal 2">
      <calculatedColumnFormula>IF(Tabla47[[#This Row],[Tipo de Intervención]]="","",#REF!)</calculatedColumnFormula>
    </tableColumn>
    <tableColumn id="15" xr3:uid="{00000000-0010-0000-0300-00000F000000}" name="TIPO" dataDxfId="67" totalsRowDxfId="66" dataCellStyle="Normal 2">
      <calculatedColumnFormula>IF(Tabla47[[#This Row],[Tipo de Intervención]]="","",#REF!)</calculatedColumnFormula>
    </tableColumn>
    <tableColumn id="1" xr3:uid="{00000000-0010-0000-0300-000001000000}" name="Tipo de Intervención" totalsRowLabel="Total" dataDxfId="65" totalsRowDxfId="64"/>
    <tableColumn id="2" xr3:uid="{00000000-0010-0000-0300-000002000000}" name="Tipo EESS" dataDxfId="63" totalsRowDxfId="62"/>
    <tableColumn id="3" xr3:uid="{00000000-0010-0000-0300-000003000000}" name="Nombre de establecimiento" dataDxfId="61" dataCellStyle="Normal 2"/>
    <tableColumn id="4" xr3:uid="{00000000-0010-0000-0300-000004000000}" name="Provincia" dataDxfId="60" totalsRowDxfId="59" dataCellStyle="Normal 2"/>
    <tableColumn id="6" xr3:uid="{00000000-0010-0000-0300-000006000000}" name="ListaProvincia" dataDxfId="58" totalsRowDxfId="57" dataCellStyle="Normal 2">
      <calculatedColumnFormula>IFERROR(VLOOKUP(Tabla47[[#This Row],[Provincia]],[6]Prov!$A$2:$B$156,2,FALSE),"")</calculatedColumnFormula>
    </tableColumn>
    <tableColumn id="5" xr3:uid="{00000000-0010-0000-0300-000005000000}" name="Municipio" dataDxfId="56" totalsRowDxfId="55" dataCellStyle="Normal 2"/>
    <tableColumn id="7" xr3:uid="{00000000-0010-0000-0300-000007000000}" name="Unidad de Medida" dataDxfId="54" totalsRowDxfId="53" dataCellStyle="Normal 2"/>
    <tableColumn id="8" xr3:uid="{00000000-0010-0000-0300-000008000000}" name="Monto Estimado" totalsRowFunction="sum" dataDxfId="52" totalsRowDxfId="51" dataCellStyle="Normal 2"/>
    <tableColumn id="9" xr3:uid="{00000000-0010-0000-0300-000009000000}" name="Código Presupuestario" dataDxfId="50" totalsRowDxfId="49" dataCellStyle="Normal 2">
      <calculatedColumnFormula>IFERROR(VLOOKUP($G9,[6]Catalogo!$G$19:$H$24,2,FALSE),"")</calculatedColumnFormula>
    </tableColumn>
    <tableColumn id="10" xr3:uid="{00000000-0010-0000-0300-00000A000000}" name="Fuente de Financiamiento" totalsRowFunction="count" dataDxfId="48" totalsRowDxfId="47" dataCellStyle="Normal 2"/>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465" displayName="Tabla465" ref="B8:W646" headerRowDxfId="46" dataDxfId="45" tableBorderDxfId="44" headerRowCellStyle="Normal 2" dataCellStyle="Normal 2">
  <autoFilter ref="B8:W646" xr:uid="{00000000-0009-0000-0100-000005000000}"/>
  <tableColumns count="22">
    <tableColumn id="17" xr3:uid="{00000000-0010-0000-0400-000011000000}" name="ID_Dependendencia" dataDxfId="43" totalsRowDxfId="42" dataCellStyle="Normal 2">
      <calculatedColumnFormula>IF(Tabla465[[#This Row],[Tipos de Acciones]]="","",CONCATENATE(Tabla465[[#This Row],[POA]],".",Tabla465[[#This Row],[SRS]],".",Tabla465[[#This Row],[AREA]],".",Tabla465[[#This Row],[TIPO]]))</calculatedColumnFormula>
    </tableColumn>
    <tableColumn id="18" xr3:uid="{00000000-0010-0000-0400-000012000000}" name="POA" dataDxfId="41" totalsRowDxfId="40" dataCellStyle="Normal 2">
      <calculatedColumnFormula>IF(Tabla465[[#This Row],[Tipos de Acciones]]="","",'[1]Formulario PPGR1'!$N$2)</calculatedColumnFormula>
    </tableColumn>
    <tableColumn id="19" xr3:uid="{00000000-0010-0000-0400-000013000000}" name="SRS" dataDxfId="39" totalsRowDxfId="38" dataCellStyle="Normal 2">
      <calculatedColumnFormula>IF(Tabla465[[#This Row],[Tipos de Acciones]]="","",'[1]Formulario PPGR1'!$N$3)</calculatedColumnFormula>
    </tableColumn>
    <tableColumn id="20" xr3:uid="{00000000-0010-0000-0400-000014000000}" name="AREA" dataDxfId="37" totalsRowDxfId="36" dataCellStyle="Normal 2">
      <calculatedColumnFormula>IF(Tabla465[[#This Row],[Tipos de Acciones]]="","",'[1]Formulario PPGR1'!$N$4)</calculatedColumnFormula>
    </tableColumn>
    <tableColumn id="21" xr3:uid="{00000000-0010-0000-0400-000015000000}" name="TIPO" dataDxfId="35" totalsRowDxfId="34" dataCellStyle="Normal 2">
      <calculatedColumnFormula>IF(Tabla465[[#This Row],[Tipos de Acciones]]="","",'[1]Formulario PPGR1'!$N$5)</calculatedColumnFormula>
    </tableColumn>
    <tableColumn id="1" xr3:uid="{00000000-0010-0000-0400-000001000000}" name="Tipos de Acciones" totalsRowLabel="Total" dataDxfId="33" totalsRowDxfId="32"/>
    <tableColumn id="6" xr3:uid="{00000000-0010-0000-0400-000006000000}" name="Tipo de Equipo" dataDxfId="31" totalsRowDxfId="30"/>
    <tableColumn id="16" xr3:uid="{00000000-0010-0000-0400-000010000000}" name="InsumoAbrev" dataDxfId="29" totalsRowDxfId="28">
      <calculatedColumnFormula>IFERROR(VLOOKUP(Tabla465[[#This Row],[Tipo de Equipo]],[1]LSIns!F15:G31,2,FALSE),"")</calculatedColumnFormula>
    </tableColumn>
    <tableColumn id="11" xr3:uid="{00000000-0010-0000-0400-00000B000000}" name="Item" dataDxfId="27" totalsRowDxfId="26"/>
    <tableColumn id="12" xr3:uid="{00000000-0010-0000-0400-00000C000000}" name="Descripción" dataDxfId="25" totalsRowDxfId="24"/>
    <tableColumn id="23" xr3:uid="{00000000-0010-0000-0400-000017000000}" name="Otros equipos" dataDxfId="23" totalsRowDxfId="22"/>
    <tableColumn id="2" xr3:uid="{00000000-0010-0000-0400-000002000000}" name="Tipo EESS" dataDxfId="21" totalsRowDxfId="20"/>
    <tableColumn id="3" xr3:uid="{00000000-0010-0000-0400-000003000000}" name="Nombre de establecimiento" dataDxfId="19" totalsRowDxfId="18" dataCellStyle="Normal 2"/>
    <tableColumn id="4" xr3:uid="{00000000-0010-0000-0400-000004000000}" name="Provincia" dataDxfId="17" totalsRowDxfId="16" dataCellStyle="Normal 2"/>
    <tableColumn id="15" xr3:uid="{00000000-0010-0000-0400-00000F000000}" name="ListaProvincia" dataDxfId="15" totalsRowDxfId="14" dataCellStyle="Normal 2">
      <calculatedColumnFormula>IFERROR(VLOOKUP(Tabla465[[#This Row],[Provincia]],[1]Prov!$A$2:$B$156,2,FALSE),"")</calculatedColumnFormula>
    </tableColumn>
    <tableColumn id="5" xr3:uid="{00000000-0010-0000-0400-000005000000}" name="Municipio" dataDxfId="13" totalsRowDxfId="12" dataCellStyle="Normal 2"/>
    <tableColumn id="7" xr3:uid="{00000000-0010-0000-0400-000007000000}" name="Unidad de Medida" dataDxfId="11" totalsRowDxfId="10" dataCellStyle="Normal 2"/>
    <tableColumn id="14" xr3:uid="{00000000-0010-0000-0400-00000E000000}" name="Cantidad de Insumos" dataDxfId="9" totalsRowDxfId="8" dataCellStyle="Normal 2"/>
    <tableColumn id="13" xr3:uid="{00000000-0010-0000-0400-00000D000000}" name="Precio Unitario" dataDxfId="7" totalsRowDxfId="6" dataCellStyle="Normal 2"/>
    <tableColumn id="8" xr3:uid="{00000000-0010-0000-0400-000008000000}" name="Valor Total Estimado" totalsRowFunction="sum" dataDxfId="5" totalsRowDxfId="4" dataCellStyle="Normal 2">
      <calculatedColumnFormula>IFERROR(IF(AND(Tabla465[[#This Row],[Cantidad de Insumos]]="",Tabla465[[#This Row],[Precio Unitario]]=""),"",Tabla465[[#This Row],[Precio Unitario]]*Tabla465[[#This Row],[Cantidad de Insumos]]),"")</calculatedColumnFormula>
    </tableColumn>
    <tableColumn id="9" xr3:uid="{00000000-0010-0000-0400-000009000000}" name="Código Presupuestario" dataDxfId="3" totalsRowDxfId="2" dataCellStyle="Normal 2">
      <calculatedColumnFormula>IFERROR(VLOOKUP($J9,[1]Insumos!$C$2:$F$528,4,FALSE),"")</calculatedColumnFormula>
    </tableColumn>
    <tableColumn id="10" xr3:uid="{00000000-0010-0000-0400-00000A000000}" name="Fuente de Financiamiento" totalsRowFunction="count" dataDxfId="1" totalsRowDxfId="0" dataCellStyle="Normal 2"/>
  </tableColumns>
  <tableStyleInfo name="TableStyleLight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8" dT="2020-07-13T19:09:33.68" personId="{CAADF6C4-A190-4854-A532-18015E6A838F}" id="{887AC4F3-102D-4652-B487-3A47CF691061}">
    <text>Registrar medios de verificación que no se contemplan en las pestañas desplegables</text>
  </threadedComment>
  <threadedComment ref="Z8" dT="2020-07-13T19:09:53.56" personId="{CAADF6C4-A190-4854-A532-18015E6A838F}" id="{0C94B2A4-845F-48E2-9EFF-AF2219FB8779}">
    <text>Registrar responsables de acuerdo a la estructura organizacional</text>
  </threadedComment>
  <threadedComment ref="I128" dT="2020-07-20T22:05:47.61" personId="{CAADF6C4-A190-4854-A532-18015E6A838F}" id="{DBC15DBD-DB08-4A03-9A2A-84E4AB2E40A6}">
    <text>Ajustar temporalidad a quienes no aplicaron la encuesta, ni cuentan con plan de mejora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3.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image" Target="../media/image6.emf"/><Relationship Id="rId4" Type="http://schemas.openxmlformats.org/officeDocument/2006/relationships/control" Target="../activeX/activeX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image" Target="../media/image7.emf"/><Relationship Id="rId4" Type="http://schemas.openxmlformats.org/officeDocument/2006/relationships/control" Target="../activeX/activeX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2:G37"/>
  <sheetViews>
    <sheetView tabSelected="1" zoomScale="90" zoomScaleNormal="90" workbookViewId="0">
      <selection activeCell="D7" sqref="D7"/>
    </sheetView>
  </sheetViews>
  <sheetFormatPr baseColWidth="10" defaultColWidth="11.42578125" defaultRowHeight="12.75" x14ac:dyDescent="0.2"/>
  <cols>
    <col min="1" max="1" width="39" style="354" customWidth="1"/>
    <col min="2" max="2" width="18.5703125" style="354" bestFit="1" customWidth="1"/>
    <col min="3" max="3" width="11.42578125" style="354"/>
    <col min="4" max="4" width="13.42578125" style="354" customWidth="1"/>
    <col min="5" max="5" width="14.5703125" style="354" customWidth="1"/>
    <col min="6" max="6" width="14" style="354" customWidth="1"/>
    <col min="7" max="7" width="13.85546875" style="354" customWidth="1"/>
    <col min="8" max="16384" width="11.42578125" style="354"/>
  </cols>
  <sheetData>
    <row r="2" spans="1:7" x14ac:dyDescent="0.2">
      <c r="A2" s="366" t="s">
        <v>435</v>
      </c>
      <c r="B2" s="367"/>
      <c r="C2" s="367"/>
      <c r="D2" s="368"/>
      <c r="E2" s="368"/>
      <c r="F2" s="368"/>
      <c r="G2" s="368"/>
    </row>
    <row r="3" spans="1:7" x14ac:dyDescent="0.2">
      <c r="A3" s="369" t="s">
        <v>436</v>
      </c>
      <c r="B3" s="370"/>
      <c r="C3" s="370"/>
      <c r="D3" s="368"/>
      <c r="E3" s="368"/>
      <c r="F3" s="368"/>
      <c r="G3" s="368"/>
    </row>
    <row r="4" spans="1:7" ht="13.5" thickBot="1" x14ac:dyDescent="0.25">
      <c r="A4" s="369"/>
      <c r="B4" s="370"/>
      <c r="C4" s="370"/>
      <c r="D4" s="368"/>
      <c r="E4" s="368"/>
      <c r="F4" s="368"/>
      <c r="G4" s="368"/>
    </row>
    <row r="5" spans="1:7" ht="13.5" thickBot="1" x14ac:dyDescent="0.25">
      <c r="A5" s="613" t="s">
        <v>1716</v>
      </c>
      <c r="B5" s="614"/>
    </row>
    <row r="6" spans="1:7" x14ac:dyDescent="0.2">
      <c r="A6" s="380" t="s">
        <v>1703</v>
      </c>
      <c r="B6" s="381">
        <f>+Tabla2[[#Totals],[Ene]]+Tabla2[[#Totals],[Feb]]+Tabla2[[#Totals],[Mar]]</f>
        <v>2</v>
      </c>
    </row>
    <row r="7" spans="1:7" x14ac:dyDescent="0.2">
      <c r="A7" s="380" t="s">
        <v>1704</v>
      </c>
      <c r="B7" s="381">
        <f>+Tabla2[[#Totals],[Abr]]+Tabla2[[#Totals],[May]]+Tabla2[[#Totals],[Jun]]</f>
        <v>1</v>
      </c>
    </row>
    <row r="8" spans="1:7" x14ac:dyDescent="0.2">
      <c r="A8" s="380" t="s">
        <v>1705</v>
      </c>
      <c r="B8" s="381">
        <f>+Tabla2[[#Totals],[Jul]]+Tabla2[[#Totals],[Ago]]+Tabla2[[#Totals],[Sep]]</f>
        <v>1</v>
      </c>
    </row>
    <row r="9" spans="1:7" x14ac:dyDescent="0.2">
      <c r="A9" s="380" t="s">
        <v>1706</v>
      </c>
      <c r="B9" s="381">
        <f>+Tabla2[[#Totals],[Oct]]+Tabla2[[#Totals],[Nov]]+Tabla2[[#Totals],[Dic]]</f>
        <v>2</v>
      </c>
    </row>
    <row r="10" spans="1:7" x14ac:dyDescent="0.2">
      <c r="A10" s="382" t="s">
        <v>1841</v>
      </c>
      <c r="B10" s="383">
        <f>SUM(B6:B9)</f>
        <v>6</v>
      </c>
    </row>
    <row r="17" spans="1:7" ht="13.5" thickBot="1" x14ac:dyDescent="0.25">
      <c r="A17" s="615" t="s">
        <v>1842</v>
      </c>
      <c r="B17" s="615"/>
      <c r="C17" s="615"/>
      <c r="D17" s="368"/>
      <c r="E17" s="368"/>
      <c r="F17" s="368"/>
      <c r="G17" s="368"/>
    </row>
    <row r="18" spans="1:7" ht="13.5" thickBot="1" x14ac:dyDescent="0.25">
      <c r="A18" s="371" t="s">
        <v>1707</v>
      </c>
      <c r="B18" s="372" t="s">
        <v>548</v>
      </c>
      <c r="C18" s="372" t="s">
        <v>1708</v>
      </c>
      <c r="D18" s="372" t="s">
        <v>1709</v>
      </c>
      <c r="E18" s="372" t="s">
        <v>1714</v>
      </c>
      <c r="F18" s="372" t="s">
        <v>1710</v>
      </c>
      <c r="G18" s="373" t="s">
        <v>1711</v>
      </c>
    </row>
    <row r="19" spans="1:7" x14ac:dyDescent="0.2">
      <c r="A19" s="393" t="s">
        <v>2278</v>
      </c>
      <c r="B19" s="394">
        <v>142950</v>
      </c>
      <c r="C19" s="395">
        <v>3</v>
      </c>
      <c r="D19" s="395">
        <v>34</v>
      </c>
      <c r="E19" s="374">
        <f t="shared" ref="E19:E36" si="0">+C19/$C$37</f>
        <v>5.1724137931034482E-2</v>
      </c>
      <c r="F19" s="375">
        <f t="shared" ref="F19:F36" si="1">+D19/$D$37</f>
        <v>3.4136546184738957E-2</v>
      </c>
      <c r="G19" s="375">
        <f t="shared" ref="G19:G36" si="2">+B19/$B$37</f>
        <v>6.8326187642495595E-2</v>
      </c>
    </row>
    <row r="20" spans="1:7" x14ac:dyDescent="0.2">
      <c r="A20" s="393" t="s">
        <v>2356</v>
      </c>
      <c r="B20" s="394">
        <v>31980</v>
      </c>
      <c r="C20" s="395">
        <v>8</v>
      </c>
      <c r="D20" s="396">
        <v>69</v>
      </c>
      <c r="E20" s="376">
        <f t="shared" si="0"/>
        <v>0.13793103448275862</v>
      </c>
      <c r="F20" s="377">
        <f t="shared" si="1"/>
        <v>6.9277108433734941E-2</v>
      </c>
      <c r="G20" s="377">
        <f t="shared" si="2"/>
        <v>1.5285564748562496E-2</v>
      </c>
    </row>
    <row r="21" spans="1:7" x14ac:dyDescent="0.2">
      <c r="A21" s="393" t="s">
        <v>2357</v>
      </c>
      <c r="B21" s="394">
        <v>202040</v>
      </c>
      <c r="C21" s="395">
        <v>11</v>
      </c>
      <c r="D21" s="396">
        <v>174</v>
      </c>
      <c r="E21" s="376">
        <f t="shared" si="0"/>
        <v>0.18965517241379309</v>
      </c>
      <c r="F21" s="377">
        <f t="shared" si="1"/>
        <v>0.1746987951807229</v>
      </c>
      <c r="G21" s="377">
        <f t="shared" si="2"/>
        <v>9.6569590425252247E-2</v>
      </c>
    </row>
    <row r="22" spans="1:7" x14ac:dyDescent="0.2">
      <c r="A22" s="393" t="s">
        <v>2358</v>
      </c>
      <c r="B22" s="394">
        <v>575390</v>
      </c>
      <c r="C22" s="395">
        <v>6</v>
      </c>
      <c r="D22" s="396">
        <v>139</v>
      </c>
      <c r="E22" s="376">
        <f t="shared" si="0"/>
        <v>0.10344827586206896</v>
      </c>
      <c r="F22" s="377">
        <f t="shared" si="1"/>
        <v>0.13955823293172689</v>
      </c>
      <c r="G22" s="377">
        <f t="shared" si="2"/>
        <v>0.27502067231630317</v>
      </c>
    </row>
    <row r="23" spans="1:7" x14ac:dyDescent="0.2">
      <c r="A23" s="393" t="s">
        <v>2359</v>
      </c>
      <c r="B23" s="394">
        <v>65000</v>
      </c>
      <c r="C23" s="395">
        <v>1</v>
      </c>
      <c r="D23" s="396">
        <v>12</v>
      </c>
      <c r="E23" s="376">
        <f t="shared" si="0"/>
        <v>1.7241379310344827E-2</v>
      </c>
      <c r="F23" s="377">
        <f t="shared" si="1"/>
        <v>1.2048192771084338E-2</v>
      </c>
      <c r="G23" s="377">
        <f t="shared" si="2"/>
        <v>3.1068221033663614E-2</v>
      </c>
    </row>
    <row r="24" spans="1:7" x14ac:dyDescent="0.2">
      <c r="A24" s="393" t="s">
        <v>2360</v>
      </c>
      <c r="B24" s="394">
        <v>85000</v>
      </c>
      <c r="C24" s="395">
        <v>3</v>
      </c>
      <c r="D24" s="396">
        <v>43</v>
      </c>
      <c r="E24" s="376">
        <f t="shared" si="0"/>
        <v>5.1724137931034482E-2</v>
      </c>
      <c r="F24" s="377">
        <f t="shared" si="1"/>
        <v>4.3172690763052211E-2</v>
      </c>
      <c r="G24" s="377">
        <f t="shared" si="2"/>
        <v>4.0627673659406262E-2</v>
      </c>
    </row>
    <row r="25" spans="1:7" x14ac:dyDescent="0.2">
      <c r="A25" s="393" t="s">
        <v>2361</v>
      </c>
      <c r="B25" s="394">
        <v>75000</v>
      </c>
      <c r="C25" s="395">
        <v>1</v>
      </c>
      <c r="D25" s="396">
        <v>32</v>
      </c>
      <c r="E25" s="376">
        <f t="shared" si="0"/>
        <v>1.7241379310344827E-2</v>
      </c>
      <c r="F25" s="377">
        <f t="shared" si="1"/>
        <v>3.2128514056224897E-2</v>
      </c>
      <c r="G25" s="377">
        <f t="shared" si="2"/>
        <v>3.5847947346534938E-2</v>
      </c>
    </row>
    <row r="26" spans="1:7" x14ac:dyDescent="0.2">
      <c r="A26" s="393" t="s">
        <v>2362</v>
      </c>
      <c r="B26" s="394">
        <v>85000</v>
      </c>
      <c r="C26" s="395">
        <v>2</v>
      </c>
      <c r="D26" s="396">
        <v>29</v>
      </c>
      <c r="E26" s="376">
        <f t="shared" si="0"/>
        <v>3.4482758620689655E-2</v>
      </c>
      <c r="F26" s="377">
        <f t="shared" si="1"/>
        <v>2.9116465863453816E-2</v>
      </c>
      <c r="G26" s="377">
        <f t="shared" si="2"/>
        <v>4.0627673659406262E-2</v>
      </c>
    </row>
    <row r="27" spans="1:7" x14ac:dyDescent="0.2">
      <c r="A27" s="393" t="s">
        <v>2363</v>
      </c>
      <c r="B27" s="394">
        <v>517810</v>
      </c>
      <c r="C27" s="395">
        <v>10</v>
      </c>
      <c r="D27" s="396">
        <v>284</v>
      </c>
      <c r="E27" s="376">
        <f t="shared" si="0"/>
        <v>0.17241379310344829</v>
      </c>
      <c r="F27" s="377">
        <f t="shared" si="1"/>
        <v>0.28514056224899598</v>
      </c>
      <c r="G27" s="377">
        <f t="shared" si="2"/>
        <v>0.24749900820679008</v>
      </c>
    </row>
    <row r="28" spans="1:7" x14ac:dyDescent="0.2">
      <c r="A28" s="393" t="s">
        <v>2364</v>
      </c>
      <c r="B28" s="394">
        <v>36000</v>
      </c>
      <c r="C28" s="395">
        <v>1</v>
      </c>
      <c r="D28" s="396">
        <v>9</v>
      </c>
      <c r="E28" s="376">
        <f t="shared" si="0"/>
        <v>1.7241379310344827E-2</v>
      </c>
      <c r="F28" s="377">
        <f t="shared" si="1"/>
        <v>9.0361445783132526E-3</v>
      </c>
      <c r="G28" s="377">
        <f t="shared" si="2"/>
        <v>1.7207014726336772E-2</v>
      </c>
    </row>
    <row r="29" spans="1:7" x14ac:dyDescent="0.2">
      <c r="A29" s="397" t="s">
        <v>2365</v>
      </c>
      <c r="B29" s="398">
        <v>95000</v>
      </c>
      <c r="C29" s="396">
        <v>9</v>
      </c>
      <c r="D29" s="396">
        <v>23</v>
      </c>
      <c r="E29" s="376">
        <f t="shared" si="0"/>
        <v>0.15517241379310345</v>
      </c>
      <c r="F29" s="377">
        <f t="shared" si="1"/>
        <v>2.3092369477911646E-2</v>
      </c>
      <c r="G29" s="377">
        <f t="shared" si="2"/>
        <v>4.5407399972277586E-2</v>
      </c>
    </row>
    <row r="30" spans="1:7" x14ac:dyDescent="0.2">
      <c r="A30" s="397" t="s">
        <v>2366</v>
      </c>
      <c r="B30" s="398">
        <v>98000</v>
      </c>
      <c r="C30" s="396">
        <v>2</v>
      </c>
      <c r="D30" s="396">
        <v>53</v>
      </c>
      <c r="E30" s="376">
        <f t="shared" si="0"/>
        <v>3.4482758620689655E-2</v>
      </c>
      <c r="F30" s="377">
        <f t="shared" si="1"/>
        <v>5.3212851405622492E-2</v>
      </c>
      <c r="G30" s="377">
        <f t="shared" si="2"/>
        <v>4.6841317866138987E-2</v>
      </c>
    </row>
    <row r="31" spans="1:7" x14ac:dyDescent="0.2">
      <c r="A31" s="397" t="s">
        <v>2367</v>
      </c>
      <c r="B31" s="398">
        <v>83000</v>
      </c>
      <c r="C31" s="396">
        <v>1</v>
      </c>
      <c r="D31" s="396">
        <v>95</v>
      </c>
      <c r="E31" s="376">
        <f t="shared" si="0"/>
        <v>1.7241379310344827E-2</v>
      </c>
      <c r="F31" s="377">
        <f t="shared" si="1"/>
        <v>9.5381526104417677E-2</v>
      </c>
      <c r="G31" s="377">
        <f t="shared" si="2"/>
        <v>3.9671728396831994E-2</v>
      </c>
    </row>
    <row r="32" spans="1:7" x14ac:dyDescent="0.2">
      <c r="A32" s="397"/>
      <c r="B32" s="398"/>
      <c r="C32" s="396"/>
      <c r="D32" s="396"/>
      <c r="E32" s="376">
        <f t="shared" si="0"/>
        <v>0</v>
      </c>
      <c r="F32" s="377">
        <f t="shared" si="1"/>
        <v>0</v>
      </c>
      <c r="G32" s="377">
        <f t="shared" si="2"/>
        <v>0</v>
      </c>
    </row>
    <row r="33" spans="1:7" x14ac:dyDescent="0.2">
      <c r="A33" s="399"/>
      <c r="B33" s="398"/>
      <c r="C33" s="400"/>
      <c r="D33" s="400"/>
      <c r="E33" s="376">
        <f t="shared" si="0"/>
        <v>0</v>
      </c>
      <c r="F33" s="377">
        <f t="shared" si="1"/>
        <v>0</v>
      </c>
      <c r="G33" s="377">
        <f t="shared" si="2"/>
        <v>0</v>
      </c>
    </row>
    <row r="34" spans="1:7" x14ac:dyDescent="0.2">
      <c r="A34" s="399"/>
      <c r="B34" s="398"/>
      <c r="C34" s="400"/>
      <c r="D34" s="400"/>
      <c r="E34" s="376">
        <f t="shared" si="0"/>
        <v>0</v>
      </c>
      <c r="F34" s="377">
        <f t="shared" si="1"/>
        <v>0</v>
      </c>
      <c r="G34" s="377">
        <f t="shared" si="2"/>
        <v>0</v>
      </c>
    </row>
    <row r="35" spans="1:7" x14ac:dyDescent="0.2">
      <c r="A35" s="399"/>
      <c r="B35" s="398"/>
      <c r="C35" s="400"/>
      <c r="D35" s="400"/>
      <c r="E35" s="378">
        <f t="shared" si="0"/>
        <v>0</v>
      </c>
      <c r="F35" s="379">
        <f t="shared" si="1"/>
        <v>0</v>
      </c>
      <c r="G35" s="379">
        <f t="shared" si="2"/>
        <v>0</v>
      </c>
    </row>
    <row r="36" spans="1:7" ht="13.5" thickBot="1" x14ac:dyDescent="0.25">
      <c r="A36" s="401"/>
      <c r="B36" s="398"/>
      <c r="C36" s="400"/>
      <c r="D36" s="400"/>
      <c r="E36" s="378">
        <f t="shared" si="0"/>
        <v>0</v>
      </c>
      <c r="F36" s="379">
        <f t="shared" si="1"/>
        <v>0</v>
      </c>
      <c r="G36" s="379">
        <f t="shared" si="2"/>
        <v>0</v>
      </c>
    </row>
    <row r="37" spans="1:7" ht="13.5" thickBot="1" x14ac:dyDescent="0.25">
      <c r="A37" s="402" t="s">
        <v>1712</v>
      </c>
      <c r="B37" s="403">
        <f t="shared" ref="B37:G37" si="3">SUM(B19:B36)</f>
        <v>2092170</v>
      </c>
      <c r="C37" s="404">
        <f t="shared" si="3"/>
        <v>58</v>
      </c>
      <c r="D37" s="404">
        <f t="shared" si="3"/>
        <v>996</v>
      </c>
      <c r="E37" s="405">
        <f t="shared" si="3"/>
        <v>1</v>
      </c>
      <c r="F37" s="406">
        <f t="shared" si="3"/>
        <v>0.99999999999999989</v>
      </c>
      <c r="G37" s="407">
        <f t="shared" si="3"/>
        <v>1</v>
      </c>
    </row>
  </sheetData>
  <sheetProtection algorithmName="SHA-512" hashValue="p9hMz+xLb+lNn3nTofTIlUGpqYwiZtpaUg9+Ez+v1kBURSad3p4ndlZpsmKuy5ogMc9egYDAysoWz8ySYYbCsQ==" saltValue="x9h9IwG7Ne7bkEoUh7xjOQ==" spinCount="100000" sheet="1" objects="1" scenarios="1"/>
  <mergeCells count="2">
    <mergeCell ref="A5:B5"/>
    <mergeCell ref="A17:C17"/>
  </mergeCells>
  <pageMargins left="0.7" right="0.7" top="0.75" bottom="0.75" header="0.3" footer="0.3"/>
  <pageSetup paperSize="5" scale="85" orientation="landscape" r:id="rId1"/>
  <ignoredErrors>
    <ignoredError sqref="E36:G37 E19:G3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I58"/>
  <sheetViews>
    <sheetView workbookViewId="0">
      <pane xSplit="4" ySplit="3" topLeftCell="E4" activePane="bottomRight" state="frozen"/>
      <selection pane="topRight" activeCell="E1" sqref="E1"/>
      <selection pane="bottomLeft" activeCell="A4" sqref="A4"/>
      <selection pane="bottomRight" activeCell="E15" sqref="E15"/>
    </sheetView>
  </sheetViews>
  <sheetFormatPr baseColWidth="10" defaultColWidth="11.42578125" defaultRowHeight="15" x14ac:dyDescent="0.25"/>
  <cols>
    <col min="1" max="1" width="53.5703125" style="1" customWidth="1"/>
    <col min="2" max="2" width="12" style="105" bestFit="1" customWidth="1"/>
    <col min="3" max="3" width="11.42578125" style="105"/>
    <col min="4" max="4" width="27.28515625" style="1" customWidth="1"/>
    <col min="5" max="5" width="28.5703125" style="1" customWidth="1"/>
    <col min="6" max="16384" width="11.42578125" style="1"/>
  </cols>
  <sheetData>
    <row r="2" spans="1:9" s="328" customFormat="1" ht="14.25" x14ac:dyDescent="0.2">
      <c r="A2" s="631" t="s">
        <v>1653</v>
      </c>
      <c r="B2" s="631" t="s">
        <v>1657</v>
      </c>
      <c r="C2" s="631" t="s">
        <v>1658</v>
      </c>
      <c r="D2" s="631" t="s">
        <v>1659</v>
      </c>
      <c r="E2" s="631" t="s">
        <v>1660</v>
      </c>
      <c r="F2" s="628" t="s">
        <v>1661</v>
      </c>
      <c r="G2" s="629"/>
      <c r="H2" s="629"/>
      <c r="I2" s="630"/>
    </row>
    <row r="3" spans="1:9" s="318" customFormat="1" ht="14.25" x14ac:dyDescent="0.2">
      <c r="A3" s="632"/>
      <c r="B3" s="632"/>
      <c r="C3" s="632"/>
      <c r="D3" s="632"/>
      <c r="E3" s="632"/>
      <c r="F3" s="327" t="s">
        <v>1666</v>
      </c>
      <c r="G3" s="327" t="s">
        <v>1662</v>
      </c>
      <c r="H3" s="327" t="s">
        <v>1663</v>
      </c>
      <c r="I3" s="327" t="s">
        <v>1664</v>
      </c>
    </row>
    <row r="4" spans="1:9" ht="30" x14ac:dyDescent="0.25">
      <c r="A4" s="319" t="s">
        <v>1608</v>
      </c>
      <c r="B4" s="320">
        <v>1</v>
      </c>
      <c r="C4" s="320">
        <v>8</v>
      </c>
      <c r="D4" s="319" t="s">
        <v>1665</v>
      </c>
      <c r="E4" s="319"/>
      <c r="F4" s="320">
        <v>8</v>
      </c>
      <c r="G4" s="320" t="s">
        <v>1668</v>
      </c>
      <c r="H4" s="329" t="s">
        <v>1667</v>
      </c>
      <c r="I4" s="320" t="s">
        <v>1669</v>
      </c>
    </row>
    <row r="5" spans="1:9" x14ac:dyDescent="0.25">
      <c r="A5" s="321" t="s">
        <v>1626</v>
      </c>
      <c r="B5" s="322">
        <v>0.97</v>
      </c>
      <c r="C5" s="323">
        <v>1</v>
      </c>
      <c r="D5" s="330" t="s">
        <v>1694</v>
      </c>
      <c r="E5" s="330" t="s">
        <v>1693</v>
      </c>
      <c r="F5" s="333">
        <v>100</v>
      </c>
      <c r="G5" s="323" t="s">
        <v>1672</v>
      </c>
      <c r="H5" s="323" t="s">
        <v>1671</v>
      </c>
      <c r="I5" s="323" t="s">
        <v>1670</v>
      </c>
    </row>
    <row r="6" spans="1:9" ht="30" x14ac:dyDescent="0.25">
      <c r="A6" s="319" t="s">
        <v>1593</v>
      </c>
      <c r="B6" s="324">
        <v>0.6</v>
      </c>
      <c r="C6" s="324">
        <v>0.85</v>
      </c>
      <c r="D6" s="331" t="s">
        <v>1673</v>
      </c>
      <c r="E6" s="331" t="s">
        <v>1682</v>
      </c>
      <c r="F6" s="323" t="s">
        <v>1674</v>
      </c>
      <c r="G6" s="323" t="s">
        <v>1675</v>
      </c>
      <c r="H6" s="323" t="s">
        <v>1676</v>
      </c>
      <c r="I6" s="323" t="s">
        <v>1677</v>
      </c>
    </row>
    <row r="7" spans="1:9" ht="30" x14ac:dyDescent="0.25">
      <c r="A7" s="321" t="s">
        <v>1594</v>
      </c>
      <c r="B7" s="322">
        <v>0.46</v>
      </c>
      <c r="C7" s="322">
        <v>0.7</v>
      </c>
      <c r="D7" s="332" t="s">
        <v>1678</v>
      </c>
      <c r="E7" s="332" t="s">
        <v>1683</v>
      </c>
      <c r="F7" s="323" t="s">
        <v>1679</v>
      </c>
      <c r="G7" s="323" t="s">
        <v>1680</v>
      </c>
      <c r="H7" s="323" t="s">
        <v>1681</v>
      </c>
      <c r="I7" s="323" t="s">
        <v>1677</v>
      </c>
    </row>
    <row r="8" spans="1:9" ht="30" x14ac:dyDescent="0.25">
      <c r="A8" s="319" t="s">
        <v>1645</v>
      </c>
      <c r="B8" s="320" t="s">
        <v>1644</v>
      </c>
      <c r="C8" s="324">
        <v>1</v>
      </c>
      <c r="D8" s="331" t="s">
        <v>1684</v>
      </c>
      <c r="E8" s="331" t="s">
        <v>1685</v>
      </c>
      <c r="F8" s="323" t="s">
        <v>1686</v>
      </c>
      <c r="G8" s="323" t="s">
        <v>1675</v>
      </c>
      <c r="H8" s="323" t="s">
        <v>1687</v>
      </c>
      <c r="I8" s="323" t="s">
        <v>1688</v>
      </c>
    </row>
    <row r="9" spans="1:9" ht="30" x14ac:dyDescent="0.25">
      <c r="A9" s="321" t="s">
        <v>1595</v>
      </c>
      <c r="B9" s="322">
        <v>0.77</v>
      </c>
      <c r="C9" s="322">
        <v>0.9</v>
      </c>
      <c r="D9" s="332" t="s">
        <v>1689</v>
      </c>
      <c r="E9" s="332" t="s">
        <v>1683</v>
      </c>
      <c r="F9" s="323" t="s">
        <v>1674</v>
      </c>
      <c r="G9" s="323" t="s">
        <v>1675</v>
      </c>
      <c r="H9" s="323" t="s">
        <v>1676</v>
      </c>
      <c r="I9" s="323" t="s">
        <v>1677</v>
      </c>
    </row>
    <row r="10" spans="1:9" ht="45" x14ac:dyDescent="0.25">
      <c r="A10" s="319" t="s">
        <v>1596</v>
      </c>
      <c r="B10" s="324">
        <v>0.9</v>
      </c>
      <c r="C10" s="324">
        <v>1</v>
      </c>
      <c r="D10" s="331" t="s">
        <v>1690</v>
      </c>
      <c r="E10" s="331" t="s">
        <v>1692</v>
      </c>
      <c r="F10" s="333">
        <v>100</v>
      </c>
      <c r="G10" s="323" t="s">
        <v>1672</v>
      </c>
      <c r="H10" s="323" t="s">
        <v>1671</v>
      </c>
      <c r="I10" s="323" t="s">
        <v>1670</v>
      </c>
    </row>
    <row r="11" spans="1:9" ht="30" x14ac:dyDescent="0.25">
      <c r="A11" s="321" t="s">
        <v>1651</v>
      </c>
      <c r="B11" s="322">
        <v>0</v>
      </c>
      <c r="C11" s="322">
        <v>1</v>
      </c>
      <c r="D11" s="332" t="s">
        <v>1691</v>
      </c>
      <c r="E11" s="332" t="s">
        <v>1695</v>
      </c>
      <c r="F11" s="323" t="s">
        <v>1686</v>
      </c>
      <c r="G11" s="323" t="s">
        <v>1675</v>
      </c>
      <c r="H11" s="323" t="s">
        <v>1687</v>
      </c>
      <c r="I11" s="323" t="s">
        <v>1688</v>
      </c>
    </row>
    <row r="12" spans="1:9" ht="45" x14ac:dyDescent="0.25">
      <c r="A12" s="319" t="s">
        <v>1638</v>
      </c>
      <c r="B12" s="320" t="s">
        <v>1644</v>
      </c>
      <c r="C12" s="324">
        <v>0.75</v>
      </c>
      <c r="D12" s="331" t="s">
        <v>1697</v>
      </c>
      <c r="E12" s="331" t="s">
        <v>1696</v>
      </c>
      <c r="F12" s="324" t="s">
        <v>1674</v>
      </c>
      <c r="G12" s="324" t="s">
        <v>1698</v>
      </c>
      <c r="H12" s="324" t="s">
        <v>1699</v>
      </c>
      <c r="I12" s="324" t="s">
        <v>1700</v>
      </c>
    </row>
    <row r="13" spans="1:9" ht="30" x14ac:dyDescent="0.25">
      <c r="A13" s="321" t="s">
        <v>1597</v>
      </c>
      <c r="B13" s="325" t="s">
        <v>1644</v>
      </c>
      <c r="C13" s="322">
        <v>0.8</v>
      </c>
      <c r="D13" s="332" t="s">
        <v>1701</v>
      </c>
      <c r="E13" s="332" t="s">
        <v>1702</v>
      </c>
      <c r="F13" s="322"/>
      <c r="G13" s="322"/>
      <c r="H13" s="322"/>
      <c r="I13" s="322"/>
    </row>
    <row r="14" spans="1:9" x14ac:dyDescent="0.25">
      <c r="A14" s="319" t="s">
        <v>1598</v>
      </c>
      <c r="B14" s="320" t="s">
        <v>1644</v>
      </c>
      <c r="C14" s="324">
        <v>0.6</v>
      </c>
      <c r="D14" s="331"/>
      <c r="E14" s="331"/>
      <c r="F14" s="324"/>
      <c r="G14" s="324"/>
      <c r="H14" s="324"/>
      <c r="I14" s="324"/>
    </row>
    <row r="15" spans="1:9" x14ac:dyDescent="0.25">
      <c r="A15" s="321" t="s">
        <v>1599</v>
      </c>
      <c r="B15" s="322">
        <v>0.98</v>
      </c>
      <c r="C15" s="322">
        <v>1</v>
      </c>
      <c r="D15" s="332"/>
      <c r="E15" s="332"/>
      <c r="F15" s="322"/>
      <c r="G15" s="322"/>
      <c r="H15" s="322"/>
      <c r="I15" s="322"/>
    </row>
    <row r="16" spans="1:9" x14ac:dyDescent="0.25">
      <c r="A16" s="319" t="s">
        <v>1600</v>
      </c>
      <c r="B16" s="320" t="s">
        <v>1644</v>
      </c>
      <c r="C16" s="324">
        <v>0.9</v>
      </c>
      <c r="D16" s="331"/>
      <c r="E16" s="331"/>
      <c r="F16" s="324"/>
      <c r="G16" s="324"/>
      <c r="H16" s="324"/>
      <c r="I16" s="324"/>
    </row>
    <row r="17" spans="1:9" x14ac:dyDescent="0.25">
      <c r="A17" s="321" t="s">
        <v>1601</v>
      </c>
      <c r="B17" s="325" t="s">
        <v>1644</v>
      </c>
      <c r="C17" s="322">
        <v>0.35</v>
      </c>
      <c r="D17" s="332"/>
      <c r="E17" s="332"/>
      <c r="F17" s="322"/>
      <c r="G17" s="322"/>
      <c r="H17" s="322"/>
      <c r="I17" s="322"/>
    </row>
    <row r="18" spans="1:9" x14ac:dyDescent="0.25">
      <c r="A18" s="319" t="s">
        <v>1602</v>
      </c>
      <c r="B18" s="320" t="s">
        <v>1644</v>
      </c>
      <c r="C18" s="320" t="s">
        <v>1654</v>
      </c>
      <c r="D18" s="319"/>
      <c r="E18" s="319"/>
      <c r="F18" s="320"/>
      <c r="G18" s="320"/>
      <c r="H18" s="320"/>
      <c r="I18" s="320"/>
    </row>
    <row r="19" spans="1:9" x14ac:dyDescent="0.25">
      <c r="A19" s="321" t="s">
        <v>1603</v>
      </c>
      <c r="B19" s="322">
        <v>0.95</v>
      </c>
      <c r="C19" s="322">
        <v>1</v>
      </c>
      <c r="D19" s="332"/>
      <c r="E19" s="332"/>
      <c r="F19" s="322"/>
      <c r="G19" s="322"/>
      <c r="H19" s="322"/>
      <c r="I19" s="322"/>
    </row>
    <row r="20" spans="1:9" x14ac:dyDescent="0.25">
      <c r="A20" s="319" t="s">
        <v>1604</v>
      </c>
      <c r="B20" s="320" t="s">
        <v>1644</v>
      </c>
      <c r="C20" s="324">
        <v>0.9</v>
      </c>
      <c r="D20" s="331"/>
      <c r="E20" s="331"/>
      <c r="F20" s="324"/>
      <c r="G20" s="324"/>
      <c r="H20" s="324"/>
      <c r="I20" s="324"/>
    </row>
    <row r="21" spans="1:9" x14ac:dyDescent="0.25">
      <c r="A21" s="321" t="s">
        <v>1646</v>
      </c>
      <c r="B21" s="322" t="s">
        <v>1644</v>
      </c>
      <c r="C21" s="322">
        <v>1</v>
      </c>
      <c r="D21" s="332"/>
      <c r="E21" s="332"/>
      <c r="F21" s="322"/>
      <c r="G21" s="322"/>
      <c r="H21" s="322"/>
      <c r="I21" s="322"/>
    </row>
    <row r="22" spans="1:9" x14ac:dyDescent="0.25">
      <c r="A22" s="319" t="s">
        <v>1605</v>
      </c>
      <c r="B22" s="320" t="s">
        <v>1644</v>
      </c>
      <c r="C22" s="324">
        <v>0.75</v>
      </c>
      <c r="D22" s="331"/>
      <c r="E22" s="331"/>
      <c r="F22" s="324"/>
      <c r="G22" s="324"/>
      <c r="H22" s="324"/>
      <c r="I22" s="324"/>
    </row>
    <row r="23" spans="1:9" x14ac:dyDescent="0.25">
      <c r="A23" s="321" t="s">
        <v>1606</v>
      </c>
      <c r="B23" s="325" t="s">
        <v>1644</v>
      </c>
      <c r="C23" s="322">
        <v>0.85</v>
      </c>
      <c r="D23" s="332"/>
      <c r="E23" s="332"/>
      <c r="F23" s="322"/>
      <c r="G23" s="322"/>
      <c r="H23" s="322"/>
      <c r="I23" s="322"/>
    </row>
    <row r="24" spans="1:9" x14ac:dyDescent="0.25">
      <c r="A24" s="319" t="s">
        <v>1642</v>
      </c>
      <c r="B24" s="320" t="s">
        <v>1644</v>
      </c>
      <c r="C24" s="324">
        <v>0.9</v>
      </c>
      <c r="D24" s="331"/>
      <c r="E24" s="331"/>
      <c r="F24" s="324"/>
      <c r="G24" s="324"/>
      <c r="H24" s="324"/>
      <c r="I24" s="324"/>
    </row>
    <row r="25" spans="1:9" x14ac:dyDescent="0.25">
      <c r="A25" s="321" t="s">
        <v>1607</v>
      </c>
      <c r="B25" s="325" t="s">
        <v>1644</v>
      </c>
      <c r="C25" s="322">
        <v>0.45</v>
      </c>
      <c r="D25" s="332"/>
      <c r="E25" s="332"/>
      <c r="F25" s="322"/>
      <c r="G25" s="322"/>
      <c r="H25" s="322"/>
      <c r="I25" s="322"/>
    </row>
    <row r="26" spans="1:9" x14ac:dyDescent="0.25">
      <c r="A26" s="319" t="s">
        <v>1647</v>
      </c>
      <c r="B26" s="324">
        <v>0.63</v>
      </c>
      <c r="C26" s="324">
        <v>0.85</v>
      </c>
      <c r="D26" s="331"/>
      <c r="E26" s="331"/>
      <c r="F26" s="324"/>
      <c r="G26" s="324"/>
      <c r="H26" s="324"/>
      <c r="I26" s="324"/>
    </row>
    <row r="27" spans="1:9" x14ac:dyDescent="0.25">
      <c r="A27" s="321" t="s">
        <v>1627</v>
      </c>
      <c r="B27" s="322">
        <v>0</v>
      </c>
      <c r="C27" s="322">
        <v>0.6</v>
      </c>
      <c r="D27" s="332"/>
      <c r="E27" s="332"/>
      <c r="F27" s="322"/>
      <c r="G27" s="322"/>
      <c r="H27" s="322"/>
      <c r="I27" s="322"/>
    </row>
    <row r="28" spans="1:9" ht="30" x14ac:dyDescent="0.25">
      <c r="A28" s="319" t="s">
        <v>1609</v>
      </c>
      <c r="B28" s="320" t="s">
        <v>1644</v>
      </c>
      <c r="C28" s="324">
        <v>0.5</v>
      </c>
      <c r="D28" s="331"/>
      <c r="E28" s="331"/>
      <c r="F28" s="324"/>
      <c r="G28" s="324"/>
      <c r="H28" s="324"/>
      <c r="I28" s="324"/>
    </row>
    <row r="29" spans="1:9" x14ac:dyDescent="0.25">
      <c r="A29" s="321" t="s">
        <v>1613</v>
      </c>
      <c r="B29" s="325" t="s">
        <v>1644</v>
      </c>
      <c r="C29" s="322">
        <v>0.55000000000000004</v>
      </c>
      <c r="D29" s="332"/>
      <c r="E29" s="332"/>
      <c r="F29" s="322"/>
      <c r="G29" s="322"/>
      <c r="H29" s="322"/>
      <c r="I29" s="322"/>
    </row>
    <row r="30" spans="1:9" ht="30" x14ac:dyDescent="0.25">
      <c r="A30" s="319" t="s">
        <v>1610</v>
      </c>
      <c r="B30" s="320" t="s">
        <v>1644</v>
      </c>
      <c r="C30" s="324">
        <v>0.65</v>
      </c>
      <c r="D30" s="331"/>
      <c r="E30" s="331"/>
      <c r="F30" s="324"/>
      <c r="G30" s="324"/>
      <c r="H30" s="324"/>
      <c r="I30" s="324"/>
    </row>
    <row r="31" spans="1:9" x14ac:dyDescent="0.25">
      <c r="A31" s="321" t="s">
        <v>1611</v>
      </c>
      <c r="B31" s="325">
        <v>0</v>
      </c>
      <c r="C31" s="325">
        <v>4</v>
      </c>
      <c r="D31" s="321"/>
      <c r="E31" s="321"/>
      <c r="F31" s="325"/>
      <c r="G31" s="325"/>
      <c r="H31" s="325"/>
      <c r="I31" s="325"/>
    </row>
    <row r="32" spans="1:9" x14ac:dyDescent="0.25">
      <c r="A32" s="319" t="s">
        <v>1612</v>
      </c>
      <c r="B32" s="320" t="s">
        <v>1644</v>
      </c>
      <c r="C32" s="320" t="s">
        <v>1655</v>
      </c>
      <c r="D32" s="319"/>
      <c r="E32" s="319"/>
      <c r="F32" s="320"/>
      <c r="G32" s="320"/>
      <c r="H32" s="320"/>
      <c r="I32" s="320"/>
    </row>
    <row r="33" spans="1:9" x14ac:dyDescent="0.25">
      <c r="A33" s="321" t="s">
        <v>1614</v>
      </c>
      <c r="B33" s="325">
        <v>0</v>
      </c>
      <c r="C33" s="322">
        <v>0.3</v>
      </c>
      <c r="D33" s="332"/>
      <c r="E33" s="332"/>
      <c r="F33" s="322"/>
      <c r="G33" s="322"/>
      <c r="H33" s="322"/>
      <c r="I33" s="322"/>
    </row>
    <row r="34" spans="1:9" x14ac:dyDescent="0.25">
      <c r="A34" s="319" t="s">
        <v>1615</v>
      </c>
      <c r="B34" s="320">
        <v>0</v>
      </c>
      <c r="C34" s="324">
        <v>0.5</v>
      </c>
      <c r="D34" s="331"/>
      <c r="E34" s="331"/>
      <c r="F34" s="324"/>
      <c r="G34" s="324"/>
      <c r="H34" s="324"/>
      <c r="I34" s="324"/>
    </row>
    <row r="35" spans="1:9" x14ac:dyDescent="0.25">
      <c r="A35" s="321" t="s">
        <v>1617</v>
      </c>
      <c r="B35" s="326">
        <v>2.8000000000000001E-2</v>
      </c>
      <c r="C35" s="322">
        <v>0.152</v>
      </c>
      <c r="D35" s="332"/>
      <c r="E35" s="332"/>
      <c r="F35" s="322"/>
      <c r="G35" s="322"/>
      <c r="H35" s="322"/>
      <c r="I35" s="322"/>
    </row>
    <row r="36" spans="1:9" x14ac:dyDescent="0.25">
      <c r="A36" s="319" t="s">
        <v>1618</v>
      </c>
      <c r="B36" s="320" t="s">
        <v>1644</v>
      </c>
      <c r="C36" s="324">
        <v>0.85</v>
      </c>
      <c r="D36" s="331"/>
      <c r="E36" s="331"/>
      <c r="F36" s="324"/>
      <c r="G36" s="324"/>
      <c r="H36" s="324"/>
      <c r="I36" s="324"/>
    </row>
    <row r="37" spans="1:9" x14ac:dyDescent="0.25">
      <c r="A37" s="321" t="s">
        <v>1619</v>
      </c>
      <c r="B37" s="325" t="s">
        <v>1644</v>
      </c>
      <c r="C37" s="322">
        <v>0.65</v>
      </c>
      <c r="D37" s="332"/>
      <c r="E37" s="332"/>
      <c r="F37" s="322"/>
      <c r="G37" s="322"/>
      <c r="H37" s="322"/>
      <c r="I37" s="322"/>
    </row>
    <row r="38" spans="1:9" x14ac:dyDescent="0.25">
      <c r="A38" s="319" t="s">
        <v>1620</v>
      </c>
      <c r="B38" s="320" t="s">
        <v>1644</v>
      </c>
      <c r="C38" s="324">
        <v>0.5</v>
      </c>
      <c r="D38" s="331"/>
      <c r="E38" s="331"/>
      <c r="F38" s="324"/>
      <c r="G38" s="324"/>
      <c r="H38" s="324"/>
      <c r="I38" s="324"/>
    </row>
    <row r="39" spans="1:9" ht="30" x14ac:dyDescent="0.25">
      <c r="A39" s="321" t="s">
        <v>1621</v>
      </c>
      <c r="B39" s="325" t="s">
        <v>1644</v>
      </c>
      <c r="C39" s="322">
        <v>0.3</v>
      </c>
      <c r="D39" s="332"/>
      <c r="E39" s="332"/>
      <c r="F39" s="322"/>
      <c r="G39" s="322"/>
      <c r="H39" s="322"/>
      <c r="I39" s="322"/>
    </row>
    <row r="40" spans="1:9" x14ac:dyDescent="0.25">
      <c r="A40" s="319" t="s">
        <v>1622</v>
      </c>
      <c r="B40" s="320" t="s">
        <v>1644</v>
      </c>
      <c r="C40" s="324">
        <v>0.35</v>
      </c>
      <c r="D40" s="331"/>
      <c r="E40" s="331"/>
      <c r="F40" s="324"/>
      <c r="G40" s="324"/>
      <c r="H40" s="324"/>
      <c r="I40" s="324"/>
    </row>
    <row r="41" spans="1:9" ht="30" x14ac:dyDescent="0.25">
      <c r="A41" s="321" t="s">
        <v>1628</v>
      </c>
      <c r="B41" s="325" t="s">
        <v>1644</v>
      </c>
      <c r="C41" s="322">
        <v>0.6</v>
      </c>
      <c r="D41" s="332"/>
      <c r="E41" s="332"/>
      <c r="F41" s="322"/>
      <c r="G41" s="322"/>
      <c r="H41" s="322"/>
      <c r="I41" s="322"/>
    </row>
    <row r="42" spans="1:9" x14ac:dyDescent="0.25">
      <c r="A42" s="319" t="s">
        <v>1629</v>
      </c>
      <c r="B42" s="320" t="s">
        <v>1644</v>
      </c>
      <c r="C42" s="324">
        <v>0.85</v>
      </c>
      <c r="D42" s="331"/>
      <c r="E42" s="331"/>
      <c r="F42" s="324"/>
      <c r="G42" s="324"/>
      <c r="H42" s="324"/>
      <c r="I42" s="324"/>
    </row>
    <row r="43" spans="1:9" x14ac:dyDescent="0.25">
      <c r="A43" s="321" t="s">
        <v>1631</v>
      </c>
      <c r="B43" s="322">
        <v>0.85</v>
      </c>
      <c r="C43" s="322">
        <v>0.9</v>
      </c>
      <c r="D43" s="332"/>
      <c r="E43" s="332"/>
      <c r="F43" s="322"/>
      <c r="G43" s="322"/>
      <c r="H43" s="322"/>
      <c r="I43" s="322"/>
    </row>
    <row r="44" spans="1:9" x14ac:dyDescent="0.25">
      <c r="A44" s="319" t="s">
        <v>1630</v>
      </c>
      <c r="B44" s="320" t="s">
        <v>1644</v>
      </c>
      <c r="C44" s="324">
        <v>1</v>
      </c>
      <c r="D44" s="331"/>
      <c r="E44" s="331"/>
      <c r="F44" s="324"/>
      <c r="G44" s="324"/>
      <c r="H44" s="324"/>
      <c r="I44" s="324"/>
    </row>
    <row r="45" spans="1:9" x14ac:dyDescent="0.25">
      <c r="A45" s="321" t="s">
        <v>1633</v>
      </c>
      <c r="B45" s="325" t="s">
        <v>1644</v>
      </c>
      <c r="C45" s="325" t="s">
        <v>1656</v>
      </c>
      <c r="D45" s="321"/>
      <c r="E45" s="321"/>
      <c r="F45" s="325"/>
      <c r="G45" s="325"/>
      <c r="H45" s="325"/>
      <c r="I45" s="325"/>
    </row>
    <row r="46" spans="1:9" x14ac:dyDescent="0.25">
      <c r="A46" s="319" t="s">
        <v>1652</v>
      </c>
      <c r="B46" s="320" t="s">
        <v>1644</v>
      </c>
      <c r="C46" s="324">
        <v>0.75</v>
      </c>
      <c r="D46" s="331"/>
      <c r="E46" s="331"/>
      <c r="F46" s="324"/>
      <c r="G46" s="324"/>
      <c r="H46" s="324"/>
      <c r="I46" s="324"/>
    </row>
    <row r="47" spans="1:9" x14ac:dyDescent="0.25">
      <c r="A47" s="321" t="s">
        <v>1634</v>
      </c>
      <c r="B47" s="325" t="s">
        <v>1644</v>
      </c>
      <c r="C47" s="322">
        <v>0.6</v>
      </c>
      <c r="D47" s="332"/>
      <c r="E47" s="332"/>
      <c r="F47" s="322"/>
      <c r="G47" s="322"/>
      <c r="H47" s="322"/>
      <c r="I47" s="322"/>
    </row>
    <row r="48" spans="1:9" x14ac:dyDescent="0.25">
      <c r="A48" s="319" t="s">
        <v>1635</v>
      </c>
      <c r="B48" s="320" t="s">
        <v>1644</v>
      </c>
      <c r="C48" s="324">
        <v>1</v>
      </c>
      <c r="D48" s="331"/>
      <c r="E48" s="331"/>
      <c r="F48" s="324"/>
      <c r="G48" s="324"/>
      <c r="H48" s="324"/>
      <c r="I48" s="324"/>
    </row>
    <row r="49" spans="1:9" ht="30" x14ac:dyDescent="0.25">
      <c r="A49" s="321" t="s">
        <v>1636</v>
      </c>
      <c r="B49" s="325" t="s">
        <v>1644</v>
      </c>
      <c r="C49" s="322">
        <v>0.35</v>
      </c>
      <c r="D49" s="332"/>
      <c r="E49" s="332"/>
      <c r="F49" s="322"/>
      <c r="G49" s="322"/>
      <c r="H49" s="322"/>
      <c r="I49" s="322"/>
    </row>
    <row r="50" spans="1:9" x14ac:dyDescent="0.25">
      <c r="A50" s="319" t="s">
        <v>1637</v>
      </c>
      <c r="B50" s="320" t="s">
        <v>1644</v>
      </c>
      <c r="C50" s="324">
        <v>0.85</v>
      </c>
      <c r="D50" s="331"/>
      <c r="E50" s="331"/>
      <c r="F50" s="324"/>
      <c r="G50" s="324"/>
      <c r="H50" s="324"/>
      <c r="I50" s="324"/>
    </row>
    <row r="51" spans="1:9" x14ac:dyDescent="0.25">
      <c r="A51" s="321" t="s">
        <v>1624</v>
      </c>
      <c r="B51" s="325" t="s">
        <v>1644</v>
      </c>
      <c r="C51" s="322">
        <v>0.8</v>
      </c>
      <c r="D51" s="332"/>
      <c r="E51" s="332"/>
      <c r="F51" s="322"/>
      <c r="G51" s="322"/>
      <c r="H51" s="322"/>
      <c r="I51" s="322"/>
    </row>
    <row r="52" spans="1:9" x14ac:dyDescent="0.25">
      <c r="A52" s="319" t="s">
        <v>1625</v>
      </c>
      <c r="B52" s="320" t="s">
        <v>1644</v>
      </c>
      <c r="C52" s="324">
        <v>0.75</v>
      </c>
      <c r="D52" s="331"/>
      <c r="E52" s="331"/>
      <c r="F52" s="324"/>
      <c r="G52" s="324"/>
      <c r="H52" s="324"/>
      <c r="I52" s="324"/>
    </row>
    <row r="53" spans="1:9" ht="30" x14ac:dyDescent="0.25">
      <c r="A53" s="321" t="s">
        <v>1616</v>
      </c>
      <c r="B53" s="325" t="s">
        <v>1644</v>
      </c>
      <c r="C53" s="322">
        <v>0.8</v>
      </c>
      <c r="D53" s="332"/>
      <c r="E53" s="332"/>
      <c r="F53" s="322"/>
      <c r="G53" s="322"/>
      <c r="H53" s="322"/>
      <c r="I53" s="322"/>
    </row>
    <row r="54" spans="1:9" x14ac:dyDescent="0.25">
      <c r="A54" s="319" t="s">
        <v>1650</v>
      </c>
      <c r="B54" s="320" t="s">
        <v>1644</v>
      </c>
      <c r="C54" s="324">
        <v>0.9</v>
      </c>
      <c r="D54" s="331"/>
      <c r="E54" s="331"/>
      <c r="F54" s="324"/>
      <c r="G54" s="324"/>
      <c r="H54" s="324"/>
      <c r="I54" s="324"/>
    </row>
    <row r="55" spans="1:9" ht="30" x14ac:dyDescent="0.25">
      <c r="A55" s="321" t="s">
        <v>1623</v>
      </c>
      <c r="B55" s="325" t="s">
        <v>1644</v>
      </c>
      <c r="C55" s="322">
        <v>0.75</v>
      </c>
      <c r="D55" s="332"/>
      <c r="E55" s="332"/>
      <c r="F55" s="322"/>
      <c r="G55" s="322"/>
      <c r="H55" s="322"/>
      <c r="I55" s="322"/>
    </row>
    <row r="56" spans="1:9" x14ac:dyDescent="0.25">
      <c r="A56" s="319" t="s">
        <v>1648</v>
      </c>
      <c r="B56" s="324">
        <v>0.53</v>
      </c>
      <c r="C56" s="324">
        <v>0.7</v>
      </c>
      <c r="D56" s="331"/>
      <c r="E56" s="331"/>
      <c r="F56" s="324"/>
      <c r="G56" s="324"/>
      <c r="H56" s="324"/>
      <c r="I56" s="324"/>
    </row>
    <row r="57" spans="1:9" x14ac:dyDescent="0.25">
      <c r="A57" s="321" t="s">
        <v>1649</v>
      </c>
      <c r="B57" s="322">
        <v>0.42</v>
      </c>
      <c r="C57" s="322">
        <v>0.6</v>
      </c>
      <c r="D57" s="332"/>
      <c r="E57" s="332"/>
      <c r="F57" s="322"/>
      <c r="G57" s="322"/>
      <c r="H57" s="322"/>
      <c r="I57" s="322"/>
    </row>
    <row r="58" spans="1:9" x14ac:dyDescent="0.25">
      <c r="A58" s="319" t="s">
        <v>1632</v>
      </c>
      <c r="B58" s="320">
        <v>1</v>
      </c>
      <c r="C58" s="320">
        <v>2</v>
      </c>
      <c r="D58" s="319"/>
      <c r="E58" s="319"/>
      <c r="F58" s="320"/>
      <c r="G58" s="320"/>
      <c r="H58" s="320"/>
      <c r="I58" s="320"/>
    </row>
  </sheetData>
  <mergeCells count="6">
    <mergeCell ref="F2:I2"/>
    <mergeCell ref="A2:A3"/>
    <mergeCell ref="B2:B3"/>
    <mergeCell ref="C2:C3"/>
    <mergeCell ref="D2:D3"/>
    <mergeCell ref="E2:E3"/>
  </mergeCells>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Y197"/>
  <sheetViews>
    <sheetView topLeftCell="A130" zoomScaleNormal="100" workbookViewId="0">
      <selection activeCell="B9" sqref="B9:C156"/>
    </sheetView>
  </sheetViews>
  <sheetFormatPr baseColWidth="10" defaultColWidth="11.42578125" defaultRowHeight="15" x14ac:dyDescent="0.25"/>
  <cols>
    <col min="1" max="2" width="24.140625" style="4" customWidth="1"/>
    <col min="3" max="3" width="13.85546875" style="4" bestFit="1" customWidth="1"/>
    <col min="4" max="4" width="13.85546875" style="4" customWidth="1"/>
    <col min="5" max="5" width="22.140625" style="4" customWidth="1"/>
    <col min="6" max="6" width="20.5703125" style="4" customWidth="1"/>
    <col min="7" max="7" width="16.85546875" style="4" customWidth="1"/>
    <col min="8" max="8" width="15.28515625" style="4" customWidth="1"/>
    <col min="9" max="9" width="16.140625" style="4" customWidth="1"/>
    <col min="10" max="10" width="18.85546875" style="4" customWidth="1"/>
    <col min="11" max="11" width="18.7109375" style="4" customWidth="1"/>
    <col min="12" max="13" width="11.42578125" style="59"/>
    <col min="14" max="14" width="19.140625" style="59" bestFit="1" customWidth="1"/>
    <col min="15" max="15" width="24.140625" style="59" bestFit="1" customWidth="1"/>
    <col min="16" max="16" width="11.42578125" style="59"/>
    <col min="17" max="24" width="11.42578125" style="58"/>
    <col min="25" max="25" width="11.5703125" customWidth="1"/>
    <col min="26" max="16384" width="11.42578125" style="2"/>
  </cols>
  <sheetData>
    <row r="1" spans="1:25" s="308" customFormat="1" x14ac:dyDescent="0.25">
      <c r="A1" s="305" t="s">
        <v>1382</v>
      </c>
      <c r="B1" s="305"/>
      <c r="C1" s="305" t="s">
        <v>1383</v>
      </c>
      <c r="D1" s="305"/>
      <c r="E1" s="305" t="s">
        <v>1499</v>
      </c>
      <c r="F1" s="305" t="s">
        <v>1382</v>
      </c>
      <c r="G1" s="306"/>
      <c r="H1" s="306"/>
      <c r="I1" s="307"/>
      <c r="J1" s="307"/>
      <c r="K1" s="307"/>
      <c r="Q1" s="58"/>
      <c r="R1" s="58"/>
      <c r="S1" s="58"/>
      <c r="T1" s="58"/>
      <c r="U1" s="58"/>
      <c r="V1" s="58"/>
      <c r="W1" s="58"/>
      <c r="X1" s="58"/>
      <c r="Y1" s="58"/>
    </row>
    <row r="2" spans="1:25" s="308" customFormat="1" x14ac:dyDescent="0.25">
      <c r="A2" s="59" t="s">
        <v>1506</v>
      </c>
      <c r="B2" s="59" t="s">
        <v>1558</v>
      </c>
      <c r="C2" s="59" t="s">
        <v>1381</v>
      </c>
      <c r="D2" s="59"/>
      <c r="E2" s="306" t="s">
        <v>477</v>
      </c>
      <c r="F2" s="59" t="s">
        <v>1506</v>
      </c>
      <c r="G2" s="306"/>
      <c r="H2" s="306"/>
      <c r="I2" s="307"/>
      <c r="J2" s="307"/>
      <c r="K2" s="307"/>
      <c r="Q2" s="58"/>
      <c r="R2" s="58"/>
      <c r="S2" s="58"/>
      <c r="T2" s="58"/>
      <c r="U2" s="58"/>
      <c r="V2" s="58"/>
      <c r="W2" s="58"/>
      <c r="X2" s="58"/>
      <c r="Y2" s="58"/>
    </row>
    <row r="3" spans="1:25" s="308" customFormat="1" x14ac:dyDescent="0.25">
      <c r="A3" s="59" t="s">
        <v>1523</v>
      </c>
      <c r="B3" s="59" t="s">
        <v>1370</v>
      </c>
      <c r="C3" s="59" t="s">
        <v>1380</v>
      </c>
      <c r="D3" s="59"/>
      <c r="E3" s="306" t="s">
        <v>477</v>
      </c>
      <c r="F3" s="59" t="s">
        <v>1507</v>
      </c>
      <c r="G3" s="306"/>
      <c r="H3" s="306"/>
      <c r="I3" s="307"/>
      <c r="J3" s="307"/>
      <c r="K3" s="307"/>
      <c r="Q3" s="58"/>
      <c r="R3" s="58"/>
      <c r="S3" s="58"/>
      <c r="T3" s="58"/>
      <c r="U3" s="58"/>
      <c r="V3" s="58"/>
      <c r="W3" s="58"/>
      <c r="X3" s="58"/>
      <c r="Y3" s="58"/>
    </row>
    <row r="4" spans="1:25" s="308" customFormat="1" x14ac:dyDescent="0.25">
      <c r="A4" s="59" t="s">
        <v>1523</v>
      </c>
      <c r="B4" s="59" t="s">
        <v>1370</v>
      </c>
      <c r="C4" s="59" t="s">
        <v>1379</v>
      </c>
      <c r="D4" s="59"/>
      <c r="E4" s="306" t="s">
        <v>477</v>
      </c>
      <c r="F4" s="59" t="s">
        <v>1508</v>
      </c>
      <c r="G4" s="306"/>
      <c r="H4" s="306"/>
      <c r="I4" s="307"/>
      <c r="J4" s="307"/>
      <c r="K4" s="307"/>
      <c r="Q4" s="58"/>
      <c r="R4" s="58"/>
      <c r="S4" s="58"/>
      <c r="T4" s="58"/>
      <c r="U4" s="58"/>
      <c r="V4" s="58"/>
      <c r="W4" s="58"/>
      <c r="X4" s="58"/>
      <c r="Y4" s="58"/>
    </row>
    <row r="5" spans="1:25" s="308" customFormat="1" x14ac:dyDescent="0.25">
      <c r="A5" s="59" t="s">
        <v>1523</v>
      </c>
      <c r="B5" s="59" t="s">
        <v>1370</v>
      </c>
      <c r="C5" s="59" t="s">
        <v>1378</v>
      </c>
      <c r="D5" s="59"/>
      <c r="E5" s="306" t="s">
        <v>478</v>
      </c>
      <c r="F5" s="59" t="s">
        <v>1509</v>
      </c>
      <c r="G5" s="306"/>
      <c r="H5" s="306"/>
      <c r="I5" s="307"/>
      <c r="J5" s="307"/>
      <c r="K5" s="307"/>
      <c r="Q5" s="58"/>
      <c r="R5" s="58"/>
      <c r="S5" s="58"/>
      <c r="T5" s="58"/>
      <c r="U5" s="58"/>
      <c r="V5" s="58"/>
      <c r="W5" s="58"/>
      <c r="X5" s="58"/>
      <c r="Y5" s="58"/>
    </row>
    <row r="6" spans="1:25" s="308" customFormat="1" x14ac:dyDescent="0.25">
      <c r="A6" s="59" t="s">
        <v>1523</v>
      </c>
      <c r="B6" s="59" t="s">
        <v>1370</v>
      </c>
      <c r="C6" s="59" t="s">
        <v>1377</v>
      </c>
      <c r="D6" s="59"/>
      <c r="E6" s="306" t="s">
        <v>478</v>
      </c>
      <c r="F6" s="59" t="s">
        <v>1533</v>
      </c>
      <c r="G6" s="306"/>
      <c r="H6" s="306"/>
      <c r="I6" s="307"/>
      <c r="J6" s="307"/>
      <c r="K6" s="307"/>
      <c r="Q6" s="58"/>
      <c r="R6" s="58"/>
      <c r="S6" s="58"/>
      <c r="T6" s="58"/>
      <c r="U6" s="58"/>
      <c r="V6" s="58"/>
      <c r="W6" s="58"/>
      <c r="X6" s="58"/>
      <c r="Y6" s="58"/>
    </row>
    <row r="7" spans="1:25" s="308" customFormat="1" x14ac:dyDescent="0.25">
      <c r="A7" s="59" t="s">
        <v>1523</v>
      </c>
      <c r="B7" s="59" t="s">
        <v>1370</v>
      </c>
      <c r="C7" s="59" t="s">
        <v>1376</v>
      </c>
      <c r="D7" s="59"/>
      <c r="E7" s="306" t="s">
        <v>478</v>
      </c>
      <c r="F7" s="59" t="s">
        <v>1534</v>
      </c>
      <c r="G7" s="306"/>
      <c r="H7" s="306"/>
      <c r="I7" s="307"/>
      <c r="J7" s="307"/>
      <c r="K7" s="307"/>
      <c r="Q7" s="58"/>
      <c r="R7" s="58"/>
      <c r="S7" s="58"/>
      <c r="T7" s="58"/>
      <c r="U7" s="58"/>
      <c r="V7" s="58"/>
      <c r="W7" s="58"/>
      <c r="X7" s="58"/>
      <c r="Y7" s="58"/>
    </row>
    <row r="8" spans="1:25" s="308" customFormat="1" x14ac:dyDescent="0.25">
      <c r="A8" s="59" t="s">
        <v>1523</v>
      </c>
      <c r="B8" s="59" t="s">
        <v>1370</v>
      </c>
      <c r="C8" s="59" t="s">
        <v>1375</v>
      </c>
      <c r="D8" s="59"/>
      <c r="E8" s="306" t="s">
        <v>479</v>
      </c>
      <c r="F8" s="59" t="s">
        <v>1510</v>
      </c>
      <c r="G8" s="306"/>
      <c r="H8" s="306"/>
      <c r="I8" s="307"/>
      <c r="J8" s="307"/>
      <c r="K8" s="307"/>
      <c r="Q8" s="58"/>
      <c r="R8" s="58"/>
      <c r="S8" s="58"/>
      <c r="T8" s="58"/>
      <c r="U8" s="58"/>
      <c r="V8" s="58"/>
      <c r="W8" s="58"/>
      <c r="X8" s="58"/>
      <c r="Y8" s="58"/>
    </row>
    <row r="9" spans="1:25" s="308" customFormat="1" x14ac:dyDescent="0.25">
      <c r="A9" s="59" t="s">
        <v>1523</v>
      </c>
      <c r="B9" s="59" t="s">
        <v>1370</v>
      </c>
      <c r="C9" s="59" t="s">
        <v>1374</v>
      </c>
      <c r="D9" s="59"/>
      <c r="E9" s="306" t="s">
        <v>479</v>
      </c>
      <c r="F9" s="59" t="s">
        <v>1511</v>
      </c>
      <c r="G9" s="306"/>
      <c r="H9" s="306"/>
      <c r="I9" s="307"/>
      <c r="J9" s="307"/>
      <c r="K9" s="307"/>
      <c r="Q9" s="58"/>
      <c r="R9" s="58"/>
      <c r="S9" s="58"/>
      <c r="T9" s="58"/>
      <c r="U9" s="58"/>
      <c r="V9" s="58"/>
      <c r="W9" s="58"/>
      <c r="X9" s="58"/>
      <c r="Y9" s="58"/>
    </row>
    <row r="10" spans="1:25" s="308" customFormat="1" x14ac:dyDescent="0.25">
      <c r="A10" s="59" t="s">
        <v>1523</v>
      </c>
      <c r="B10" s="59" t="s">
        <v>1370</v>
      </c>
      <c r="C10" s="59" t="s">
        <v>1373</v>
      </c>
      <c r="D10" s="59"/>
      <c r="E10" s="306" t="s">
        <v>479</v>
      </c>
      <c r="F10" s="59" t="s">
        <v>1512</v>
      </c>
      <c r="G10" s="306"/>
      <c r="H10" s="306"/>
      <c r="I10" s="307"/>
      <c r="J10" s="307"/>
      <c r="K10" s="307"/>
      <c r="Q10" s="58"/>
      <c r="R10" s="58"/>
      <c r="S10" s="58"/>
      <c r="T10" s="58"/>
      <c r="U10" s="58"/>
      <c r="V10" s="58"/>
      <c r="W10" s="58"/>
      <c r="X10" s="58"/>
      <c r="Y10" s="58"/>
    </row>
    <row r="11" spans="1:25" s="308" customFormat="1" x14ac:dyDescent="0.25">
      <c r="A11" s="59" t="s">
        <v>1523</v>
      </c>
      <c r="B11" s="59" t="s">
        <v>1370</v>
      </c>
      <c r="C11" s="59" t="s">
        <v>1371</v>
      </c>
      <c r="D11" s="59"/>
      <c r="E11" s="306" t="s">
        <v>480</v>
      </c>
      <c r="F11" s="59" t="s">
        <v>1513</v>
      </c>
      <c r="G11" s="306"/>
      <c r="H11" s="306"/>
      <c r="I11" s="307"/>
      <c r="J11" s="307"/>
      <c r="K11" s="307"/>
      <c r="Q11" s="58"/>
      <c r="R11" s="58"/>
      <c r="S11" s="58"/>
      <c r="T11" s="58"/>
      <c r="U11" s="58"/>
      <c r="V11" s="58"/>
      <c r="W11" s="58"/>
      <c r="X11" s="58"/>
      <c r="Y11" s="58"/>
    </row>
    <row r="12" spans="1:25" s="308" customFormat="1" x14ac:dyDescent="0.25">
      <c r="A12" s="59" t="s">
        <v>1523</v>
      </c>
      <c r="B12" s="59" t="s">
        <v>1370</v>
      </c>
      <c r="C12" s="59" t="s">
        <v>1369</v>
      </c>
      <c r="D12" s="59"/>
      <c r="E12" s="306" t="s">
        <v>480</v>
      </c>
      <c r="F12" s="59" t="s">
        <v>1514</v>
      </c>
      <c r="G12" s="306"/>
      <c r="H12" s="307"/>
      <c r="I12" s="307"/>
      <c r="J12" s="307"/>
      <c r="K12" s="307"/>
      <c r="Q12" s="58"/>
      <c r="R12" s="58"/>
      <c r="S12" s="58"/>
      <c r="T12" s="58"/>
      <c r="U12" s="58"/>
      <c r="V12" s="58"/>
      <c r="W12" s="58"/>
      <c r="X12" s="58"/>
      <c r="Y12" s="58"/>
    </row>
    <row r="13" spans="1:25" s="308" customFormat="1" x14ac:dyDescent="0.25">
      <c r="A13" s="59" t="s">
        <v>1515</v>
      </c>
      <c r="B13" s="59" t="s">
        <v>1363</v>
      </c>
      <c r="C13" s="59" t="s">
        <v>1368</v>
      </c>
      <c r="D13" s="59"/>
      <c r="E13" s="306" t="s">
        <v>480</v>
      </c>
      <c r="F13" s="59" t="s">
        <v>1531</v>
      </c>
      <c r="G13" s="306"/>
      <c r="H13" s="307"/>
      <c r="I13" s="307"/>
      <c r="J13" s="307"/>
      <c r="K13" s="307"/>
      <c r="Q13" s="58"/>
      <c r="R13" s="58"/>
      <c r="S13" s="58"/>
      <c r="T13" s="58"/>
      <c r="U13" s="58"/>
      <c r="V13" s="58"/>
      <c r="W13" s="58"/>
      <c r="X13" s="58"/>
      <c r="Y13" s="58"/>
    </row>
    <row r="14" spans="1:25" s="308" customFormat="1" x14ac:dyDescent="0.25">
      <c r="A14" s="59" t="s">
        <v>1515</v>
      </c>
      <c r="B14" s="59" t="s">
        <v>1363</v>
      </c>
      <c r="C14" s="59" t="s">
        <v>1366</v>
      </c>
      <c r="D14" s="59"/>
      <c r="E14" s="306" t="s">
        <v>480</v>
      </c>
      <c r="F14" s="59" t="s">
        <v>1532</v>
      </c>
      <c r="G14" s="306"/>
      <c r="H14" s="307"/>
      <c r="I14" s="307"/>
      <c r="J14" s="307"/>
      <c r="K14" s="307"/>
      <c r="Q14" s="58"/>
      <c r="R14" s="58"/>
      <c r="S14" s="58"/>
      <c r="T14" s="58"/>
      <c r="U14" s="58"/>
      <c r="V14" s="58"/>
      <c r="W14" s="58"/>
      <c r="X14" s="58"/>
      <c r="Y14" s="58"/>
    </row>
    <row r="15" spans="1:25" s="308" customFormat="1" x14ac:dyDescent="0.25">
      <c r="A15" s="59" t="s">
        <v>1515</v>
      </c>
      <c r="B15" s="59" t="s">
        <v>1363</v>
      </c>
      <c r="C15" s="59" t="s">
        <v>1365</v>
      </c>
      <c r="D15" s="59"/>
      <c r="E15" s="306" t="s">
        <v>481</v>
      </c>
      <c r="F15" s="59" t="s">
        <v>1515</v>
      </c>
      <c r="G15" s="306"/>
      <c r="H15" s="307"/>
      <c r="I15" s="307"/>
      <c r="J15" s="307"/>
      <c r="K15" s="307"/>
      <c r="Q15" s="58"/>
      <c r="R15" s="58"/>
      <c r="S15" s="58"/>
      <c r="T15" s="58"/>
      <c r="U15" s="58"/>
      <c r="V15" s="58"/>
      <c r="W15" s="58"/>
      <c r="X15" s="58"/>
      <c r="Y15" s="58"/>
    </row>
    <row r="16" spans="1:25" s="308" customFormat="1" x14ac:dyDescent="0.25">
      <c r="A16" s="59" t="s">
        <v>1515</v>
      </c>
      <c r="B16" s="59" t="s">
        <v>1363</v>
      </c>
      <c r="C16" s="59" t="s">
        <v>1364</v>
      </c>
      <c r="D16" s="59"/>
      <c r="E16" s="306" t="s">
        <v>481</v>
      </c>
      <c r="F16" s="59" t="s">
        <v>1516</v>
      </c>
      <c r="G16" s="306"/>
      <c r="H16" s="307"/>
      <c r="I16" s="307"/>
      <c r="J16" s="307"/>
      <c r="K16" s="307"/>
      <c r="Q16" s="58"/>
      <c r="R16" s="58"/>
      <c r="S16" s="58"/>
      <c r="T16" s="58"/>
      <c r="U16" s="58"/>
      <c r="V16" s="58"/>
      <c r="W16" s="58"/>
      <c r="X16" s="58"/>
      <c r="Y16" s="58"/>
    </row>
    <row r="17" spans="1:25" s="308" customFormat="1" x14ac:dyDescent="0.25">
      <c r="A17" s="59" t="s">
        <v>1515</v>
      </c>
      <c r="B17" s="59" t="s">
        <v>1363</v>
      </c>
      <c r="C17" s="59" t="s">
        <v>1362</v>
      </c>
      <c r="D17" s="59"/>
      <c r="E17" s="306" t="s">
        <v>481</v>
      </c>
      <c r="F17" s="59" t="s">
        <v>1517</v>
      </c>
      <c r="G17" s="306"/>
      <c r="H17" s="307"/>
      <c r="I17" s="307"/>
      <c r="J17" s="307"/>
      <c r="K17" s="307"/>
      <c r="Q17" s="58"/>
      <c r="R17" s="58"/>
      <c r="S17" s="58"/>
      <c r="T17" s="58"/>
      <c r="U17" s="58"/>
      <c r="V17" s="58"/>
      <c r="W17" s="58"/>
      <c r="X17" s="58"/>
      <c r="Y17" s="58"/>
    </row>
    <row r="18" spans="1:25" s="308" customFormat="1" x14ac:dyDescent="0.25">
      <c r="A18" s="59" t="s">
        <v>1516</v>
      </c>
      <c r="B18" s="59" t="s">
        <v>1348</v>
      </c>
      <c r="C18" s="59" t="s">
        <v>1361</v>
      </c>
      <c r="D18" s="59"/>
      <c r="E18" s="306" t="s">
        <v>481</v>
      </c>
      <c r="F18" s="59" t="s">
        <v>1518</v>
      </c>
      <c r="G18" s="306"/>
      <c r="H18" s="307"/>
      <c r="I18" s="307"/>
      <c r="J18" s="307"/>
      <c r="K18" s="307"/>
      <c r="Q18" s="58"/>
      <c r="R18" s="58"/>
      <c r="S18" s="58"/>
      <c r="T18" s="58"/>
      <c r="U18" s="58"/>
      <c r="V18" s="58"/>
      <c r="W18" s="58"/>
      <c r="X18" s="58"/>
      <c r="Y18" s="58"/>
    </row>
    <row r="19" spans="1:25" s="308" customFormat="1" x14ac:dyDescent="0.25">
      <c r="A19" s="59" t="s">
        <v>1516</v>
      </c>
      <c r="B19" s="59" t="s">
        <v>1348</v>
      </c>
      <c r="C19" s="59" t="s">
        <v>1360</v>
      </c>
      <c r="D19" s="59"/>
      <c r="E19" s="306" t="s">
        <v>482</v>
      </c>
      <c r="F19" s="59" t="s">
        <v>1519</v>
      </c>
      <c r="G19" s="306"/>
      <c r="H19" s="307"/>
      <c r="I19" s="307"/>
      <c r="J19" s="307"/>
      <c r="K19" s="307"/>
      <c r="Q19" s="58"/>
      <c r="R19" s="58"/>
      <c r="S19" s="58"/>
      <c r="T19" s="58"/>
      <c r="U19" s="58"/>
      <c r="V19" s="58"/>
      <c r="W19" s="58"/>
      <c r="X19" s="58"/>
      <c r="Y19" s="58"/>
    </row>
    <row r="20" spans="1:25" s="308" customFormat="1" x14ac:dyDescent="0.25">
      <c r="A20" s="59" t="s">
        <v>1516</v>
      </c>
      <c r="B20" s="59" t="s">
        <v>1348</v>
      </c>
      <c r="C20" s="59" t="s">
        <v>1358</v>
      </c>
      <c r="D20" s="59"/>
      <c r="E20" s="306" t="s">
        <v>482</v>
      </c>
      <c r="F20" s="59" t="s">
        <v>1520</v>
      </c>
      <c r="G20" s="306"/>
      <c r="H20" s="307"/>
      <c r="I20" s="307"/>
      <c r="J20" s="307"/>
      <c r="K20" s="307"/>
      <c r="Q20" s="58"/>
      <c r="R20" s="58"/>
      <c r="S20" s="58"/>
      <c r="T20" s="58"/>
      <c r="U20" s="58"/>
      <c r="V20" s="58"/>
      <c r="W20" s="58"/>
      <c r="X20" s="58"/>
      <c r="Y20" s="58"/>
    </row>
    <row r="21" spans="1:25" s="308" customFormat="1" x14ac:dyDescent="0.25">
      <c r="A21" s="59" t="s">
        <v>1516</v>
      </c>
      <c r="B21" s="59" t="s">
        <v>1348</v>
      </c>
      <c r="C21" s="59" t="s">
        <v>1357</v>
      </c>
      <c r="D21" s="59"/>
      <c r="E21" s="306" t="s">
        <v>482</v>
      </c>
      <c r="F21" s="59" t="s">
        <v>1521</v>
      </c>
      <c r="G21" s="306"/>
      <c r="H21" s="307"/>
      <c r="I21" s="307"/>
      <c r="J21" s="307"/>
      <c r="K21" s="307"/>
      <c r="Q21" s="58"/>
      <c r="R21" s="58"/>
      <c r="S21" s="58"/>
      <c r="T21" s="58"/>
      <c r="U21" s="58"/>
      <c r="V21" s="58"/>
      <c r="W21" s="58"/>
      <c r="X21" s="58"/>
      <c r="Y21" s="58"/>
    </row>
    <row r="22" spans="1:25" s="308" customFormat="1" x14ac:dyDescent="0.25">
      <c r="A22" s="59" t="s">
        <v>1516</v>
      </c>
      <c r="B22" s="59" t="s">
        <v>1348</v>
      </c>
      <c r="C22" s="59" t="s">
        <v>1355</v>
      </c>
      <c r="D22" s="59"/>
      <c r="E22" s="306" t="s">
        <v>482</v>
      </c>
      <c r="F22" s="59" t="s">
        <v>1522</v>
      </c>
      <c r="G22" s="306"/>
      <c r="H22" s="307"/>
      <c r="I22" s="307"/>
      <c r="J22" s="307"/>
      <c r="K22" s="307"/>
      <c r="Q22" s="58"/>
      <c r="R22" s="58"/>
      <c r="S22" s="58"/>
      <c r="T22" s="58"/>
      <c r="U22" s="58"/>
      <c r="V22" s="58"/>
      <c r="W22" s="58"/>
      <c r="X22" s="58"/>
      <c r="Y22" s="58"/>
    </row>
    <row r="23" spans="1:25" s="308" customFormat="1" x14ac:dyDescent="0.25">
      <c r="A23" s="59" t="s">
        <v>1516</v>
      </c>
      <c r="B23" s="59" t="s">
        <v>1348</v>
      </c>
      <c r="C23" s="59" t="s">
        <v>1353</v>
      </c>
      <c r="D23" s="59"/>
      <c r="E23" s="306" t="s">
        <v>482</v>
      </c>
      <c r="F23" s="59" t="s">
        <v>1535</v>
      </c>
      <c r="G23" s="306"/>
      <c r="H23" s="307"/>
      <c r="I23" s="307"/>
      <c r="J23" s="307"/>
      <c r="K23" s="307"/>
      <c r="Q23" s="58"/>
      <c r="R23" s="58"/>
      <c r="S23" s="58"/>
      <c r="T23" s="58"/>
      <c r="U23" s="58"/>
      <c r="V23" s="58"/>
      <c r="W23" s="58"/>
      <c r="X23" s="58"/>
      <c r="Y23" s="58"/>
    </row>
    <row r="24" spans="1:25" s="308" customFormat="1" x14ac:dyDescent="0.25">
      <c r="A24" s="59" t="s">
        <v>1516</v>
      </c>
      <c r="B24" s="59" t="s">
        <v>1348</v>
      </c>
      <c r="C24" s="59" t="s">
        <v>1352</v>
      </c>
      <c r="D24" s="59"/>
      <c r="E24" s="306" t="s">
        <v>483</v>
      </c>
      <c r="F24" s="59" t="s">
        <v>1523</v>
      </c>
      <c r="G24" s="306"/>
      <c r="H24" s="307"/>
      <c r="I24" s="307"/>
      <c r="J24" s="307"/>
      <c r="K24" s="307"/>
      <c r="Q24" s="58"/>
      <c r="R24" s="58"/>
      <c r="S24" s="58"/>
      <c r="T24" s="58"/>
      <c r="U24" s="58"/>
      <c r="V24" s="58"/>
      <c r="W24" s="58"/>
      <c r="X24" s="58"/>
      <c r="Y24" s="58"/>
    </row>
    <row r="25" spans="1:25" s="308" customFormat="1" x14ac:dyDescent="0.25">
      <c r="A25" s="59" t="s">
        <v>1516</v>
      </c>
      <c r="B25" s="59" t="s">
        <v>1348</v>
      </c>
      <c r="C25" s="59" t="s">
        <v>1351</v>
      </c>
      <c r="D25" s="59"/>
      <c r="E25" s="306" t="s">
        <v>483</v>
      </c>
      <c r="F25" s="59" t="s">
        <v>1530</v>
      </c>
      <c r="G25" s="306"/>
      <c r="H25" s="307"/>
      <c r="I25" s="307"/>
      <c r="J25" s="307"/>
      <c r="K25" s="307"/>
      <c r="Q25" s="58"/>
      <c r="R25" s="58"/>
      <c r="S25" s="58"/>
      <c r="T25" s="58"/>
      <c r="U25" s="58"/>
      <c r="V25" s="58"/>
      <c r="W25" s="58"/>
      <c r="X25" s="58"/>
      <c r="Y25" s="58"/>
    </row>
    <row r="26" spans="1:25" s="308" customFormat="1" x14ac:dyDescent="0.25">
      <c r="A26" s="59" t="s">
        <v>1516</v>
      </c>
      <c r="B26" s="59" t="s">
        <v>1348</v>
      </c>
      <c r="C26" s="59" t="s">
        <v>1350</v>
      </c>
      <c r="D26" s="59"/>
      <c r="E26" s="306" t="s">
        <v>483</v>
      </c>
      <c r="F26" s="59" t="s">
        <v>1524</v>
      </c>
      <c r="G26" s="306"/>
      <c r="H26" s="307"/>
      <c r="I26" s="307"/>
      <c r="J26" s="307"/>
      <c r="K26" s="307"/>
      <c r="Q26" s="58"/>
      <c r="R26" s="58"/>
      <c r="S26" s="58"/>
      <c r="T26" s="58"/>
      <c r="U26" s="58"/>
      <c r="V26" s="58"/>
      <c r="W26" s="58"/>
      <c r="X26" s="58"/>
      <c r="Y26" s="58"/>
    </row>
    <row r="27" spans="1:25" s="308" customFormat="1" x14ac:dyDescent="0.25">
      <c r="A27" s="59" t="s">
        <v>1516</v>
      </c>
      <c r="B27" s="59" t="s">
        <v>1348</v>
      </c>
      <c r="C27" s="59" t="s">
        <v>1349</v>
      </c>
      <c r="D27" s="59"/>
      <c r="E27" s="306" t="s">
        <v>484</v>
      </c>
      <c r="F27" s="59" t="s">
        <v>1529</v>
      </c>
      <c r="G27" s="306"/>
      <c r="H27" s="307"/>
      <c r="I27" s="307"/>
      <c r="J27" s="307"/>
      <c r="K27" s="307"/>
      <c r="Q27" s="58"/>
      <c r="R27" s="58"/>
      <c r="S27" s="58"/>
      <c r="T27" s="58"/>
      <c r="U27" s="58"/>
      <c r="V27" s="58"/>
      <c r="W27" s="58"/>
      <c r="X27" s="58"/>
      <c r="Y27" s="58"/>
    </row>
    <row r="28" spans="1:25" s="308" customFormat="1" x14ac:dyDescent="0.25">
      <c r="A28" s="59" t="s">
        <v>1516</v>
      </c>
      <c r="B28" s="59" t="s">
        <v>1348</v>
      </c>
      <c r="C28" s="59" t="s">
        <v>1347</v>
      </c>
      <c r="D28" s="59"/>
      <c r="E28" s="306" t="s">
        <v>484</v>
      </c>
      <c r="F28" s="59" t="s">
        <v>1525</v>
      </c>
      <c r="G28" s="306"/>
      <c r="H28" s="307"/>
      <c r="I28" s="307"/>
      <c r="J28" s="307"/>
      <c r="K28" s="307"/>
      <c r="Q28" s="58"/>
      <c r="R28" s="58"/>
      <c r="S28" s="58"/>
      <c r="T28" s="58"/>
      <c r="U28" s="58"/>
      <c r="V28" s="58"/>
      <c r="W28" s="58"/>
      <c r="X28" s="58"/>
      <c r="Y28" s="58"/>
    </row>
    <row r="29" spans="1:25" s="308" customFormat="1" x14ac:dyDescent="0.25">
      <c r="A29" s="59" t="s">
        <v>1529</v>
      </c>
      <c r="B29" s="59" t="s">
        <v>1538</v>
      </c>
      <c r="C29" s="59" t="s">
        <v>1346</v>
      </c>
      <c r="D29" s="59"/>
      <c r="E29" s="306" t="s">
        <v>484</v>
      </c>
      <c r="F29" s="59" t="s">
        <v>1537</v>
      </c>
      <c r="G29" s="306"/>
      <c r="H29" s="307"/>
      <c r="I29" s="307"/>
      <c r="J29" s="307"/>
      <c r="K29" s="307"/>
      <c r="Q29" s="58"/>
      <c r="R29" s="58"/>
      <c r="S29" s="58"/>
      <c r="T29" s="58"/>
      <c r="U29" s="58"/>
      <c r="V29" s="58"/>
      <c r="W29" s="58"/>
      <c r="X29" s="58"/>
      <c r="Y29" s="58"/>
    </row>
    <row r="30" spans="1:25" s="308" customFormat="1" x14ac:dyDescent="0.25">
      <c r="A30" s="59" t="s">
        <v>1529</v>
      </c>
      <c r="B30" s="59" t="s">
        <v>1538</v>
      </c>
      <c r="C30" s="59" t="s">
        <v>1345</v>
      </c>
      <c r="D30" s="59"/>
      <c r="E30" s="306" t="s">
        <v>484</v>
      </c>
      <c r="F30" s="59" t="s">
        <v>1526</v>
      </c>
      <c r="G30" s="306"/>
      <c r="H30" s="307"/>
      <c r="I30" s="307"/>
      <c r="J30" s="307"/>
      <c r="K30" s="307"/>
      <c r="Q30" s="58"/>
      <c r="R30" s="58"/>
      <c r="S30" s="58"/>
      <c r="T30" s="58"/>
      <c r="U30" s="58"/>
      <c r="V30" s="58"/>
      <c r="W30" s="58"/>
      <c r="X30" s="58"/>
      <c r="Y30" s="58"/>
    </row>
    <row r="31" spans="1:25" s="308" customFormat="1" x14ac:dyDescent="0.25">
      <c r="A31" s="59" t="s">
        <v>1529</v>
      </c>
      <c r="B31" s="59" t="s">
        <v>1538</v>
      </c>
      <c r="C31" s="59" t="s">
        <v>1343</v>
      </c>
      <c r="D31" s="59"/>
      <c r="E31" s="306" t="s">
        <v>485</v>
      </c>
      <c r="F31" s="59" t="s">
        <v>1527</v>
      </c>
      <c r="G31" s="306"/>
      <c r="H31" s="307"/>
      <c r="I31" s="307"/>
      <c r="J31" s="307"/>
      <c r="K31" s="307"/>
      <c r="Q31" s="58"/>
      <c r="R31" s="58"/>
      <c r="S31" s="58"/>
      <c r="T31" s="58"/>
      <c r="U31" s="58"/>
      <c r="V31" s="58"/>
      <c r="W31" s="58"/>
      <c r="X31" s="58"/>
      <c r="Y31" s="58"/>
    </row>
    <row r="32" spans="1:25" s="308" customFormat="1" x14ac:dyDescent="0.25">
      <c r="A32" s="59" t="s">
        <v>1529</v>
      </c>
      <c r="B32" s="59" t="s">
        <v>1538</v>
      </c>
      <c r="C32" s="59" t="s">
        <v>1342</v>
      </c>
      <c r="D32" s="59"/>
      <c r="E32" s="306" t="s">
        <v>485</v>
      </c>
      <c r="F32" s="59" t="s">
        <v>1528</v>
      </c>
      <c r="G32" s="306"/>
      <c r="H32" s="307"/>
      <c r="I32" s="307"/>
      <c r="J32" s="307"/>
      <c r="K32" s="307"/>
      <c r="Q32" s="58"/>
      <c r="R32" s="58"/>
      <c r="S32" s="58"/>
      <c r="T32" s="58"/>
      <c r="U32" s="58"/>
      <c r="V32" s="58"/>
      <c r="W32" s="58"/>
      <c r="X32" s="58"/>
      <c r="Y32" s="58"/>
    </row>
    <row r="33" spans="1:25" s="308" customFormat="1" x14ac:dyDescent="0.25">
      <c r="A33" s="59" t="s">
        <v>1529</v>
      </c>
      <c r="B33" s="59" t="s">
        <v>1538</v>
      </c>
      <c r="C33" s="59" t="s">
        <v>1341</v>
      </c>
      <c r="D33" s="59"/>
      <c r="E33" s="306" t="s">
        <v>485</v>
      </c>
      <c r="F33" s="59" t="s">
        <v>1536</v>
      </c>
      <c r="G33" s="306"/>
      <c r="H33" s="307"/>
      <c r="I33" s="307"/>
      <c r="J33" s="307"/>
      <c r="K33" s="307"/>
      <c r="Q33" s="58"/>
      <c r="R33" s="58"/>
      <c r="S33" s="58"/>
      <c r="T33" s="58"/>
      <c r="U33" s="58"/>
      <c r="V33" s="58"/>
      <c r="W33" s="58"/>
      <c r="X33" s="58"/>
      <c r="Y33" s="58"/>
    </row>
    <row r="34" spans="1:25" s="308" customFormat="1" x14ac:dyDescent="0.25">
      <c r="A34" s="59" t="s">
        <v>1513</v>
      </c>
      <c r="B34" s="59" t="s">
        <v>1333</v>
      </c>
      <c r="C34" s="59" t="s">
        <v>1339</v>
      </c>
      <c r="D34" s="59"/>
      <c r="E34" s="59"/>
      <c r="F34" s="59"/>
      <c r="G34" s="306"/>
      <c r="H34" s="307"/>
      <c r="I34" s="307"/>
      <c r="J34" s="307"/>
      <c r="K34" s="307"/>
      <c r="Q34" s="58"/>
      <c r="R34" s="58"/>
      <c r="S34" s="58"/>
      <c r="T34" s="58"/>
      <c r="U34" s="58"/>
      <c r="V34" s="58"/>
      <c r="W34" s="58"/>
      <c r="X34" s="58"/>
      <c r="Y34" s="58"/>
    </row>
    <row r="35" spans="1:25" s="308" customFormat="1" x14ac:dyDescent="0.25">
      <c r="A35" s="59" t="s">
        <v>1513</v>
      </c>
      <c r="B35" s="59" t="s">
        <v>1333</v>
      </c>
      <c r="C35" s="59" t="s">
        <v>1338</v>
      </c>
      <c r="D35" s="59"/>
      <c r="E35" s="59"/>
      <c r="F35" s="59"/>
      <c r="G35" s="306"/>
      <c r="H35" s="307"/>
      <c r="I35" s="307"/>
      <c r="J35" s="307"/>
      <c r="K35" s="307"/>
      <c r="Q35" s="58"/>
      <c r="R35" s="58"/>
      <c r="S35" s="58"/>
      <c r="T35" s="58"/>
      <c r="U35" s="58"/>
      <c r="V35" s="58"/>
      <c r="W35" s="58"/>
      <c r="X35" s="58"/>
      <c r="Y35" s="58"/>
    </row>
    <row r="36" spans="1:25" s="308" customFormat="1" x14ac:dyDescent="0.25">
      <c r="A36" s="59" t="s">
        <v>1513</v>
      </c>
      <c r="B36" s="59" t="s">
        <v>1333</v>
      </c>
      <c r="C36" s="59" t="s">
        <v>1337</v>
      </c>
      <c r="D36" s="59"/>
      <c r="E36" s="59"/>
      <c r="F36" s="59"/>
      <c r="G36" s="306"/>
      <c r="H36" s="307"/>
      <c r="I36" s="307"/>
      <c r="J36" s="307"/>
      <c r="K36" s="307"/>
      <c r="Q36" s="58"/>
      <c r="R36" s="58"/>
      <c r="S36" s="58"/>
      <c r="T36" s="58"/>
      <c r="U36" s="58"/>
      <c r="V36" s="58"/>
      <c r="W36" s="58"/>
      <c r="X36" s="58"/>
      <c r="Y36" s="58"/>
    </row>
    <row r="37" spans="1:25" s="308" customFormat="1" x14ac:dyDescent="0.25">
      <c r="A37" s="59" t="s">
        <v>1513</v>
      </c>
      <c r="B37" s="59" t="s">
        <v>1333</v>
      </c>
      <c r="C37" s="59" t="s">
        <v>1336</v>
      </c>
      <c r="D37" s="59"/>
      <c r="E37" s="59"/>
      <c r="F37" s="59"/>
      <c r="G37" s="306"/>
      <c r="H37" s="307"/>
      <c r="I37" s="307"/>
      <c r="J37" s="307"/>
      <c r="K37" s="307"/>
      <c r="Q37" s="58"/>
      <c r="R37" s="58"/>
      <c r="S37" s="58"/>
      <c r="T37" s="58"/>
      <c r="U37" s="58"/>
      <c r="V37" s="58"/>
      <c r="W37" s="58"/>
      <c r="X37" s="58"/>
      <c r="Y37" s="58"/>
    </row>
    <row r="38" spans="1:25" s="308" customFormat="1" x14ac:dyDescent="0.25">
      <c r="A38" s="59" t="s">
        <v>1513</v>
      </c>
      <c r="B38" s="59" t="s">
        <v>1333</v>
      </c>
      <c r="C38" s="59" t="s">
        <v>1335</v>
      </c>
      <c r="D38" s="59"/>
      <c r="E38" s="59"/>
      <c r="F38" s="59"/>
      <c r="G38" s="306"/>
      <c r="H38" s="307"/>
      <c r="I38" s="307"/>
      <c r="J38" s="307"/>
      <c r="K38" s="307"/>
      <c r="Q38" s="58"/>
      <c r="R38" s="58"/>
      <c r="S38" s="58"/>
      <c r="T38" s="58"/>
      <c r="U38" s="58"/>
      <c r="V38" s="58"/>
      <c r="W38" s="58"/>
      <c r="X38" s="58"/>
      <c r="Y38" s="58"/>
    </row>
    <row r="39" spans="1:25" s="308" customFormat="1" x14ac:dyDescent="0.25">
      <c r="A39" s="59" t="s">
        <v>1513</v>
      </c>
      <c r="B39" s="59" t="s">
        <v>1333</v>
      </c>
      <c r="C39" s="59" t="s">
        <v>1334</v>
      </c>
      <c r="D39" s="59"/>
      <c r="E39" s="59"/>
      <c r="F39" s="59"/>
      <c r="G39" s="306"/>
      <c r="H39" s="307"/>
      <c r="I39" s="307"/>
      <c r="J39" s="307"/>
      <c r="K39" s="307"/>
      <c r="Q39" s="58"/>
      <c r="R39" s="58"/>
      <c r="S39" s="58"/>
      <c r="T39" s="58"/>
      <c r="U39" s="58"/>
      <c r="V39" s="58"/>
      <c r="W39" s="58"/>
      <c r="X39" s="58"/>
      <c r="Y39" s="58"/>
    </row>
    <row r="40" spans="1:25" s="308" customFormat="1" x14ac:dyDescent="0.25">
      <c r="A40" s="59" t="s">
        <v>1513</v>
      </c>
      <c r="B40" s="59" t="s">
        <v>1333</v>
      </c>
      <c r="C40" s="59" t="s">
        <v>1332</v>
      </c>
      <c r="D40" s="59"/>
      <c r="E40" s="59"/>
      <c r="F40" s="59"/>
      <c r="G40" s="306"/>
      <c r="H40" s="307"/>
      <c r="I40" s="307"/>
      <c r="J40" s="307"/>
      <c r="K40" s="307"/>
      <c r="Q40" s="58"/>
      <c r="R40" s="58"/>
      <c r="S40" s="58"/>
      <c r="T40" s="58"/>
      <c r="U40" s="58"/>
      <c r="V40" s="58"/>
      <c r="W40" s="58"/>
      <c r="X40" s="58"/>
      <c r="Y40" s="58"/>
    </row>
    <row r="41" spans="1:25" s="308" customFormat="1" x14ac:dyDescent="0.25">
      <c r="A41" s="59" t="s">
        <v>1519</v>
      </c>
      <c r="B41" s="59" t="s">
        <v>1539</v>
      </c>
      <c r="C41" s="59" t="s">
        <v>1331</v>
      </c>
      <c r="D41" s="59"/>
      <c r="E41" s="59"/>
      <c r="F41" s="59"/>
      <c r="G41" s="306"/>
      <c r="H41" s="307"/>
      <c r="I41" s="307"/>
      <c r="J41" s="307"/>
      <c r="K41" s="307"/>
      <c r="Q41" s="58"/>
      <c r="R41" s="58"/>
      <c r="S41" s="58"/>
      <c r="T41" s="58"/>
      <c r="U41" s="58"/>
      <c r="V41" s="58"/>
      <c r="W41" s="58"/>
      <c r="X41" s="58"/>
      <c r="Y41" s="58"/>
    </row>
    <row r="42" spans="1:25" s="308" customFormat="1" x14ac:dyDescent="0.25">
      <c r="A42" s="59" t="s">
        <v>1519</v>
      </c>
      <c r="B42" s="59" t="s">
        <v>1539</v>
      </c>
      <c r="C42" s="59" t="s">
        <v>1384</v>
      </c>
      <c r="D42" s="59"/>
      <c r="E42" s="59"/>
      <c r="F42" s="59"/>
      <c r="G42" s="306"/>
      <c r="H42" s="307"/>
      <c r="I42" s="307"/>
      <c r="J42" s="307"/>
      <c r="K42" s="307"/>
      <c r="Q42" s="58"/>
      <c r="R42" s="58"/>
      <c r="S42" s="58"/>
      <c r="T42" s="58"/>
      <c r="U42" s="58"/>
      <c r="V42" s="58"/>
      <c r="W42" s="58"/>
      <c r="X42" s="58"/>
      <c r="Y42" s="58"/>
    </row>
    <row r="43" spans="1:25" s="308" customFormat="1" x14ac:dyDescent="0.25">
      <c r="A43" s="59" t="s">
        <v>1530</v>
      </c>
      <c r="B43" s="59" t="s">
        <v>1540</v>
      </c>
      <c r="C43" s="59" t="s">
        <v>1385</v>
      </c>
      <c r="D43" s="59"/>
      <c r="E43" s="59"/>
      <c r="F43" s="59"/>
      <c r="G43" s="306"/>
      <c r="H43" s="307"/>
      <c r="I43" s="307"/>
      <c r="J43" s="307"/>
      <c r="K43" s="307"/>
      <c r="Q43" s="58"/>
      <c r="R43" s="58"/>
      <c r="S43" s="58"/>
      <c r="T43" s="58"/>
      <c r="U43" s="58"/>
      <c r="V43" s="58"/>
      <c r="W43" s="58"/>
      <c r="X43" s="58"/>
      <c r="Y43" s="58"/>
    </row>
    <row r="44" spans="1:25" s="308" customFormat="1" x14ac:dyDescent="0.25">
      <c r="A44" s="59" t="s">
        <v>1530</v>
      </c>
      <c r="B44" s="59" t="s">
        <v>1540</v>
      </c>
      <c r="C44" s="59" t="s">
        <v>1386</v>
      </c>
      <c r="D44" s="59"/>
      <c r="E44" s="59"/>
      <c r="F44" s="59"/>
      <c r="G44" s="306"/>
      <c r="H44" s="307"/>
      <c r="I44" s="307"/>
      <c r="J44" s="307"/>
      <c r="K44" s="307"/>
      <c r="Q44" s="58"/>
      <c r="R44" s="58"/>
      <c r="S44" s="58"/>
      <c r="T44" s="58"/>
      <c r="U44" s="58"/>
      <c r="V44" s="58"/>
      <c r="W44" s="58"/>
      <c r="X44" s="58"/>
      <c r="Y44" s="58"/>
    </row>
    <row r="45" spans="1:25" s="308" customFormat="1" x14ac:dyDescent="0.25">
      <c r="A45" s="59" t="s">
        <v>1530</v>
      </c>
      <c r="B45" s="59" t="s">
        <v>1540</v>
      </c>
      <c r="C45" s="59" t="s">
        <v>1387</v>
      </c>
      <c r="D45" s="59"/>
      <c r="E45" s="59"/>
      <c r="F45" s="59"/>
      <c r="G45" s="306"/>
      <c r="H45" s="307"/>
      <c r="I45" s="307"/>
      <c r="J45" s="307"/>
      <c r="K45" s="307"/>
      <c r="Q45" s="58"/>
      <c r="R45" s="58"/>
      <c r="S45" s="58"/>
      <c r="T45" s="58"/>
      <c r="U45" s="58"/>
      <c r="V45" s="58"/>
      <c r="W45" s="58"/>
      <c r="X45" s="58"/>
      <c r="Y45" s="58"/>
    </row>
    <row r="46" spans="1:25" s="308" customFormat="1" x14ac:dyDescent="0.25">
      <c r="A46" s="59" t="s">
        <v>1530</v>
      </c>
      <c r="B46" s="59" t="s">
        <v>1540</v>
      </c>
      <c r="C46" s="59" t="s">
        <v>1388</v>
      </c>
      <c r="D46" s="59"/>
      <c r="E46" s="59"/>
      <c r="F46" s="59"/>
      <c r="G46" s="306"/>
      <c r="H46" s="307"/>
      <c r="I46" s="307"/>
      <c r="J46" s="307"/>
      <c r="K46" s="307"/>
      <c r="Q46" s="58"/>
      <c r="R46" s="58"/>
      <c r="S46" s="58"/>
      <c r="T46" s="58"/>
      <c r="U46" s="58"/>
      <c r="V46" s="58"/>
      <c r="W46" s="58"/>
      <c r="X46" s="58"/>
      <c r="Y46" s="58"/>
    </row>
    <row r="47" spans="1:25" s="308" customFormat="1" x14ac:dyDescent="0.25">
      <c r="A47" s="59" t="s">
        <v>1530</v>
      </c>
      <c r="B47" s="59" t="s">
        <v>1540</v>
      </c>
      <c r="C47" s="59" t="s">
        <v>1389</v>
      </c>
      <c r="D47" s="59"/>
      <c r="E47" s="59"/>
      <c r="F47" s="59"/>
      <c r="G47" s="306"/>
      <c r="H47" s="307"/>
      <c r="I47" s="307"/>
      <c r="J47" s="307"/>
      <c r="K47" s="307"/>
      <c r="Q47" s="58"/>
      <c r="R47" s="58"/>
      <c r="S47" s="58"/>
      <c r="T47" s="58"/>
      <c r="U47" s="58"/>
      <c r="V47" s="58"/>
      <c r="W47" s="58"/>
      <c r="X47" s="58"/>
      <c r="Y47" s="58"/>
    </row>
    <row r="48" spans="1:25" s="308" customFormat="1" x14ac:dyDescent="0.25">
      <c r="A48" s="59" t="s">
        <v>1530</v>
      </c>
      <c r="B48" s="59" t="s">
        <v>1540</v>
      </c>
      <c r="C48" s="59" t="s">
        <v>1390</v>
      </c>
      <c r="D48" s="59"/>
      <c r="E48" s="59"/>
      <c r="F48" s="59"/>
      <c r="G48" s="306"/>
      <c r="H48" s="307"/>
      <c r="I48" s="307"/>
      <c r="J48" s="307"/>
      <c r="K48" s="307"/>
      <c r="Q48" s="58"/>
      <c r="R48" s="58"/>
      <c r="S48" s="58"/>
      <c r="T48" s="58"/>
      <c r="U48" s="58"/>
      <c r="V48" s="58"/>
      <c r="W48" s="58"/>
      <c r="X48" s="58"/>
      <c r="Y48" s="58"/>
    </row>
    <row r="49" spans="1:25" s="308" customFormat="1" x14ac:dyDescent="0.25">
      <c r="A49" s="59" t="s">
        <v>1510</v>
      </c>
      <c r="B49" s="59" t="s">
        <v>1372</v>
      </c>
      <c r="C49" s="59" t="s">
        <v>1391</v>
      </c>
      <c r="D49" s="59"/>
      <c r="E49" s="59"/>
      <c r="F49" s="59"/>
      <c r="G49" s="306"/>
      <c r="H49" s="307"/>
      <c r="I49" s="307"/>
      <c r="J49" s="307"/>
      <c r="K49" s="307"/>
      <c r="Q49" s="58"/>
      <c r="R49" s="58"/>
      <c r="S49" s="58"/>
      <c r="T49" s="58"/>
      <c r="U49" s="58"/>
      <c r="V49" s="58"/>
      <c r="W49" s="58"/>
      <c r="X49" s="58"/>
      <c r="Y49" s="58"/>
    </row>
    <row r="50" spans="1:25" s="308" customFormat="1" x14ac:dyDescent="0.25">
      <c r="A50" s="59" t="s">
        <v>1510</v>
      </c>
      <c r="B50" s="59" t="s">
        <v>1372</v>
      </c>
      <c r="C50" s="59" t="s">
        <v>1392</v>
      </c>
      <c r="D50" s="59"/>
      <c r="E50" s="59"/>
      <c r="F50" s="59"/>
      <c r="G50" s="306"/>
      <c r="H50" s="307"/>
      <c r="I50" s="307"/>
      <c r="J50" s="307"/>
      <c r="K50" s="307"/>
      <c r="Q50" s="58"/>
      <c r="R50" s="58"/>
      <c r="S50" s="58"/>
      <c r="T50" s="58"/>
      <c r="U50" s="58"/>
      <c r="V50" s="58"/>
      <c r="W50" s="58"/>
      <c r="X50" s="58"/>
      <c r="Y50" s="58"/>
    </row>
    <row r="51" spans="1:25" s="308" customFormat="1" x14ac:dyDescent="0.25">
      <c r="A51" s="59" t="s">
        <v>1510</v>
      </c>
      <c r="B51" s="59" t="s">
        <v>1372</v>
      </c>
      <c r="C51" s="59" t="s">
        <v>1393</v>
      </c>
      <c r="D51" s="59"/>
      <c r="E51" s="59"/>
      <c r="F51" s="59"/>
      <c r="G51" s="306"/>
      <c r="H51" s="307"/>
      <c r="I51" s="307"/>
      <c r="J51" s="307"/>
      <c r="K51" s="307"/>
      <c r="Q51" s="58"/>
      <c r="R51" s="58"/>
      <c r="S51" s="58"/>
      <c r="T51" s="58"/>
      <c r="U51" s="58"/>
      <c r="V51" s="58"/>
      <c r="W51" s="58"/>
      <c r="X51" s="58"/>
      <c r="Y51" s="58"/>
    </row>
    <row r="52" spans="1:25" s="308" customFormat="1" x14ac:dyDescent="0.25">
      <c r="A52" s="59" t="s">
        <v>1510</v>
      </c>
      <c r="B52" s="59" t="s">
        <v>1372</v>
      </c>
      <c r="C52" s="59" t="s">
        <v>1394</v>
      </c>
      <c r="D52" s="59"/>
      <c r="E52" s="59"/>
      <c r="F52" s="59"/>
      <c r="G52" s="306"/>
      <c r="H52" s="307"/>
      <c r="I52" s="307"/>
      <c r="J52" s="307"/>
      <c r="K52" s="307"/>
      <c r="Q52" s="58"/>
      <c r="R52" s="58"/>
      <c r="S52" s="58"/>
      <c r="T52" s="58"/>
      <c r="U52" s="58"/>
      <c r="V52" s="58"/>
      <c r="W52" s="58"/>
      <c r="X52" s="58"/>
      <c r="Y52" s="58"/>
    </row>
    <row r="53" spans="1:25" s="308" customFormat="1" x14ac:dyDescent="0.25">
      <c r="A53" s="59" t="s">
        <v>1520</v>
      </c>
      <c r="B53" s="59" t="s">
        <v>1541</v>
      </c>
      <c r="C53" s="59" t="s">
        <v>1395</v>
      </c>
      <c r="D53" s="59"/>
      <c r="E53" s="59"/>
      <c r="F53" s="59"/>
      <c r="G53" s="306"/>
      <c r="H53" s="307"/>
      <c r="I53" s="307"/>
      <c r="J53" s="307"/>
      <c r="K53" s="307"/>
      <c r="Q53" s="58"/>
      <c r="R53" s="58"/>
      <c r="S53" s="58"/>
      <c r="T53" s="58"/>
      <c r="U53" s="58"/>
      <c r="V53" s="58"/>
      <c r="W53" s="58"/>
      <c r="X53" s="58"/>
      <c r="Y53" s="58"/>
    </row>
    <row r="54" spans="1:25" s="308" customFormat="1" x14ac:dyDescent="0.25">
      <c r="A54" s="59" t="s">
        <v>1520</v>
      </c>
      <c r="B54" s="59" t="s">
        <v>1541</v>
      </c>
      <c r="C54" s="59" t="s">
        <v>1396</v>
      </c>
      <c r="D54" s="59"/>
      <c r="E54" s="59"/>
      <c r="F54" s="59"/>
      <c r="G54" s="306"/>
      <c r="H54" s="307"/>
      <c r="I54" s="307"/>
      <c r="J54" s="307"/>
      <c r="K54" s="307"/>
      <c r="Q54" s="58"/>
      <c r="R54" s="58"/>
      <c r="S54" s="58"/>
      <c r="T54" s="58"/>
      <c r="U54" s="58"/>
      <c r="V54" s="58"/>
      <c r="W54" s="58"/>
      <c r="X54" s="58"/>
      <c r="Y54" s="58"/>
    </row>
    <row r="55" spans="1:25" s="308" customFormat="1" x14ac:dyDescent="0.25">
      <c r="A55" s="59" t="s">
        <v>1520</v>
      </c>
      <c r="B55" s="59" t="s">
        <v>1541</v>
      </c>
      <c r="C55" s="59" t="s">
        <v>1397</v>
      </c>
      <c r="D55" s="59"/>
      <c r="E55" s="59"/>
      <c r="F55" s="59"/>
      <c r="G55" s="306"/>
      <c r="H55" s="307"/>
      <c r="I55" s="307"/>
      <c r="J55" s="307"/>
      <c r="K55" s="307"/>
      <c r="Q55" s="58"/>
      <c r="R55" s="58"/>
      <c r="S55" s="58"/>
      <c r="T55" s="58"/>
      <c r="U55" s="58"/>
      <c r="V55" s="58"/>
      <c r="W55" s="58"/>
      <c r="X55" s="58"/>
      <c r="Y55" s="58"/>
    </row>
    <row r="56" spans="1:25" s="308" customFormat="1" x14ac:dyDescent="0.25">
      <c r="A56" s="59" t="s">
        <v>1514</v>
      </c>
      <c r="B56" s="59" t="s">
        <v>1542</v>
      </c>
      <c r="C56" s="59" t="s">
        <v>1398</v>
      </c>
      <c r="D56" s="59"/>
      <c r="E56" s="59"/>
      <c r="F56" s="59"/>
      <c r="G56" s="306"/>
      <c r="H56" s="307"/>
      <c r="I56" s="307"/>
      <c r="J56" s="307"/>
      <c r="K56" s="307"/>
      <c r="Q56" s="58"/>
      <c r="R56" s="58"/>
      <c r="S56" s="58"/>
      <c r="T56" s="58"/>
      <c r="U56" s="58"/>
      <c r="V56" s="58"/>
      <c r="W56" s="58"/>
      <c r="X56" s="58"/>
      <c r="Y56" s="58"/>
    </row>
    <row r="57" spans="1:25" s="308" customFormat="1" x14ac:dyDescent="0.25">
      <c r="A57" s="59" t="s">
        <v>1514</v>
      </c>
      <c r="B57" s="59" t="s">
        <v>1542</v>
      </c>
      <c r="C57" s="59" t="s">
        <v>1399</v>
      </c>
      <c r="D57" s="59"/>
      <c r="E57" s="59"/>
      <c r="F57" s="59"/>
      <c r="G57" s="306"/>
      <c r="H57" s="307"/>
      <c r="I57" s="307"/>
      <c r="J57" s="307"/>
      <c r="K57" s="307"/>
      <c r="Q57" s="58"/>
      <c r="R57" s="58"/>
      <c r="S57" s="58"/>
      <c r="T57" s="58"/>
      <c r="U57" s="58"/>
      <c r="V57" s="58"/>
      <c r="W57" s="58"/>
      <c r="X57" s="58"/>
      <c r="Y57" s="58"/>
    </row>
    <row r="58" spans="1:25" s="308" customFormat="1" x14ac:dyDescent="0.25">
      <c r="A58" s="59" t="s">
        <v>1514</v>
      </c>
      <c r="B58" s="59" t="s">
        <v>1542</v>
      </c>
      <c r="C58" s="59" t="s">
        <v>1400</v>
      </c>
      <c r="D58" s="59"/>
      <c r="E58" s="59"/>
      <c r="F58" s="59"/>
      <c r="G58" s="306"/>
      <c r="H58" s="307"/>
      <c r="I58" s="307"/>
      <c r="J58" s="307"/>
      <c r="K58" s="307"/>
      <c r="Q58" s="58"/>
      <c r="R58" s="58"/>
      <c r="S58" s="58"/>
      <c r="T58" s="58"/>
      <c r="U58" s="58"/>
      <c r="V58" s="58"/>
      <c r="W58" s="58"/>
      <c r="X58" s="58"/>
      <c r="Y58" s="58"/>
    </row>
    <row r="59" spans="1:25" s="308" customFormat="1" x14ac:dyDescent="0.25">
      <c r="A59" s="59" t="s">
        <v>1517</v>
      </c>
      <c r="B59" s="59" t="s">
        <v>1367</v>
      </c>
      <c r="C59" s="59" t="s">
        <v>1401</v>
      </c>
      <c r="D59" s="59"/>
      <c r="E59" s="59"/>
      <c r="F59" s="59"/>
      <c r="G59" s="306"/>
      <c r="H59" s="307"/>
      <c r="I59" s="307"/>
      <c r="J59" s="307"/>
      <c r="K59" s="307"/>
      <c r="Q59" s="58"/>
      <c r="R59" s="58"/>
      <c r="S59" s="58"/>
      <c r="T59" s="58"/>
      <c r="U59" s="58"/>
      <c r="V59" s="58"/>
      <c r="W59" s="58"/>
      <c r="X59" s="58"/>
      <c r="Y59" s="58"/>
    </row>
    <row r="60" spans="1:25" s="308" customFormat="1" x14ac:dyDescent="0.25">
      <c r="A60" s="59" t="s">
        <v>1517</v>
      </c>
      <c r="B60" s="59" t="s">
        <v>1367</v>
      </c>
      <c r="C60" s="59" t="s">
        <v>1402</v>
      </c>
      <c r="D60" s="59"/>
      <c r="E60" s="59"/>
      <c r="F60" s="59"/>
      <c r="G60" s="306"/>
      <c r="H60" s="307"/>
      <c r="I60" s="307"/>
      <c r="J60" s="307"/>
      <c r="K60" s="307"/>
      <c r="Q60" s="58"/>
      <c r="R60" s="58"/>
      <c r="S60" s="58"/>
      <c r="T60" s="58"/>
      <c r="U60" s="58"/>
      <c r="V60" s="58"/>
      <c r="W60" s="58"/>
      <c r="X60" s="58"/>
      <c r="Y60" s="58"/>
    </row>
    <row r="61" spans="1:25" s="308" customFormat="1" x14ac:dyDescent="0.25">
      <c r="A61" s="59" t="s">
        <v>1517</v>
      </c>
      <c r="B61" s="59" t="s">
        <v>1367</v>
      </c>
      <c r="C61" s="59" t="s">
        <v>1403</v>
      </c>
      <c r="D61" s="59"/>
      <c r="E61" s="59"/>
      <c r="F61" s="59"/>
      <c r="G61" s="306"/>
      <c r="H61" s="307"/>
      <c r="I61" s="307"/>
      <c r="J61" s="307"/>
      <c r="K61" s="307"/>
      <c r="Q61" s="58"/>
      <c r="R61" s="58"/>
      <c r="S61" s="58"/>
      <c r="T61" s="58"/>
      <c r="U61" s="58"/>
      <c r="V61" s="58"/>
      <c r="W61" s="58"/>
      <c r="X61" s="58"/>
      <c r="Y61" s="58"/>
    </row>
    <row r="62" spans="1:25" s="308" customFormat="1" x14ac:dyDescent="0.25">
      <c r="A62" s="59" t="s">
        <v>1517</v>
      </c>
      <c r="B62" s="59" t="s">
        <v>1367</v>
      </c>
      <c r="C62" s="59" t="s">
        <v>1404</v>
      </c>
      <c r="D62" s="59"/>
      <c r="E62" s="59"/>
      <c r="F62" s="59"/>
      <c r="G62" s="306"/>
      <c r="H62" s="307"/>
      <c r="I62" s="307"/>
      <c r="J62" s="307"/>
      <c r="K62" s="307"/>
      <c r="Q62" s="58"/>
      <c r="R62" s="58"/>
      <c r="S62" s="58"/>
      <c r="T62" s="58"/>
      <c r="U62" s="58"/>
      <c r="V62" s="58"/>
      <c r="W62" s="58"/>
      <c r="X62" s="58"/>
      <c r="Y62" s="58"/>
    </row>
    <row r="63" spans="1:25" s="308" customFormat="1" x14ac:dyDescent="0.25">
      <c r="A63" s="59" t="s">
        <v>1517</v>
      </c>
      <c r="B63" s="59" t="s">
        <v>1367</v>
      </c>
      <c r="C63" s="59" t="s">
        <v>1405</v>
      </c>
      <c r="D63" s="59"/>
      <c r="E63" s="59"/>
      <c r="F63" s="59"/>
      <c r="G63" s="306"/>
      <c r="H63" s="307"/>
      <c r="I63" s="307"/>
      <c r="J63" s="307"/>
      <c r="K63" s="307"/>
      <c r="Q63" s="58"/>
      <c r="R63" s="58"/>
      <c r="S63" s="58"/>
      <c r="T63" s="58"/>
      <c r="U63" s="58"/>
      <c r="V63" s="58"/>
      <c r="W63" s="58"/>
      <c r="X63" s="58"/>
      <c r="Y63" s="58"/>
    </row>
    <row r="64" spans="1:25" s="308" customFormat="1" x14ac:dyDescent="0.25">
      <c r="A64" s="59" t="s">
        <v>1517</v>
      </c>
      <c r="B64" s="59" t="s">
        <v>1367</v>
      </c>
      <c r="C64" s="59" t="s">
        <v>1406</v>
      </c>
      <c r="D64" s="59"/>
      <c r="E64" s="59"/>
      <c r="F64" s="59"/>
      <c r="G64" s="306"/>
      <c r="H64" s="307"/>
      <c r="I64" s="307"/>
      <c r="J64" s="307"/>
      <c r="K64" s="307"/>
      <c r="Q64" s="58"/>
      <c r="R64" s="58"/>
      <c r="S64" s="58"/>
      <c r="T64" s="58"/>
      <c r="U64" s="58"/>
      <c r="V64" s="58"/>
      <c r="W64" s="58"/>
      <c r="X64" s="58"/>
      <c r="Y64" s="58"/>
    </row>
    <row r="65" spans="1:25" s="308" customFormat="1" x14ac:dyDescent="0.25">
      <c r="A65" s="59" t="s">
        <v>1521</v>
      </c>
      <c r="B65" s="59" t="s">
        <v>1543</v>
      </c>
      <c r="C65" s="59" t="s">
        <v>1407</v>
      </c>
      <c r="D65" s="59"/>
      <c r="E65" s="59"/>
      <c r="F65" s="59"/>
      <c r="G65" s="306"/>
      <c r="H65" s="307"/>
      <c r="I65" s="307"/>
      <c r="J65" s="307"/>
      <c r="K65" s="307"/>
      <c r="Q65" s="58"/>
      <c r="R65" s="58"/>
      <c r="S65" s="58"/>
      <c r="T65" s="58"/>
      <c r="U65" s="58"/>
      <c r="V65" s="58"/>
      <c r="W65" s="58"/>
      <c r="X65" s="58"/>
      <c r="Y65" s="58"/>
    </row>
    <row r="66" spans="1:25" s="308" customFormat="1" x14ac:dyDescent="0.25">
      <c r="A66" s="59" t="s">
        <v>1521</v>
      </c>
      <c r="B66" s="59" t="s">
        <v>1543</v>
      </c>
      <c r="C66" s="59" t="s">
        <v>1408</v>
      </c>
      <c r="D66" s="59"/>
      <c r="E66" s="59"/>
      <c r="F66" s="59"/>
      <c r="G66" s="306"/>
      <c r="H66" s="307"/>
      <c r="I66" s="307"/>
      <c r="J66" s="307"/>
      <c r="K66" s="307"/>
      <c r="Q66" s="58"/>
      <c r="R66" s="58"/>
      <c r="S66" s="58"/>
      <c r="T66" s="58"/>
      <c r="U66" s="58"/>
      <c r="V66" s="58"/>
      <c r="W66" s="58"/>
      <c r="X66" s="58"/>
      <c r="Y66" s="58"/>
    </row>
    <row r="67" spans="1:25" s="308" customFormat="1" x14ac:dyDescent="0.25">
      <c r="A67" s="59" t="s">
        <v>1522</v>
      </c>
      <c r="B67" s="59" t="s">
        <v>1544</v>
      </c>
      <c r="C67" s="59" t="s">
        <v>1409</v>
      </c>
      <c r="D67" s="59"/>
      <c r="E67" s="59"/>
      <c r="F67" s="59"/>
      <c r="G67" s="306"/>
      <c r="H67" s="307"/>
      <c r="I67" s="307"/>
      <c r="J67" s="307"/>
      <c r="K67" s="307"/>
      <c r="Q67" s="58"/>
      <c r="R67" s="58"/>
      <c r="S67" s="58"/>
      <c r="T67" s="58"/>
      <c r="U67" s="58"/>
      <c r="V67" s="58"/>
      <c r="W67" s="58"/>
      <c r="X67" s="58"/>
      <c r="Y67" s="58"/>
    </row>
    <row r="68" spans="1:25" s="308" customFormat="1" x14ac:dyDescent="0.25">
      <c r="A68" s="59" t="s">
        <v>1522</v>
      </c>
      <c r="B68" s="59" t="s">
        <v>1544</v>
      </c>
      <c r="C68" s="59" t="s">
        <v>1410</v>
      </c>
      <c r="D68" s="59"/>
      <c r="E68" s="59"/>
      <c r="F68" s="59"/>
      <c r="G68" s="306"/>
      <c r="H68" s="307"/>
      <c r="I68" s="307"/>
      <c r="J68" s="307"/>
      <c r="K68" s="307"/>
      <c r="Q68" s="58"/>
      <c r="R68" s="58"/>
      <c r="S68" s="58"/>
      <c r="T68" s="58"/>
      <c r="U68" s="58"/>
      <c r="V68" s="58"/>
      <c r="W68" s="58"/>
      <c r="X68" s="58"/>
      <c r="Y68" s="58"/>
    </row>
    <row r="69" spans="1:25" s="308" customFormat="1" x14ac:dyDescent="0.25">
      <c r="A69" s="59" t="s">
        <v>1522</v>
      </c>
      <c r="B69" s="59" t="s">
        <v>1544</v>
      </c>
      <c r="C69" s="59" t="s">
        <v>1411</v>
      </c>
      <c r="D69" s="59"/>
      <c r="E69" s="59"/>
      <c r="F69" s="59"/>
      <c r="G69" s="306"/>
      <c r="H69" s="307"/>
      <c r="I69" s="307"/>
      <c r="J69" s="307"/>
      <c r="K69" s="307"/>
      <c r="Q69" s="58"/>
      <c r="R69" s="58"/>
      <c r="S69" s="58"/>
      <c r="T69" s="58"/>
      <c r="U69" s="58"/>
      <c r="V69" s="58"/>
      <c r="W69" s="58"/>
      <c r="X69" s="58"/>
      <c r="Y69" s="58"/>
    </row>
    <row r="70" spans="1:25" s="308" customFormat="1" x14ac:dyDescent="0.25">
      <c r="A70" s="59" t="s">
        <v>1527</v>
      </c>
      <c r="B70" s="59" t="s">
        <v>1545</v>
      </c>
      <c r="C70" s="59" t="s">
        <v>1412</v>
      </c>
      <c r="D70" s="59"/>
      <c r="E70" s="59"/>
      <c r="F70" s="59"/>
      <c r="G70" s="306"/>
      <c r="H70" s="307"/>
      <c r="I70" s="307"/>
      <c r="J70" s="307"/>
      <c r="K70" s="307"/>
      <c r="Q70" s="58"/>
      <c r="R70" s="58"/>
      <c r="S70" s="58"/>
      <c r="T70" s="58"/>
      <c r="U70" s="58"/>
      <c r="V70" s="58"/>
      <c r="W70" s="58"/>
      <c r="X70" s="58"/>
      <c r="Y70" s="58"/>
    </row>
    <row r="71" spans="1:25" s="308" customFormat="1" x14ac:dyDescent="0.25">
      <c r="A71" s="59" t="s">
        <v>1527</v>
      </c>
      <c r="B71" s="59" t="s">
        <v>1545</v>
      </c>
      <c r="C71" s="59" t="s">
        <v>1413</v>
      </c>
      <c r="D71" s="59"/>
      <c r="E71" s="59"/>
      <c r="F71" s="59"/>
      <c r="G71" s="306"/>
      <c r="H71" s="307"/>
      <c r="I71" s="307"/>
      <c r="J71" s="307"/>
      <c r="K71" s="307"/>
      <c r="Q71" s="58"/>
      <c r="R71" s="58"/>
      <c r="S71" s="58"/>
      <c r="T71" s="58"/>
      <c r="U71" s="58"/>
      <c r="V71" s="58"/>
      <c r="W71" s="58"/>
      <c r="X71" s="58"/>
      <c r="Y71" s="58"/>
    </row>
    <row r="72" spans="1:25" s="308" customFormat="1" x14ac:dyDescent="0.25">
      <c r="A72" s="59" t="s">
        <v>1527</v>
      </c>
      <c r="B72" s="59" t="s">
        <v>1545</v>
      </c>
      <c r="C72" s="59" t="s">
        <v>1414</v>
      </c>
      <c r="D72" s="59"/>
      <c r="E72" s="59"/>
      <c r="F72" s="59"/>
      <c r="G72" s="306"/>
      <c r="H72" s="307"/>
      <c r="I72" s="307"/>
      <c r="J72" s="307"/>
      <c r="K72" s="307"/>
      <c r="Q72" s="58"/>
      <c r="R72" s="58"/>
      <c r="S72" s="58"/>
      <c r="T72" s="58"/>
      <c r="U72" s="58"/>
      <c r="V72" s="58"/>
      <c r="W72" s="58"/>
      <c r="X72" s="58"/>
      <c r="Y72" s="58"/>
    </row>
    <row r="73" spans="1:25" s="308" customFormat="1" x14ac:dyDescent="0.25">
      <c r="A73" s="59" t="s">
        <v>1527</v>
      </c>
      <c r="B73" s="59" t="s">
        <v>1545</v>
      </c>
      <c r="C73" s="59" t="s">
        <v>1415</v>
      </c>
      <c r="D73" s="59"/>
      <c r="E73" s="59"/>
      <c r="F73" s="59"/>
      <c r="G73" s="306"/>
      <c r="H73" s="307"/>
      <c r="I73" s="307"/>
      <c r="J73" s="307"/>
      <c r="K73" s="307"/>
      <c r="Q73" s="58"/>
      <c r="R73" s="58"/>
      <c r="S73" s="58"/>
      <c r="T73" s="58"/>
      <c r="U73" s="58"/>
      <c r="V73" s="58"/>
      <c r="W73" s="58"/>
      <c r="X73" s="58"/>
      <c r="Y73" s="58"/>
    </row>
    <row r="74" spans="1:25" s="308" customFormat="1" x14ac:dyDescent="0.25">
      <c r="A74" s="59" t="s">
        <v>1531</v>
      </c>
      <c r="B74" s="59" t="s">
        <v>1547</v>
      </c>
      <c r="C74" s="59" t="s">
        <v>1416</v>
      </c>
      <c r="D74" s="59"/>
      <c r="E74" s="59"/>
      <c r="F74" s="59"/>
      <c r="G74" s="306"/>
      <c r="H74" s="307"/>
      <c r="I74" s="307"/>
      <c r="J74" s="307"/>
      <c r="K74" s="307"/>
      <c r="Q74" s="58"/>
      <c r="R74" s="58"/>
      <c r="S74" s="58"/>
      <c r="T74" s="58"/>
      <c r="U74" s="58"/>
      <c r="V74" s="58"/>
      <c r="W74" s="58"/>
      <c r="X74" s="58"/>
      <c r="Y74" s="58"/>
    </row>
    <row r="75" spans="1:25" s="308" customFormat="1" x14ac:dyDescent="0.25">
      <c r="A75" s="59" t="s">
        <v>1531</v>
      </c>
      <c r="B75" s="59" t="s">
        <v>1547</v>
      </c>
      <c r="C75" s="59" t="s">
        <v>1417</v>
      </c>
      <c r="D75" s="59"/>
      <c r="E75" s="59"/>
      <c r="F75" s="59"/>
      <c r="G75" s="306"/>
      <c r="H75" s="307"/>
      <c r="I75" s="307"/>
      <c r="J75" s="307"/>
      <c r="K75" s="307"/>
      <c r="Q75" s="58"/>
      <c r="R75" s="58"/>
      <c r="S75" s="58"/>
      <c r="T75" s="58"/>
      <c r="U75" s="58"/>
      <c r="V75" s="58"/>
      <c r="W75" s="58"/>
      <c r="X75" s="58"/>
      <c r="Y75" s="58"/>
    </row>
    <row r="76" spans="1:25" s="308" customFormat="1" x14ac:dyDescent="0.25">
      <c r="A76" s="59" t="s">
        <v>1531</v>
      </c>
      <c r="B76" s="59" t="s">
        <v>1547</v>
      </c>
      <c r="C76" s="59" t="s">
        <v>1418</v>
      </c>
      <c r="D76" s="59"/>
      <c r="E76" s="59"/>
      <c r="F76" s="59"/>
      <c r="G76" s="306"/>
      <c r="H76" s="307"/>
      <c r="I76" s="307"/>
      <c r="J76" s="307"/>
      <c r="K76" s="307"/>
      <c r="Q76" s="58"/>
      <c r="R76" s="58"/>
      <c r="S76" s="58"/>
      <c r="T76" s="58"/>
      <c r="U76" s="58"/>
      <c r="V76" s="58"/>
      <c r="W76" s="58"/>
      <c r="X76" s="58"/>
      <c r="Y76" s="58"/>
    </row>
    <row r="77" spans="1:25" s="308" customFormat="1" x14ac:dyDescent="0.25">
      <c r="A77" s="59" t="s">
        <v>1531</v>
      </c>
      <c r="B77" s="59" t="s">
        <v>1547</v>
      </c>
      <c r="C77" s="59" t="s">
        <v>1419</v>
      </c>
      <c r="D77" s="59"/>
      <c r="E77" s="59"/>
      <c r="F77" s="59"/>
      <c r="G77" s="306"/>
      <c r="H77" s="307"/>
      <c r="I77" s="307"/>
      <c r="J77" s="307"/>
      <c r="K77" s="307"/>
      <c r="Q77" s="58"/>
      <c r="R77" s="58"/>
      <c r="S77" s="58"/>
      <c r="T77" s="58"/>
      <c r="U77" s="58"/>
      <c r="V77" s="58"/>
      <c r="W77" s="58"/>
      <c r="X77" s="58"/>
      <c r="Y77" s="58"/>
    </row>
    <row r="78" spans="1:25" s="308" customFormat="1" x14ac:dyDescent="0.25">
      <c r="A78" s="59" t="s">
        <v>1528</v>
      </c>
      <c r="B78" s="59" t="s">
        <v>1548</v>
      </c>
      <c r="C78" s="59" t="s">
        <v>1420</v>
      </c>
      <c r="D78" s="59"/>
      <c r="E78" s="59"/>
      <c r="F78" s="59"/>
      <c r="G78" s="306"/>
      <c r="H78" s="307"/>
      <c r="I78" s="307"/>
      <c r="J78" s="307"/>
      <c r="K78" s="307"/>
      <c r="Q78" s="58"/>
      <c r="R78" s="58"/>
      <c r="S78" s="58"/>
      <c r="T78" s="58"/>
      <c r="U78" s="58"/>
      <c r="V78" s="58"/>
      <c r="W78" s="58"/>
      <c r="X78" s="58"/>
      <c r="Y78" s="58"/>
    </row>
    <row r="79" spans="1:25" s="308" customFormat="1" x14ac:dyDescent="0.25">
      <c r="A79" s="59" t="s">
        <v>1528</v>
      </c>
      <c r="B79" s="59" t="s">
        <v>1548</v>
      </c>
      <c r="C79" s="59" t="s">
        <v>1421</v>
      </c>
      <c r="D79" s="59"/>
      <c r="E79" s="59"/>
      <c r="F79" s="59"/>
      <c r="G79" s="306"/>
      <c r="H79" s="307"/>
      <c r="I79" s="307"/>
      <c r="J79" s="307"/>
      <c r="K79" s="307"/>
      <c r="Q79" s="58"/>
      <c r="R79" s="58"/>
      <c r="S79" s="58"/>
      <c r="T79" s="58"/>
      <c r="U79" s="58"/>
      <c r="V79" s="58"/>
      <c r="W79" s="58"/>
      <c r="X79" s="58"/>
      <c r="Y79" s="58"/>
    </row>
    <row r="80" spans="1:25" s="308" customFormat="1" x14ac:dyDescent="0.25">
      <c r="A80" s="59" t="s">
        <v>1528</v>
      </c>
      <c r="B80" s="59" t="s">
        <v>1548</v>
      </c>
      <c r="C80" s="59" t="s">
        <v>1422</v>
      </c>
      <c r="D80" s="59"/>
      <c r="E80" s="59"/>
      <c r="F80" s="59"/>
      <c r="G80" s="306"/>
      <c r="H80" s="307"/>
      <c r="I80" s="307"/>
      <c r="J80" s="307"/>
      <c r="K80" s="307"/>
      <c r="Q80" s="58"/>
      <c r="R80" s="58"/>
      <c r="S80" s="58"/>
      <c r="T80" s="58"/>
      <c r="U80" s="58"/>
      <c r="V80" s="58"/>
      <c r="W80" s="58"/>
      <c r="X80" s="58"/>
      <c r="Y80" s="58"/>
    </row>
    <row r="81" spans="1:25" s="308" customFormat="1" x14ac:dyDescent="0.25">
      <c r="A81" s="59" t="s">
        <v>1525</v>
      </c>
      <c r="B81" s="59" t="s">
        <v>1359</v>
      </c>
      <c r="C81" s="59" t="s">
        <v>1423</v>
      </c>
      <c r="D81" s="59"/>
      <c r="E81" s="59"/>
      <c r="F81" s="59"/>
      <c r="G81" s="306"/>
      <c r="H81" s="307"/>
      <c r="I81" s="307"/>
      <c r="J81" s="307"/>
      <c r="K81" s="307"/>
      <c r="Q81" s="58"/>
      <c r="R81" s="58"/>
      <c r="S81" s="58"/>
      <c r="T81" s="58"/>
      <c r="U81" s="58"/>
      <c r="V81" s="58"/>
      <c r="W81" s="58"/>
      <c r="X81" s="58"/>
      <c r="Y81" s="58"/>
    </row>
    <row r="82" spans="1:25" s="308" customFormat="1" x14ac:dyDescent="0.25">
      <c r="A82" s="59" t="s">
        <v>1525</v>
      </c>
      <c r="B82" s="59" t="s">
        <v>1359</v>
      </c>
      <c r="C82" s="59" t="s">
        <v>1424</v>
      </c>
      <c r="D82" s="59"/>
      <c r="E82" s="59"/>
      <c r="F82" s="59"/>
      <c r="G82" s="306"/>
      <c r="H82" s="307"/>
      <c r="I82" s="307"/>
      <c r="J82" s="307"/>
      <c r="K82" s="307"/>
      <c r="Q82" s="58"/>
      <c r="R82" s="58"/>
      <c r="S82" s="58"/>
      <c r="T82" s="58"/>
      <c r="U82" s="58"/>
      <c r="V82" s="58"/>
      <c r="W82" s="58"/>
      <c r="X82" s="58"/>
      <c r="Y82" s="58"/>
    </row>
    <row r="83" spans="1:25" s="308" customFormat="1" x14ac:dyDescent="0.25">
      <c r="A83" s="59" t="s">
        <v>1525</v>
      </c>
      <c r="B83" s="59" t="s">
        <v>1359</v>
      </c>
      <c r="C83" s="59" t="s">
        <v>1425</v>
      </c>
      <c r="D83" s="59"/>
      <c r="E83" s="59"/>
      <c r="F83" s="59"/>
      <c r="G83" s="306"/>
      <c r="H83" s="307"/>
      <c r="I83" s="307"/>
      <c r="J83" s="307"/>
      <c r="K83" s="307"/>
      <c r="Q83" s="58"/>
      <c r="R83" s="58"/>
      <c r="S83" s="58"/>
      <c r="T83" s="58"/>
      <c r="U83" s="58"/>
      <c r="V83" s="58"/>
      <c r="W83" s="58"/>
      <c r="X83" s="58"/>
      <c r="Y83" s="58"/>
    </row>
    <row r="84" spans="1:25" s="308" customFormat="1" x14ac:dyDescent="0.25">
      <c r="A84" s="59" t="s">
        <v>1525</v>
      </c>
      <c r="B84" s="59" t="s">
        <v>1359</v>
      </c>
      <c r="C84" s="59" t="s">
        <v>1426</v>
      </c>
      <c r="D84" s="59"/>
      <c r="E84" s="59"/>
      <c r="F84" s="59"/>
      <c r="G84" s="306"/>
      <c r="H84" s="307"/>
      <c r="I84" s="307"/>
      <c r="J84" s="307"/>
      <c r="K84" s="307"/>
      <c r="Q84" s="58"/>
      <c r="R84" s="58"/>
      <c r="S84" s="58"/>
      <c r="T84" s="58"/>
      <c r="U84" s="58"/>
      <c r="V84" s="58"/>
      <c r="W84" s="58"/>
      <c r="X84" s="58"/>
      <c r="Y84" s="58"/>
    </row>
    <row r="85" spans="1:25" s="308" customFormat="1" x14ac:dyDescent="0.25">
      <c r="A85" s="59" t="s">
        <v>1525</v>
      </c>
      <c r="B85" s="59" t="s">
        <v>1359</v>
      </c>
      <c r="C85" s="59" t="s">
        <v>1427</v>
      </c>
      <c r="D85" s="59"/>
      <c r="E85" s="59"/>
      <c r="F85" s="59"/>
      <c r="G85" s="306"/>
      <c r="H85" s="307"/>
      <c r="I85" s="307"/>
      <c r="J85" s="307"/>
      <c r="K85" s="307"/>
      <c r="Q85" s="58"/>
      <c r="R85" s="58"/>
      <c r="S85" s="58"/>
      <c r="T85" s="58"/>
      <c r="U85" s="58"/>
      <c r="V85" s="58"/>
      <c r="W85" s="58"/>
      <c r="X85" s="58"/>
      <c r="Y85" s="58"/>
    </row>
    <row r="86" spans="1:25" s="308" customFormat="1" x14ac:dyDescent="0.25">
      <c r="A86" s="59" t="s">
        <v>1525</v>
      </c>
      <c r="B86" s="59" t="s">
        <v>1359</v>
      </c>
      <c r="C86" s="59" t="s">
        <v>1428</v>
      </c>
      <c r="D86" s="59"/>
      <c r="E86" s="59"/>
      <c r="F86" s="59"/>
      <c r="G86" s="306"/>
      <c r="H86" s="307"/>
      <c r="I86" s="307"/>
      <c r="J86" s="307"/>
      <c r="K86" s="307"/>
      <c r="Q86" s="58"/>
      <c r="R86" s="58"/>
      <c r="S86" s="58"/>
      <c r="T86" s="58"/>
      <c r="U86" s="58"/>
      <c r="V86" s="58"/>
      <c r="W86" s="58"/>
      <c r="X86" s="58"/>
      <c r="Y86" s="58"/>
    </row>
    <row r="87" spans="1:25" s="308" customFormat="1" x14ac:dyDescent="0.25">
      <c r="A87" s="59" t="s">
        <v>1507</v>
      </c>
      <c r="B87" s="59" t="s">
        <v>1546</v>
      </c>
      <c r="C87" s="59" t="s">
        <v>1429</v>
      </c>
      <c r="D87" s="59"/>
      <c r="E87" s="59"/>
      <c r="F87" s="59"/>
      <c r="G87" s="306"/>
      <c r="H87" s="307"/>
      <c r="I87" s="307"/>
      <c r="J87" s="307"/>
      <c r="K87" s="307"/>
      <c r="Q87" s="58"/>
      <c r="R87" s="58"/>
      <c r="S87" s="58"/>
      <c r="T87" s="58"/>
      <c r="U87" s="58"/>
      <c r="V87" s="58"/>
      <c r="W87" s="58"/>
      <c r="X87" s="58"/>
      <c r="Y87" s="58"/>
    </row>
    <row r="88" spans="1:25" s="308" customFormat="1" x14ac:dyDescent="0.25">
      <c r="A88" s="59" t="s">
        <v>1507</v>
      </c>
      <c r="B88" s="59" t="s">
        <v>1546</v>
      </c>
      <c r="C88" s="59" t="s">
        <v>1430</v>
      </c>
      <c r="D88" s="59"/>
      <c r="E88" s="59"/>
      <c r="F88" s="59"/>
      <c r="G88" s="306"/>
      <c r="H88" s="307"/>
      <c r="I88" s="307"/>
      <c r="J88" s="307"/>
      <c r="K88" s="307"/>
      <c r="Q88" s="58"/>
      <c r="R88" s="58"/>
      <c r="S88" s="58"/>
      <c r="T88" s="58"/>
      <c r="U88" s="58"/>
      <c r="V88" s="58"/>
      <c r="W88" s="58"/>
      <c r="X88" s="58"/>
      <c r="Y88" s="58"/>
    </row>
    <row r="89" spans="1:25" s="308" customFormat="1" x14ac:dyDescent="0.25">
      <c r="A89" s="59" t="s">
        <v>1507</v>
      </c>
      <c r="B89" s="59" t="s">
        <v>1546</v>
      </c>
      <c r="C89" s="59" t="s">
        <v>1431</v>
      </c>
      <c r="D89" s="59"/>
      <c r="E89" s="59"/>
      <c r="F89" s="59"/>
      <c r="G89" s="306"/>
      <c r="H89" s="307"/>
      <c r="I89" s="307"/>
      <c r="J89" s="307"/>
      <c r="K89" s="307"/>
      <c r="Q89" s="58"/>
      <c r="R89" s="58"/>
      <c r="S89" s="58"/>
      <c r="T89" s="58"/>
      <c r="U89" s="58"/>
      <c r="V89" s="58"/>
      <c r="W89" s="58"/>
      <c r="X89" s="58"/>
      <c r="Y89" s="58"/>
    </row>
    <row r="90" spans="1:25" s="308" customFormat="1" x14ac:dyDescent="0.25">
      <c r="A90" s="59" t="s">
        <v>1507</v>
      </c>
      <c r="B90" s="59" t="s">
        <v>1546</v>
      </c>
      <c r="C90" s="59" t="s">
        <v>1432</v>
      </c>
      <c r="D90" s="59"/>
      <c r="E90" s="59"/>
      <c r="F90" s="59"/>
      <c r="G90" s="306"/>
      <c r="H90" s="307"/>
      <c r="I90" s="307"/>
      <c r="J90" s="307"/>
      <c r="K90" s="307"/>
      <c r="Q90" s="58"/>
      <c r="R90" s="58"/>
      <c r="S90" s="58"/>
      <c r="T90" s="58"/>
      <c r="U90" s="58"/>
      <c r="V90" s="58"/>
      <c r="W90" s="58"/>
      <c r="X90" s="58"/>
      <c r="Y90" s="58"/>
    </row>
    <row r="91" spans="1:25" s="308" customFormat="1" x14ac:dyDescent="0.25">
      <c r="A91" s="59" t="s">
        <v>1507</v>
      </c>
      <c r="B91" s="59" t="s">
        <v>1546</v>
      </c>
      <c r="C91" s="59" t="s">
        <v>1433</v>
      </c>
      <c r="D91" s="59"/>
      <c r="E91" s="59"/>
      <c r="F91" s="59"/>
      <c r="G91" s="306"/>
      <c r="H91" s="307"/>
      <c r="I91" s="307"/>
      <c r="J91" s="307"/>
      <c r="K91" s="307"/>
      <c r="Q91" s="58"/>
      <c r="R91" s="58"/>
      <c r="S91" s="58"/>
      <c r="T91" s="58"/>
      <c r="U91" s="58"/>
      <c r="V91" s="58"/>
      <c r="W91" s="58"/>
      <c r="X91" s="58"/>
      <c r="Y91" s="58"/>
    </row>
    <row r="92" spans="1:25" s="308" customFormat="1" x14ac:dyDescent="0.25">
      <c r="A92" s="59" t="s">
        <v>1518</v>
      </c>
      <c r="B92" s="59" t="s">
        <v>1356</v>
      </c>
      <c r="C92" s="59" t="s">
        <v>1434</v>
      </c>
      <c r="D92" s="59"/>
      <c r="E92" s="59"/>
      <c r="F92" s="59"/>
      <c r="G92" s="306"/>
      <c r="H92" s="307"/>
      <c r="I92" s="307"/>
      <c r="J92" s="307"/>
      <c r="K92" s="307"/>
      <c r="Q92" s="58"/>
      <c r="R92" s="58"/>
      <c r="S92" s="58"/>
      <c r="T92" s="58"/>
      <c r="U92" s="58"/>
      <c r="V92" s="58"/>
      <c r="W92" s="58"/>
      <c r="X92" s="58"/>
      <c r="Y92" s="58"/>
    </row>
    <row r="93" spans="1:25" s="308" customFormat="1" x14ac:dyDescent="0.25">
      <c r="A93" s="59" t="s">
        <v>1518</v>
      </c>
      <c r="B93" s="59" t="s">
        <v>1356</v>
      </c>
      <c r="C93" s="59" t="s">
        <v>1435</v>
      </c>
      <c r="D93" s="59"/>
      <c r="E93" s="59"/>
      <c r="F93" s="59"/>
      <c r="G93" s="306"/>
      <c r="H93" s="307"/>
      <c r="I93" s="307"/>
      <c r="J93" s="307"/>
      <c r="K93" s="307"/>
      <c r="Q93" s="58"/>
      <c r="R93" s="58"/>
      <c r="S93" s="58"/>
      <c r="T93" s="58"/>
      <c r="U93" s="58"/>
      <c r="V93" s="58"/>
      <c r="W93" s="58"/>
      <c r="X93" s="58"/>
      <c r="Y93" s="58"/>
    </row>
    <row r="94" spans="1:25" s="308" customFormat="1" x14ac:dyDescent="0.25">
      <c r="A94" s="59" t="s">
        <v>1509</v>
      </c>
      <c r="B94" s="59" t="s">
        <v>1354</v>
      </c>
      <c r="C94" s="59" t="s">
        <v>1436</v>
      </c>
      <c r="D94" s="59"/>
      <c r="E94" s="59"/>
      <c r="F94" s="59"/>
      <c r="G94" s="306"/>
      <c r="H94" s="307"/>
      <c r="I94" s="307"/>
      <c r="J94" s="307"/>
      <c r="K94" s="307"/>
      <c r="Q94" s="58"/>
      <c r="R94" s="58"/>
      <c r="S94" s="58"/>
      <c r="T94" s="58"/>
      <c r="U94" s="58"/>
      <c r="V94" s="58"/>
      <c r="W94" s="58"/>
      <c r="X94" s="58"/>
      <c r="Y94" s="58"/>
    </row>
    <row r="95" spans="1:25" s="308" customFormat="1" x14ac:dyDescent="0.25">
      <c r="A95" s="59" t="s">
        <v>1509</v>
      </c>
      <c r="B95" s="59" t="s">
        <v>1354</v>
      </c>
      <c r="C95" s="59" t="s">
        <v>1437</v>
      </c>
      <c r="D95" s="59"/>
      <c r="E95" s="59"/>
      <c r="F95" s="59"/>
      <c r="G95" s="306"/>
      <c r="H95" s="307"/>
      <c r="I95" s="307"/>
      <c r="J95" s="307"/>
      <c r="K95" s="307"/>
      <c r="Q95" s="58"/>
      <c r="R95" s="58"/>
      <c r="S95" s="58"/>
      <c r="T95" s="58"/>
      <c r="U95" s="58"/>
      <c r="V95" s="58"/>
      <c r="W95" s="58"/>
      <c r="X95" s="58"/>
      <c r="Y95" s="58"/>
    </row>
    <row r="96" spans="1:25" s="308" customFormat="1" x14ac:dyDescent="0.25">
      <c r="A96" s="59" t="s">
        <v>1511</v>
      </c>
      <c r="B96" s="59" t="s">
        <v>1549</v>
      </c>
      <c r="C96" s="59" t="s">
        <v>1438</v>
      </c>
      <c r="D96" s="59"/>
      <c r="E96" s="59"/>
      <c r="F96" s="59"/>
      <c r="G96" s="306"/>
      <c r="H96" s="307"/>
      <c r="I96" s="307"/>
      <c r="J96" s="307"/>
      <c r="K96" s="307"/>
      <c r="Q96" s="58"/>
      <c r="R96" s="58"/>
      <c r="S96" s="58"/>
      <c r="T96" s="58"/>
      <c r="U96" s="58"/>
      <c r="V96" s="58"/>
      <c r="W96" s="58"/>
      <c r="X96" s="58"/>
      <c r="Y96" s="58"/>
    </row>
    <row r="97" spans="1:25" s="308" customFormat="1" x14ac:dyDescent="0.25">
      <c r="A97" s="59" t="s">
        <v>1511</v>
      </c>
      <c r="B97" s="59" t="s">
        <v>1549</v>
      </c>
      <c r="C97" s="59" t="s">
        <v>1439</v>
      </c>
      <c r="D97" s="59"/>
      <c r="E97" s="59"/>
      <c r="F97" s="59"/>
      <c r="G97" s="306"/>
      <c r="H97" s="307"/>
      <c r="I97" s="307"/>
      <c r="J97" s="307"/>
      <c r="K97" s="307"/>
      <c r="Q97" s="58"/>
      <c r="R97" s="58"/>
      <c r="S97" s="58"/>
      <c r="T97" s="58"/>
      <c r="U97" s="58"/>
      <c r="V97" s="58"/>
      <c r="W97" s="58"/>
      <c r="X97" s="58"/>
      <c r="Y97" s="58"/>
    </row>
    <row r="98" spans="1:25" s="308" customFormat="1" x14ac:dyDescent="0.25">
      <c r="A98" s="59" t="s">
        <v>1511</v>
      </c>
      <c r="B98" s="59" t="s">
        <v>1549</v>
      </c>
      <c r="C98" s="59" t="s">
        <v>1440</v>
      </c>
      <c r="D98" s="59"/>
      <c r="E98" s="59"/>
      <c r="F98" s="59"/>
      <c r="G98" s="306"/>
      <c r="H98" s="307"/>
      <c r="I98" s="307"/>
      <c r="J98" s="307"/>
      <c r="K98" s="307"/>
      <c r="Q98" s="58"/>
      <c r="R98" s="58"/>
      <c r="S98" s="58"/>
      <c r="T98" s="58"/>
      <c r="U98" s="58"/>
      <c r="V98" s="58"/>
      <c r="W98" s="58"/>
      <c r="X98" s="58"/>
      <c r="Y98" s="58"/>
    </row>
    <row r="99" spans="1:25" s="308" customFormat="1" x14ac:dyDescent="0.25">
      <c r="A99" s="59" t="s">
        <v>1511</v>
      </c>
      <c r="B99" s="59" t="s">
        <v>1549</v>
      </c>
      <c r="C99" s="59" t="s">
        <v>1441</v>
      </c>
      <c r="D99" s="59"/>
      <c r="E99" s="59"/>
      <c r="F99" s="59"/>
      <c r="G99" s="306"/>
      <c r="H99" s="307"/>
      <c r="I99" s="307"/>
      <c r="J99" s="307"/>
      <c r="K99" s="307"/>
      <c r="Q99" s="58"/>
      <c r="R99" s="58"/>
      <c r="S99" s="58"/>
      <c r="T99" s="58"/>
      <c r="U99" s="58"/>
      <c r="V99" s="58"/>
      <c r="W99" s="58"/>
      <c r="X99" s="58"/>
      <c r="Y99" s="58"/>
    </row>
    <row r="100" spans="1:25" s="308" customFormat="1" x14ac:dyDescent="0.25">
      <c r="A100" s="59" t="s">
        <v>1511</v>
      </c>
      <c r="B100" s="59" t="s">
        <v>1549</v>
      </c>
      <c r="C100" s="59" t="s">
        <v>1442</v>
      </c>
      <c r="D100" s="59"/>
      <c r="E100" s="59"/>
      <c r="F100" s="59"/>
      <c r="G100" s="306"/>
      <c r="H100" s="307"/>
      <c r="I100" s="307"/>
      <c r="J100" s="307"/>
      <c r="K100" s="307"/>
      <c r="Q100" s="58"/>
      <c r="R100" s="58"/>
      <c r="S100" s="58"/>
      <c r="T100" s="58"/>
      <c r="U100" s="58"/>
      <c r="V100" s="58"/>
      <c r="W100" s="58"/>
      <c r="X100" s="58"/>
      <c r="Y100" s="58"/>
    </row>
    <row r="101" spans="1:25" s="308" customFormat="1" x14ac:dyDescent="0.25">
      <c r="A101" s="59" t="s">
        <v>1511</v>
      </c>
      <c r="B101" s="59" t="s">
        <v>1549</v>
      </c>
      <c r="C101" s="59" t="s">
        <v>1443</v>
      </c>
      <c r="D101" s="59"/>
      <c r="E101" s="59"/>
      <c r="F101" s="59"/>
      <c r="G101" s="306"/>
      <c r="H101" s="307"/>
      <c r="I101" s="307"/>
      <c r="J101" s="307"/>
      <c r="K101" s="307"/>
      <c r="Q101" s="58"/>
      <c r="R101" s="58"/>
      <c r="S101" s="58"/>
      <c r="T101" s="58"/>
      <c r="U101" s="58"/>
      <c r="V101" s="58"/>
      <c r="W101" s="58"/>
      <c r="X101" s="58"/>
      <c r="Y101" s="58"/>
    </row>
    <row r="102" spans="1:25" s="308" customFormat="1" x14ac:dyDescent="0.25">
      <c r="A102" s="59" t="s">
        <v>1511</v>
      </c>
      <c r="B102" s="59" t="s">
        <v>1549</v>
      </c>
      <c r="C102" s="59" t="s">
        <v>1444</v>
      </c>
      <c r="D102" s="59"/>
      <c r="E102" s="59"/>
      <c r="F102" s="59"/>
      <c r="G102" s="306"/>
      <c r="H102" s="307"/>
      <c r="I102" s="307"/>
      <c r="J102" s="307"/>
      <c r="K102" s="307"/>
      <c r="Q102" s="58"/>
      <c r="R102" s="58"/>
      <c r="S102" s="58"/>
      <c r="T102" s="58"/>
      <c r="U102" s="58"/>
      <c r="V102" s="58"/>
      <c r="W102" s="58"/>
      <c r="X102" s="58"/>
      <c r="Y102" s="58"/>
    </row>
    <row r="103" spans="1:25" s="308" customFormat="1" x14ac:dyDescent="0.25">
      <c r="A103" s="59" t="s">
        <v>1511</v>
      </c>
      <c r="B103" s="59" t="s">
        <v>1549</v>
      </c>
      <c r="C103" s="59" t="s">
        <v>1445</v>
      </c>
      <c r="D103" s="59"/>
      <c r="E103" s="59"/>
      <c r="F103" s="59"/>
      <c r="G103" s="306"/>
      <c r="H103" s="307"/>
      <c r="I103" s="307"/>
      <c r="J103" s="307"/>
      <c r="K103" s="307"/>
      <c r="Q103" s="58"/>
      <c r="R103" s="58"/>
      <c r="S103" s="58"/>
      <c r="T103" s="58"/>
      <c r="U103" s="58"/>
      <c r="V103" s="58"/>
      <c r="W103" s="58"/>
      <c r="X103" s="58"/>
      <c r="Y103" s="58"/>
    </row>
    <row r="104" spans="1:25" s="308" customFormat="1" x14ac:dyDescent="0.25">
      <c r="A104" s="59" t="s">
        <v>1511</v>
      </c>
      <c r="B104" s="59" t="s">
        <v>1549</v>
      </c>
      <c r="C104" s="59" t="s">
        <v>1446</v>
      </c>
      <c r="D104" s="59"/>
      <c r="E104" s="59"/>
      <c r="F104" s="59"/>
      <c r="G104" s="306"/>
      <c r="H104" s="307"/>
      <c r="I104" s="307"/>
      <c r="J104" s="307"/>
      <c r="K104" s="307"/>
      <c r="Q104" s="58"/>
      <c r="R104" s="58"/>
      <c r="S104" s="58"/>
      <c r="T104" s="58"/>
      <c r="U104" s="58"/>
      <c r="V104" s="58"/>
      <c r="W104" s="58"/>
      <c r="X104" s="58"/>
      <c r="Y104" s="58"/>
    </row>
    <row r="105" spans="1:25" s="308" customFormat="1" x14ac:dyDescent="0.25">
      <c r="A105" s="59" t="s">
        <v>1532</v>
      </c>
      <c r="B105" s="59" t="s">
        <v>1550</v>
      </c>
      <c r="C105" s="59" t="s">
        <v>1447</v>
      </c>
      <c r="D105" s="59"/>
      <c r="E105" s="59"/>
      <c r="F105" s="59"/>
      <c r="G105" s="306"/>
      <c r="H105" s="307"/>
      <c r="I105" s="307"/>
      <c r="J105" s="307"/>
      <c r="K105" s="307"/>
      <c r="Q105" s="58"/>
      <c r="R105" s="58"/>
      <c r="S105" s="58"/>
      <c r="T105" s="58"/>
      <c r="U105" s="58"/>
      <c r="V105" s="58"/>
      <c r="W105" s="58"/>
      <c r="X105" s="58"/>
      <c r="Y105" s="58"/>
    </row>
    <row r="106" spans="1:25" s="308" customFormat="1" x14ac:dyDescent="0.25">
      <c r="A106" s="59" t="s">
        <v>1532</v>
      </c>
      <c r="B106" s="59" t="s">
        <v>1550</v>
      </c>
      <c r="C106" s="59" t="s">
        <v>1448</v>
      </c>
      <c r="D106" s="59"/>
      <c r="E106" s="59"/>
      <c r="F106" s="59"/>
      <c r="G106" s="306"/>
      <c r="H106" s="307"/>
      <c r="I106" s="307"/>
      <c r="J106" s="307"/>
      <c r="K106" s="307"/>
      <c r="Q106" s="58"/>
      <c r="R106" s="58"/>
      <c r="S106" s="58"/>
      <c r="T106" s="58"/>
      <c r="U106" s="58"/>
      <c r="V106" s="58"/>
      <c r="W106" s="58"/>
      <c r="X106" s="58"/>
      <c r="Y106" s="58"/>
    </row>
    <row r="107" spans="1:25" s="308" customFormat="1" x14ac:dyDescent="0.25">
      <c r="A107" s="59" t="s">
        <v>1532</v>
      </c>
      <c r="B107" s="59" t="s">
        <v>1550</v>
      </c>
      <c r="C107" s="59" t="s">
        <v>1449</v>
      </c>
      <c r="D107" s="59"/>
      <c r="E107" s="59"/>
      <c r="F107" s="59"/>
      <c r="G107" s="306"/>
      <c r="H107" s="307"/>
      <c r="I107" s="307"/>
      <c r="J107" s="307"/>
      <c r="K107" s="307"/>
      <c r="Q107" s="58"/>
      <c r="R107" s="58"/>
      <c r="S107" s="58"/>
      <c r="T107" s="58"/>
      <c r="U107" s="58"/>
      <c r="V107" s="58"/>
      <c r="W107" s="58"/>
      <c r="X107" s="58"/>
      <c r="Y107" s="58"/>
    </row>
    <row r="108" spans="1:25" s="308" customFormat="1" x14ac:dyDescent="0.25">
      <c r="A108" s="59" t="s">
        <v>1533</v>
      </c>
      <c r="B108" s="59" t="s">
        <v>1551</v>
      </c>
      <c r="C108" s="59" t="s">
        <v>1450</v>
      </c>
      <c r="D108" s="59"/>
      <c r="E108" s="59"/>
      <c r="F108" s="59"/>
      <c r="G108" s="306"/>
      <c r="H108" s="307"/>
      <c r="I108" s="307"/>
      <c r="J108" s="307"/>
      <c r="K108" s="307"/>
      <c r="Q108" s="58"/>
      <c r="R108" s="58"/>
      <c r="S108" s="58"/>
      <c r="T108" s="58"/>
      <c r="U108" s="58"/>
      <c r="V108" s="58"/>
      <c r="W108" s="58"/>
      <c r="X108" s="58"/>
      <c r="Y108" s="58"/>
    </row>
    <row r="109" spans="1:25" s="308" customFormat="1" x14ac:dyDescent="0.25">
      <c r="A109" s="59" t="s">
        <v>1533</v>
      </c>
      <c r="B109" s="59" t="s">
        <v>1551</v>
      </c>
      <c r="C109" s="59" t="s">
        <v>1451</v>
      </c>
      <c r="D109" s="59"/>
      <c r="E109" s="59"/>
      <c r="F109" s="59"/>
      <c r="G109" s="306"/>
      <c r="H109" s="307"/>
      <c r="I109" s="307"/>
      <c r="J109" s="307"/>
      <c r="K109" s="307"/>
      <c r="Q109" s="58"/>
      <c r="R109" s="58"/>
      <c r="S109" s="58"/>
      <c r="T109" s="58"/>
      <c r="U109" s="58"/>
      <c r="V109" s="58"/>
      <c r="W109" s="58"/>
      <c r="X109" s="58"/>
      <c r="Y109" s="58"/>
    </row>
    <row r="110" spans="1:25" s="308" customFormat="1" x14ac:dyDescent="0.25">
      <c r="A110" s="59" t="s">
        <v>1533</v>
      </c>
      <c r="B110" s="59" t="s">
        <v>1551</v>
      </c>
      <c r="C110" s="59" t="s">
        <v>1452</v>
      </c>
      <c r="D110" s="59"/>
      <c r="E110" s="59"/>
      <c r="F110" s="59"/>
      <c r="G110" s="306"/>
      <c r="H110" s="307"/>
      <c r="I110" s="307"/>
      <c r="J110" s="307"/>
      <c r="K110" s="307"/>
      <c r="Q110" s="58"/>
      <c r="R110" s="58"/>
      <c r="S110" s="58"/>
      <c r="T110" s="58"/>
      <c r="U110" s="58"/>
      <c r="V110" s="58"/>
      <c r="W110" s="58"/>
      <c r="X110" s="58"/>
      <c r="Y110" s="58"/>
    </row>
    <row r="111" spans="1:25" s="308" customFormat="1" x14ac:dyDescent="0.25">
      <c r="A111" s="59" t="s">
        <v>1533</v>
      </c>
      <c r="B111" s="59" t="s">
        <v>1551</v>
      </c>
      <c r="C111" s="59" t="s">
        <v>1453</v>
      </c>
      <c r="D111" s="59"/>
      <c r="E111" s="59"/>
      <c r="F111" s="59"/>
      <c r="G111" s="306"/>
      <c r="H111" s="307"/>
      <c r="I111" s="307"/>
      <c r="J111" s="307"/>
      <c r="K111" s="307"/>
      <c r="Q111" s="58"/>
      <c r="R111" s="58"/>
      <c r="S111" s="58"/>
      <c r="T111" s="58"/>
      <c r="U111" s="58"/>
      <c r="V111" s="58"/>
      <c r="W111" s="58"/>
      <c r="X111" s="58"/>
      <c r="Y111" s="58"/>
    </row>
    <row r="112" spans="1:25" s="308" customFormat="1" x14ac:dyDescent="0.25">
      <c r="A112" s="59" t="s">
        <v>1533</v>
      </c>
      <c r="B112" s="59" t="s">
        <v>1551</v>
      </c>
      <c r="C112" s="59" t="s">
        <v>1454</v>
      </c>
      <c r="D112" s="59"/>
      <c r="E112" s="59"/>
      <c r="F112" s="59"/>
      <c r="G112" s="306"/>
      <c r="H112" s="307"/>
      <c r="I112" s="307"/>
      <c r="J112" s="307"/>
      <c r="K112" s="307"/>
      <c r="Q112" s="58"/>
      <c r="R112" s="58"/>
      <c r="S112" s="58"/>
      <c r="T112" s="58"/>
      <c r="U112" s="58"/>
      <c r="V112" s="58"/>
      <c r="W112" s="58"/>
      <c r="X112" s="58"/>
      <c r="Y112" s="58"/>
    </row>
    <row r="113" spans="1:25" s="308" customFormat="1" x14ac:dyDescent="0.25">
      <c r="A113" s="59" t="s">
        <v>1533</v>
      </c>
      <c r="B113" s="59" t="s">
        <v>1551</v>
      </c>
      <c r="C113" s="59" t="s">
        <v>1455</v>
      </c>
      <c r="D113" s="59"/>
      <c r="E113" s="59"/>
      <c r="F113" s="59"/>
      <c r="G113" s="306"/>
      <c r="H113" s="307"/>
      <c r="I113" s="307"/>
      <c r="J113" s="307"/>
      <c r="K113" s="307"/>
      <c r="Q113" s="58"/>
      <c r="R113" s="58"/>
      <c r="S113" s="58"/>
      <c r="T113" s="58"/>
      <c r="U113" s="58"/>
      <c r="V113" s="58"/>
      <c r="W113" s="58"/>
      <c r="X113" s="58"/>
      <c r="Y113" s="58"/>
    </row>
    <row r="114" spans="1:25" s="308" customFormat="1" x14ac:dyDescent="0.25">
      <c r="A114" s="59" t="s">
        <v>1533</v>
      </c>
      <c r="B114" s="59" t="s">
        <v>1551</v>
      </c>
      <c r="C114" s="59" t="s">
        <v>1456</v>
      </c>
      <c r="D114" s="59"/>
      <c r="E114" s="59"/>
      <c r="F114" s="59"/>
      <c r="G114" s="306"/>
      <c r="H114" s="307"/>
      <c r="I114" s="307"/>
      <c r="J114" s="307"/>
      <c r="K114" s="307"/>
      <c r="Q114" s="58"/>
      <c r="R114" s="58"/>
      <c r="S114" s="58"/>
      <c r="T114" s="58"/>
      <c r="U114" s="58"/>
      <c r="V114" s="58"/>
      <c r="W114" s="58"/>
      <c r="X114" s="58"/>
      <c r="Y114" s="58"/>
    </row>
    <row r="115" spans="1:25" s="308" customFormat="1" x14ac:dyDescent="0.25">
      <c r="A115" s="59" t="s">
        <v>1533</v>
      </c>
      <c r="B115" s="59" t="s">
        <v>1551</v>
      </c>
      <c r="C115" s="59" t="s">
        <v>1457</v>
      </c>
      <c r="D115" s="59"/>
      <c r="E115" s="59"/>
      <c r="F115" s="59"/>
      <c r="G115" s="306"/>
      <c r="H115" s="307"/>
      <c r="I115" s="307"/>
      <c r="J115" s="307"/>
      <c r="K115" s="307"/>
      <c r="Q115" s="58"/>
      <c r="R115" s="58"/>
      <c r="S115" s="58"/>
      <c r="T115" s="58"/>
      <c r="U115" s="58"/>
      <c r="V115" s="58"/>
      <c r="W115" s="58"/>
      <c r="X115" s="58"/>
      <c r="Y115" s="58"/>
    </row>
    <row r="116" spans="1:25" s="308" customFormat="1" x14ac:dyDescent="0.25">
      <c r="A116" s="59" t="s">
        <v>1534</v>
      </c>
      <c r="B116" s="59" t="s">
        <v>1552</v>
      </c>
      <c r="C116" s="59" t="s">
        <v>1458</v>
      </c>
      <c r="D116" s="59"/>
      <c r="E116" s="59"/>
      <c r="F116" s="59"/>
      <c r="G116" s="306"/>
      <c r="H116" s="307"/>
      <c r="I116" s="307"/>
      <c r="J116" s="307"/>
      <c r="K116" s="307"/>
      <c r="Q116" s="58"/>
      <c r="R116" s="58"/>
      <c r="S116" s="58"/>
      <c r="T116" s="58"/>
      <c r="U116" s="58"/>
      <c r="V116" s="58"/>
      <c r="W116" s="58"/>
      <c r="X116" s="58"/>
      <c r="Y116" s="58"/>
    </row>
    <row r="117" spans="1:25" s="308" customFormat="1" x14ac:dyDescent="0.25">
      <c r="A117" s="59" t="s">
        <v>1534</v>
      </c>
      <c r="B117" s="59" t="s">
        <v>1552</v>
      </c>
      <c r="C117" s="59" t="s">
        <v>1459</v>
      </c>
      <c r="D117" s="59"/>
      <c r="E117" s="59"/>
      <c r="F117" s="59"/>
      <c r="G117" s="306"/>
      <c r="H117" s="307"/>
      <c r="I117" s="307"/>
      <c r="J117" s="307"/>
      <c r="K117" s="307"/>
      <c r="Q117" s="58"/>
      <c r="R117" s="58"/>
      <c r="S117" s="58"/>
      <c r="T117" s="58"/>
      <c r="U117" s="58"/>
      <c r="V117" s="58"/>
      <c r="W117" s="58"/>
      <c r="X117" s="58"/>
      <c r="Y117" s="58"/>
    </row>
    <row r="118" spans="1:25" s="308" customFormat="1" x14ac:dyDescent="0.25">
      <c r="A118" s="59" t="s">
        <v>1534</v>
      </c>
      <c r="B118" s="59" t="s">
        <v>1552</v>
      </c>
      <c r="C118" s="59" t="s">
        <v>1460</v>
      </c>
      <c r="D118" s="59"/>
      <c r="E118" s="59"/>
      <c r="F118" s="59"/>
      <c r="G118" s="306"/>
      <c r="H118" s="307"/>
      <c r="I118" s="307"/>
      <c r="J118" s="307"/>
      <c r="K118" s="307"/>
      <c r="Q118" s="58"/>
      <c r="R118" s="58"/>
      <c r="S118" s="58"/>
      <c r="T118" s="58"/>
      <c r="U118" s="58"/>
      <c r="V118" s="58"/>
      <c r="W118" s="58"/>
      <c r="X118" s="58"/>
      <c r="Y118" s="58"/>
    </row>
    <row r="119" spans="1:25" s="308" customFormat="1" x14ac:dyDescent="0.25">
      <c r="A119" s="59" t="s">
        <v>1524</v>
      </c>
      <c r="B119" s="59" t="s">
        <v>1553</v>
      </c>
      <c r="C119" s="59" t="s">
        <v>1461</v>
      </c>
      <c r="D119" s="59"/>
      <c r="E119" s="59"/>
      <c r="F119" s="59"/>
      <c r="G119" s="306"/>
      <c r="H119" s="307"/>
      <c r="I119" s="307"/>
      <c r="J119" s="307"/>
      <c r="K119" s="307"/>
      <c r="Q119" s="58"/>
      <c r="R119" s="58"/>
      <c r="S119" s="58"/>
      <c r="T119" s="58"/>
      <c r="U119" s="58"/>
      <c r="V119" s="58"/>
      <c r="W119" s="58"/>
      <c r="X119" s="58"/>
      <c r="Y119" s="58"/>
    </row>
    <row r="120" spans="1:25" s="308" customFormat="1" x14ac:dyDescent="0.25">
      <c r="A120" s="59" t="s">
        <v>1524</v>
      </c>
      <c r="B120" s="59" t="s">
        <v>1553</v>
      </c>
      <c r="C120" s="59" t="s">
        <v>1462</v>
      </c>
      <c r="D120" s="59"/>
      <c r="E120" s="59"/>
      <c r="F120" s="59"/>
      <c r="G120" s="306"/>
      <c r="H120" s="307"/>
      <c r="I120" s="307"/>
      <c r="J120" s="307"/>
      <c r="K120" s="307"/>
      <c r="Q120" s="58"/>
      <c r="R120" s="58"/>
      <c r="S120" s="58"/>
      <c r="T120" s="58"/>
      <c r="U120" s="58"/>
      <c r="V120" s="58"/>
      <c r="W120" s="58"/>
      <c r="X120" s="58"/>
      <c r="Y120" s="58"/>
    </row>
    <row r="121" spans="1:25" s="308" customFormat="1" x14ac:dyDescent="0.25">
      <c r="A121" s="59" t="s">
        <v>1524</v>
      </c>
      <c r="B121" s="59" t="s">
        <v>1553</v>
      </c>
      <c r="C121" s="59" t="s">
        <v>1463</v>
      </c>
      <c r="D121" s="59"/>
      <c r="E121" s="59"/>
      <c r="F121" s="59"/>
      <c r="G121" s="306"/>
      <c r="H121" s="307"/>
      <c r="I121" s="307"/>
      <c r="J121" s="307"/>
      <c r="K121" s="307"/>
      <c r="Q121" s="58"/>
      <c r="R121" s="58"/>
      <c r="S121" s="58"/>
      <c r="T121" s="58"/>
      <c r="U121" s="58"/>
      <c r="V121" s="58"/>
      <c r="W121" s="58"/>
      <c r="X121" s="58"/>
      <c r="Y121" s="58"/>
    </row>
    <row r="122" spans="1:25" s="308" customFormat="1" x14ac:dyDescent="0.25">
      <c r="A122" s="59" t="s">
        <v>1524</v>
      </c>
      <c r="B122" s="59" t="s">
        <v>1553</v>
      </c>
      <c r="C122" s="59" t="s">
        <v>1464</v>
      </c>
      <c r="D122" s="59"/>
      <c r="E122" s="59"/>
      <c r="F122" s="59"/>
      <c r="G122" s="306"/>
      <c r="H122" s="307"/>
      <c r="I122" s="307"/>
      <c r="J122" s="307"/>
      <c r="K122" s="307"/>
      <c r="Q122" s="58"/>
      <c r="R122" s="58"/>
      <c r="S122" s="58"/>
      <c r="T122" s="58"/>
      <c r="U122" s="58"/>
      <c r="V122" s="58"/>
      <c r="W122" s="58"/>
      <c r="X122" s="58"/>
      <c r="Y122" s="58"/>
    </row>
    <row r="123" spans="1:25" s="308" customFormat="1" x14ac:dyDescent="0.25">
      <c r="A123" s="59" t="s">
        <v>1524</v>
      </c>
      <c r="B123" s="59" t="s">
        <v>1553</v>
      </c>
      <c r="C123" s="59" t="s">
        <v>1465</v>
      </c>
      <c r="D123" s="59"/>
      <c r="E123" s="59"/>
      <c r="F123" s="59"/>
      <c r="G123" s="306"/>
      <c r="H123" s="307"/>
      <c r="I123" s="307"/>
      <c r="J123" s="307"/>
      <c r="K123" s="307"/>
      <c r="Q123" s="58"/>
      <c r="R123" s="58"/>
      <c r="S123" s="58"/>
      <c r="T123" s="58"/>
      <c r="U123" s="58"/>
      <c r="V123" s="58"/>
      <c r="W123" s="58"/>
      <c r="X123" s="58"/>
      <c r="Y123" s="58"/>
    </row>
    <row r="124" spans="1:25" s="308" customFormat="1" x14ac:dyDescent="0.25">
      <c r="A124" s="59" t="s">
        <v>1524</v>
      </c>
      <c r="B124" s="59" t="s">
        <v>1553</v>
      </c>
      <c r="C124" s="59" t="s">
        <v>1466</v>
      </c>
      <c r="D124" s="59"/>
      <c r="E124" s="59"/>
      <c r="F124" s="59"/>
      <c r="G124" s="306"/>
      <c r="H124" s="307"/>
      <c r="I124" s="307"/>
      <c r="J124" s="307"/>
      <c r="K124" s="307"/>
      <c r="Q124" s="58"/>
      <c r="R124" s="58"/>
      <c r="S124" s="58"/>
      <c r="T124" s="58"/>
      <c r="U124" s="58"/>
      <c r="V124" s="58"/>
      <c r="W124" s="58"/>
      <c r="X124" s="58"/>
      <c r="Y124" s="58"/>
    </row>
    <row r="125" spans="1:25" s="308" customFormat="1" x14ac:dyDescent="0.25">
      <c r="A125" s="59" t="s">
        <v>1535</v>
      </c>
      <c r="B125" s="59" t="s">
        <v>1554</v>
      </c>
      <c r="C125" s="59" t="s">
        <v>1467</v>
      </c>
      <c r="D125" s="59"/>
      <c r="E125" s="59"/>
      <c r="F125" s="59"/>
      <c r="G125" s="306"/>
      <c r="H125" s="307"/>
      <c r="I125" s="307"/>
      <c r="J125" s="307"/>
      <c r="K125" s="307"/>
      <c r="Q125" s="58"/>
      <c r="R125" s="58"/>
      <c r="S125" s="58"/>
      <c r="T125" s="58"/>
      <c r="U125" s="58"/>
      <c r="V125" s="58"/>
      <c r="W125" s="58"/>
      <c r="X125" s="58"/>
      <c r="Y125" s="58"/>
    </row>
    <row r="126" spans="1:25" s="308" customFormat="1" x14ac:dyDescent="0.25">
      <c r="A126" s="59" t="s">
        <v>1535</v>
      </c>
      <c r="B126" s="59" t="s">
        <v>1554</v>
      </c>
      <c r="C126" s="59" t="s">
        <v>1468</v>
      </c>
      <c r="D126" s="59"/>
      <c r="E126" s="59"/>
      <c r="F126" s="59"/>
      <c r="G126" s="306"/>
      <c r="H126" s="307"/>
      <c r="I126" s="307"/>
      <c r="J126" s="307"/>
      <c r="K126" s="307"/>
      <c r="Q126" s="58"/>
      <c r="R126" s="58"/>
      <c r="S126" s="58"/>
      <c r="T126" s="58"/>
      <c r="U126" s="58"/>
      <c r="V126" s="58"/>
      <c r="W126" s="58"/>
      <c r="X126" s="58"/>
      <c r="Y126" s="58"/>
    </row>
    <row r="127" spans="1:25" s="308" customFormat="1" x14ac:dyDescent="0.25">
      <c r="A127" s="59" t="s">
        <v>1535</v>
      </c>
      <c r="B127" s="59" t="s">
        <v>1554</v>
      </c>
      <c r="C127" s="59" t="s">
        <v>1469</v>
      </c>
      <c r="D127" s="59"/>
      <c r="E127" s="59"/>
      <c r="F127" s="59"/>
      <c r="G127" s="306"/>
      <c r="H127" s="307"/>
      <c r="I127" s="307"/>
      <c r="J127" s="307"/>
      <c r="K127" s="307"/>
      <c r="Q127" s="58"/>
      <c r="R127" s="58"/>
      <c r="S127" s="58"/>
      <c r="T127" s="58"/>
      <c r="U127" s="58"/>
      <c r="V127" s="58"/>
      <c r="W127" s="58"/>
      <c r="X127" s="58"/>
      <c r="Y127" s="58"/>
    </row>
    <row r="128" spans="1:25" s="308" customFormat="1" x14ac:dyDescent="0.25">
      <c r="A128" s="59" t="s">
        <v>1535</v>
      </c>
      <c r="B128" s="59" t="s">
        <v>1554</v>
      </c>
      <c r="C128" s="59" t="s">
        <v>1470</v>
      </c>
      <c r="D128" s="59"/>
      <c r="E128" s="59"/>
      <c r="F128" s="59"/>
      <c r="G128" s="306"/>
      <c r="H128" s="307"/>
      <c r="I128" s="307"/>
      <c r="J128" s="307"/>
      <c r="K128" s="307"/>
      <c r="Q128" s="58"/>
      <c r="R128" s="58"/>
      <c r="S128" s="58"/>
      <c r="T128" s="58"/>
      <c r="U128" s="58"/>
      <c r="V128" s="58"/>
      <c r="W128" s="58"/>
      <c r="X128" s="58"/>
      <c r="Y128" s="58"/>
    </row>
    <row r="129" spans="1:25" s="308" customFormat="1" x14ac:dyDescent="0.25">
      <c r="A129" s="59" t="s">
        <v>1535</v>
      </c>
      <c r="B129" s="59" t="s">
        <v>1554</v>
      </c>
      <c r="C129" s="59" t="s">
        <v>1471</v>
      </c>
      <c r="D129" s="59"/>
      <c r="E129" s="59"/>
      <c r="F129" s="59"/>
      <c r="G129" s="306"/>
      <c r="H129" s="307"/>
      <c r="I129" s="307"/>
      <c r="J129" s="307"/>
      <c r="K129" s="307"/>
      <c r="Q129" s="58"/>
      <c r="R129" s="58"/>
      <c r="S129" s="58"/>
      <c r="T129" s="58"/>
      <c r="U129" s="58"/>
      <c r="V129" s="58"/>
      <c r="W129" s="58"/>
      <c r="X129" s="58"/>
      <c r="Y129" s="58"/>
    </row>
    <row r="130" spans="1:25" s="308" customFormat="1" x14ac:dyDescent="0.25">
      <c r="A130" s="59" t="s">
        <v>1535</v>
      </c>
      <c r="B130" s="59" t="s">
        <v>1554</v>
      </c>
      <c r="C130" s="59" t="s">
        <v>1472</v>
      </c>
      <c r="D130" s="59"/>
      <c r="E130" s="59"/>
      <c r="F130" s="59"/>
      <c r="G130" s="306"/>
      <c r="H130" s="307"/>
      <c r="I130" s="307"/>
      <c r="J130" s="307"/>
      <c r="K130" s="307"/>
      <c r="Q130" s="58"/>
      <c r="R130" s="58"/>
      <c r="S130" s="58"/>
      <c r="T130" s="58"/>
      <c r="U130" s="58"/>
      <c r="V130" s="58"/>
      <c r="W130" s="58"/>
      <c r="X130" s="58"/>
      <c r="Y130" s="58"/>
    </row>
    <row r="131" spans="1:25" s="308" customFormat="1" x14ac:dyDescent="0.25">
      <c r="A131" s="59" t="s">
        <v>1536</v>
      </c>
      <c r="B131" s="59" t="s">
        <v>1555</v>
      </c>
      <c r="C131" s="59" t="s">
        <v>1473</v>
      </c>
      <c r="D131" s="59"/>
      <c r="E131" s="59"/>
      <c r="F131" s="59"/>
      <c r="G131" s="306"/>
      <c r="H131" s="307"/>
      <c r="I131" s="307"/>
      <c r="J131" s="307"/>
      <c r="K131" s="307"/>
      <c r="Q131" s="58"/>
      <c r="R131" s="58"/>
      <c r="S131" s="58"/>
      <c r="T131" s="58"/>
      <c r="U131" s="58"/>
      <c r="V131" s="58"/>
      <c r="W131" s="58"/>
      <c r="X131" s="58"/>
      <c r="Y131" s="58"/>
    </row>
    <row r="132" spans="1:25" s="308" customFormat="1" x14ac:dyDescent="0.25">
      <c r="A132" s="59" t="s">
        <v>1536</v>
      </c>
      <c r="B132" s="59" t="s">
        <v>1555</v>
      </c>
      <c r="C132" s="59" t="s">
        <v>1474</v>
      </c>
      <c r="D132" s="59"/>
      <c r="E132" s="59"/>
      <c r="F132" s="59"/>
      <c r="G132" s="306"/>
      <c r="H132" s="307"/>
      <c r="I132" s="307"/>
      <c r="J132" s="307"/>
      <c r="K132" s="307"/>
      <c r="Q132" s="58"/>
      <c r="R132" s="58"/>
      <c r="S132" s="58"/>
      <c r="T132" s="58"/>
      <c r="U132" s="58"/>
      <c r="V132" s="58"/>
      <c r="W132" s="58"/>
      <c r="X132" s="58"/>
      <c r="Y132" s="58"/>
    </row>
    <row r="133" spans="1:25" s="308" customFormat="1" x14ac:dyDescent="0.25">
      <c r="A133" s="59" t="s">
        <v>1536</v>
      </c>
      <c r="B133" s="59" t="s">
        <v>1555</v>
      </c>
      <c r="C133" s="59" t="s">
        <v>1475</v>
      </c>
      <c r="D133" s="59"/>
      <c r="E133" s="59"/>
      <c r="F133" s="59"/>
      <c r="G133" s="306"/>
      <c r="H133" s="307"/>
      <c r="I133" s="307"/>
      <c r="J133" s="307"/>
      <c r="K133" s="307"/>
      <c r="Q133" s="58"/>
      <c r="R133" s="58"/>
      <c r="S133" s="58"/>
      <c r="T133" s="58"/>
      <c r="U133" s="58"/>
      <c r="V133" s="58"/>
      <c r="W133" s="58"/>
      <c r="X133" s="58"/>
      <c r="Y133" s="58"/>
    </row>
    <row r="134" spans="1:25" s="308" customFormat="1" x14ac:dyDescent="0.25">
      <c r="A134" s="59" t="s">
        <v>1536</v>
      </c>
      <c r="B134" s="59" t="s">
        <v>1555</v>
      </c>
      <c r="C134" s="59" t="s">
        <v>1476</v>
      </c>
      <c r="D134" s="59"/>
      <c r="E134" s="59"/>
      <c r="F134" s="59"/>
      <c r="G134" s="306"/>
      <c r="H134" s="307"/>
      <c r="I134" s="307"/>
      <c r="J134" s="307"/>
      <c r="K134" s="307"/>
      <c r="Q134" s="58"/>
      <c r="R134" s="58"/>
      <c r="S134" s="58"/>
      <c r="T134" s="58"/>
      <c r="U134" s="58"/>
      <c r="V134" s="58"/>
      <c r="W134" s="58"/>
      <c r="X134" s="58"/>
      <c r="Y134" s="58"/>
    </row>
    <row r="135" spans="1:25" s="308" customFormat="1" x14ac:dyDescent="0.25">
      <c r="A135" s="59" t="s">
        <v>1512</v>
      </c>
      <c r="B135" s="59" t="s">
        <v>1344</v>
      </c>
      <c r="C135" s="59" t="s">
        <v>1477</v>
      </c>
      <c r="D135" s="59"/>
      <c r="E135" s="59"/>
      <c r="F135" s="59"/>
      <c r="G135" s="306"/>
      <c r="H135" s="307"/>
      <c r="I135" s="307"/>
      <c r="J135" s="307"/>
      <c r="K135" s="307"/>
      <c r="Q135" s="58"/>
      <c r="R135" s="58"/>
      <c r="S135" s="58"/>
      <c r="T135" s="58"/>
      <c r="U135" s="58"/>
      <c r="V135" s="58"/>
      <c r="W135" s="58"/>
      <c r="X135" s="58"/>
      <c r="Y135" s="58"/>
    </row>
    <row r="136" spans="1:25" s="308" customFormat="1" x14ac:dyDescent="0.25">
      <c r="A136" s="59" t="s">
        <v>1512</v>
      </c>
      <c r="B136" s="59" t="s">
        <v>1344</v>
      </c>
      <c r="C136" s="59" t="s">
        <v>1478</v>
      </c>
      <c r="D136" s="59"/>
      <c r="E136" s="59"/>
      <c r="F136" s="59"/>
      <c r="G136" s="306"/>
      <c r="H136" s="307"/>
      <c r="I136" s="307"/>
      <c r="J136" s="307"/>
      <c r="K136" s="307"/>
      <c r="Q136" s="58"/>
      <c r="R136" s="58"/>
      <c r="S136" s="58"/>
      <c r="T136" s="58"/>
      <c r="U136" s="58"/>
      <c r="V136" s="58"/>
      <c r="W136" s="58"/>
      <c r="X136" s="58"/>
      <c r="Y136" s="58"/>
    </row>
    <row r="137" spans="1:25" s="308" customFormat="1" x14ac:dyDescent="0.25">
      <c r="A137" s="59" t="s">
        <v>1512</v>
      </c>
      <c r="B137" s="59" t="s">
        <v>1344</v>
      </c>
      <c r="C137" s="59" t="s">
        <v>1479</v>
      </c>
      <c r="D137" s="59"/>
      <c r="E137" s="59"/>
      <c r="F137" s="59"/>
      <c r="G137" s="306"/>
      <c r="H137" s="307"/>
      <c r="I137" s="307"/>
      <c r="J137" s="307"/>
      <c r="K137" s="307"/>
      <c r="Q137" s="58"/>
      <c r="R137" s="58"/>
      <c r="S137" s="58"/>
      <c r="T137" s="58"/>
      <c r="U137" s="58"/>
      <c r="V137" s="58"/>
      <c r="W137" s="58"/>
      <c r="X137" s="58"/>
      <c r="Y137" s="58"/>
    </row>
    <row r="138" spans="1:25" s="308" customFormat="1" x14ac:dyDescent="0.25">
      <c r="A138" s="59" t="s">
        <v>1512</v>
      </c>
      <c r="B138" s="59" t="s">
        <v>1344</v>
      </c>
      <c r="C138" s="59" t="s">
        <v>1480</v>
      </c>
      <c r="D138" s="59"/>
      <c r="E138" s="59"/>
      <c r="F138" s="59"/>
      <c r="G138" s="306"/>
      <c r="H138" s="307"/>
      <c r="I138" s="307"/>
      <c r="J138" s="307"/>
      <c r="K138" s="307"/>
      <c r="Q138" s="58"/>
      <c r="R138" s="58"/>
      <c r="S138" s="58"/>
      <c r="T138" s="58"/>
      <c r="U138" s="58"/>
      <c r="V138" s="58"/>
      <c r="W138" s="58"/>
      <c r="X138" s="58"/>
      <c r="Y138" s="58"/>
    </row>
    <row r="139" spans="1:25" s="308" customFormat="1" x14ac:dyDescent="0.25">
      <c r="A139" s="59" t="s">
        <v>1512</v>
      </c>
      <c r="B139" s="59" t="s">
        <v>1344</v>
      </c>
      <c r="C139" s="59" t="s">
        <v>1481</v>
      </c>
      <c r="D139" s="59"/>
      <c r="E139" s="59"/>
      <c r="F139" s="59"/>
      <c r="G139" s="306"/>
      <c r="H139" s="307"/>
      <c r="I139" s="307"/>
      <c r="J139" s="307"/>
      <c r="K139" s="307"/>
      <c r="Q139" s="58"/>
      <c r="R139" s="58"/>
      <c r="S139" s="58"/>
      <c r="T139" s="58"/>
      <c r="U139" s="58"/>
      <c r="V139" s="58"/>
      <c r="W139" s="58"/>
      <c r="X139" s="58"/>
      <c r="Y139" s="58"/>
    </row>
    <row r="140" spans="1:25" s="308" customFormat="1" x14ac:dyDescent="0.25">
      <c r="A140" s="59" t="s">
        <v>1512</v>
      </c>
      <c r="B140" s="59" t="s">
        <v>1344</v>
      </c>
      <c r="C140" s="59" t="s">
        <v>1482</v>
      </c>
      <c r="D140" s="59"/>
      <c r="E140" s="59"/>
      <c r="F140" s="59"/>
      <c r="G140" s="306"/>
      <c r="H140" s="307"/>
      <c r="I140" s="307"/>
      <c r="J140" s="307"/>
      <c r="K140" s="307"/>
      <c r="Q140" s="58"/>
      <c r="R140" s="58"/>
      <c r="S140" s="58"/>
      <c r="T140" s="58"/>
      <c r="U140" s="58"/>
      <c r="V140" s="58"/>
      <c r="W140" s="58"/>
      <c r="X140" s="58"/>
      <c r="Y140" s="58"/>
    </row>
    <row r="141" spans="1:25" s="308" customFormat="1" x14ac:dyDescent="0.25">
      <c r="A141" s="59" t="s">
        <v>1512</v>
      </c>
      <c r="B141" s="59" t="s">
        <v>1344</v>
      </c>
      <c r="C141" s="59" t="s">
        <v>1483</v>
      </c>
      <c r="D141" s="59"/>
      <c r="E141" s="59"/>
      <c r="F141" s="59"/>
      <c r="G141" s="306"/>
      <c r="H141" s="307"/>
      <c r="I141" s="307"/>
      <c r="J141" s="307"/>
      <c r="K141" s="307"/>
      <c r="Q141" s="58"/>
      <c r="R141" s="58"/>
      <c r="S141" s="58"/>
      <c r="T141" s="58"/>
      <c r="U141" s="58"/>
      <c r="V141" s="58"/>
      <c r="W141" s="58"/>
      <c r="X141" s="58"/>
      <c r="Y141" s="58"/>
    </row>
    <row r="142" spans="1:25" s="308" customFormat="1" x14ac:dyDescent="0.25">
      <c r="A142" s="59" t="s">
        <v>1512</v>
      </c>
      <c r="B142" s="59" t="s">
        <v>1344</v>
      </c>
      <c r="C142" s="59" t="s">
        <v>1484</v>
      </c>
      <c r="D142" s="59"/>
      <c r="E142" s="59"/>
      <c r="F142" s="59"/>
      <c r="G142" s="306"/>
      <c r="H142" s="307"/>
      <c r="I142" s="307"/>
      <c r="J142" s="307"/>
      <c r="K142" s="307"/>
      <c r="Q142" s="58"/>
      <c r="R142" s="58"/>
      <c r="S142" s="58"/>
      <c r="T142" s="58"/>
      <c r="U142" s="58"/>
      <c r="V142" s="58"/>
      <c r="W142" s="58"/>
      <c r="X142" s="58"/>
      <c r="Y142" s="58"/>
    </row>
    <row r="143" spans="1:25" s="308" customFormat="1" x14ac:dyDescent="0.25">
      <c r="A143" s="59" t="s">
        <v>1512</v>
      </c>
      <c r="B143" s="59" t="s">
        <v>1344</v>
      </c>
      <c r="C143" s="59" t="s">
        <v>1485</v>
      </c>
      <c r="D143" s="59"/>
      <c r="E143" s="59"/>
      <c r="F143" s="59"/>
      <c r="G143" s="306"/>
      <c r="H143" s="307"/>
      <c r="I143" s="307"/>
      <c r="J143" s="307"/>
      <c r="K143" s="307"/>
      <c r="Q143" s="58"/>
      <c r="R143" s="58"/>
      <c r="S143" s="58"/>
      <c r="T143" s="58"/>
      <c r="U143" s="58"/>
      <c r="V143" s="58"/>
      <c r="W143" s="58"/>
      <c r="X143" s="58"/>
      <c r="Y143" s="58"/>
    </row>
    <row r="144" spans="1:25" s="308" customFormat="1" x14ac:dyDescent="0.25">
      <c r="A144" s="59" t="s">
        <v>1537</v>
      </c>
      <c r="B144" s="59" t="s">
        <v>1556</v>
      </c>
      <c r="C144" s="59" t="s">
        <v>1486</v>
      </c>
      <c r="D144" s="59"/>
      <c r="E144" s="59"/>
      <c r="F144" s="59"/>
      <c r="G144" s="306"/>
      <c r="H144" s="307"/>
      <c r="I144" s="307"/>
      <c r="J144" s="307"/>
      <c r="K144" s="307"/>
      <c r="Q144" s="58"/>
      <c r="R144" s="58"/>
      <c r="S144" s="58"/>
      <c r="T144" s="58"/>
      <c r="U144" s="58"/>
      <c r="V144" s="58"/>
      <c r="W144" s="58"/>
      <c r="X144" s="58"/>
      <c r="Y144" s="58"/>
    </row>
    <row r="145" spans="1:25" s="308" customFormat="1" x14ac:dyDescent="0.25">
      <c r="A145" s="59" t="s">
        <v>1537</v>
      </c>
      <c r="B145" s="59" t="s">
        <v>1556</v>
      </c>
      <c r="C145" s="59" t="s">
        <v>1487</v>
      </c>
      <c r="D145" s="59"/>
      <c r="E145" s="59"/>
      <c r="F145" s="59"/>
      <c r="G145" s="306"/>
      <c r="H145" s="307"/>
      <c r="I145" s="307"/>
      <c r="J145" s="307"/>
      <c r="K145" s="307"/>
      <c r="Q145" s="58"/>
      <c r="R145" s="58"/>
      <c r="S145" s="58"/>
      <c r="T145" s="58"/>
      <c r="U145" s="58"/>
      <c r="V145" s="58"/>
      <c r="W145" s="58"/>
      <c r="X145" s="58"/>
      <c r="Y145" s="58"/>
    </row>
    <row r="146" spans="1:25" s="308" customFormat="1" x14ac:dyDescent="0.25">
      <c r="A146" s="59" t="s">
        <v>1537</v>
      </c>
      <c r="B146" s="59" t="s">
        <v>1556</v>
      </c>
      <c r="C146" s="59" t="s">
        <v>1488</v>
      </c>
      <c r="D146" s="59"/>
      <c r="E146" s="59"/>
      <c r="F146" s="59"/>
      <c r="G146" s="306"/>
      <c r="H146" s="307"/>
      <c r="I146" s="307"/>
      <c r="J146" s="307"/>
      <c r="K146" s="307"/>
      <c r="Q146" s="58"/>
      <c r="R146" s="58"/>
      <c r="S146" s="58"/>
      <c r="T146" s="58"/>
      <c r="U146" s="58"/>
      <c r="V146" s="58"/>
      <c r="W146" s="58"/>
      <c r="X146" s="58"/>
      <c r="Y146" s="58"/>
    </row>
    <row r="147" spans="1:25" s="308" customFormat="1" x14ac:dyDescent="0.25">
      <c r="A147" s="59" t="s">
        <v>1508</v>
      </c>
      <c r="B147" s="59" t="s">
        <v>1557</v>
      </c>
      <c r="C147" s="59" t="s">
        <v>1489</v>
      </c>
      <c r="D147" s="59"/>
      <c r="E147" s="59"/>
      <c r="F147" s="59"/>
      <c r="G147" s="306"/>
      <c r="H147" s="307"/>
      <c r="I147" s="307"/>
      <c r="J147" s="307"/>
      <c r="K147" s="307"/>
      <c r="Q147" s="58"/>
      <c r="R147" s="58"/>
      <c r="S147" s="58"/>
      <c r="T147" s="58"/>
      <c r="U147" s="58"/>
      <c r="V147" s="58"/>
      <c r="W147" s="58"/>
      <c r="X147" s="58"/>
      <c r="Y147" s="58"/>
    </row>
    <row r="148" spans="1:25" s="308" customFormat="1" x14ac:dyDescent="0.25">
      <c r="A148" s="59" t="s">
        <v>1508</v>
      </c>
      <c r="B148" s="59" t="s">
        <v>1557</v>
      </c>
      <c r="C148" s="59" t="s">
        <v>1490</v>
      </c>
      <c r="D148" s="59"/>
      <c r="E148" s="59"/>
      <c r="F148" s="59"/>
      <c r="G148" s="306"/>
      <c r="H148" s="307"/>
      <c r="I148" s="307"/>
      <c r="J148" s="307"/>
      <c r="K148" s="307"/>
      <c r="Q148" s="58"/>
      <c r="R148" s="58"/>
      <c r="S148" s="58"/>
      <c r="T148" s="58"/>
      <c r="U148" s="58"/>
      <c r="V148" s="58"/>
      <c r="W148" s="58"/>
      <c r="X148" s="58"/>
      <c r="Y148" s="58"/>
    </row>
    <row r="149" spans="1:25" s="308" customFormat="1" x14ac:dyDescent="0.25">
      <c r="A149" s="59" t="s">
        <v>1508</v>
      </c>
      <c r="B149" s="59" t="s">
        <v>1557</v>
      </c>
      <c r="C149" s="59" t="s">
        <v>1491</v>
      </c>
      <c r="D149" s="59"/>
      <c r="E149" s="59"/>
      <c r="F149" s="59"/>
      <c r="G149" s="306"/>
      <c r="H149" s="307"/>
      <c r="I149" s="307"/>
      <c r="J149" s="307"/>
      <c r="K149" s="307"/>
      <c r="Q149" s="58"/>
      <c r="R149" s="58"/>
      <c r="S149" s="58"/>
      <c r="T149" s="58"/>
      <c r="U149" s="58"/>
      <c r="V149" s="58"/>
      <c r="W149" s="58"/>
      <c r="X149" s="58"/>
      <c r="Y149" s="58"/>
    </row>
    <row r="150" spans="1:25" s="308" customFormat="1" x14ac:dyDescent="0.25">
      <c r="A150" s="59" t="s">
        <v>1508</v>
      </c>
      <c r="B150" s="59" t="s">
        <v>1557</v>
      </c>
      <c r="C150" s="59" t="s">
        <v>1492</v>
      </c>
      <c r="D150" s="59"/>
      <c r="E150" s="59"/>
      <c r="F150" s="59"/>
      <c r="G150" s="306"/>
      <c r="H150" s="307"/>
      <c r="I150" s="307"/>
      <c r="J150" s="307"/>
      <c r="K150" s="307"/>
      <c r="Q150" s="58"/>
      <c r="R150" s="58"/>
      <c r="S150" s="58"/>
      <c r="T150" s="58"/>
      <c r="U150" s="58"/>
      <c r="V150" s="58"/>
      <c r="W150" s="58"/>
      <c r="X150" s="58"/>
      <c r="Y150" s="58"/>
    </row>
    <row r="151" spans="1:25" s="308" customFormat="1" x14ac:dyDescent="0.25">
      <c r="A151" s="59" t="s">
        <v>1508</v>
      </c>
      <c r="B151" s="59" t="s">
        <v>1557</v>
      </c>
      <c r="C151" s="59" t="s">
        <v>1493</v>
      </c>
      <c r="D151" s="59"/>
      <c r="E151" s="59"/>
      <c r="F151" s="59"/>
      <c r="G151" s="306"/>
      <c r="H151" s="307"/>
      <c r="I151" s="307"/>
      <c r="J151" s="307"/>
      <c r="K151" s="307"/>
      <c r="Q151" s="58"/>
      <c r="R151" s="58"/>
      <c r="S151" s="58"/>
      <c r="T151" s="58"/>
      <c r="U151" s="58"/>
      <c r="V151" s="58"/>
      <c r="W151" s="58"/>
      <c r="X151" s="58"/>
      <c r="Y151" s="58"/>
    </row>
    <row r="152" spans="1:25" s="308" customFormat="1" x14ac:dyDescent="0.25">
      <c r="A152" s="59" t="s">
        <v>1508</v>
      </c>
      <c r="B152" s="59" t="s">
        <v>1557</v>
      </c>
      <c r="C152" s="59" t="s">
        <v>1494</v>
      </c>
      <c r="D152" s="59"/>
      <c r="E152" s="59"/>
      <c r="F152" s="59"/>
      <c r="G152" s="306"/>
      <c r="H152" s="307"/>
      <c r="I152" s="307"/>
      <c r="J152" s="307"/>
      <c r="K152" s="307"/>
      <c r="Q152" s="58"/>
      <c r="R152" s="58"/>
      <c r="S152" s="58"/>
      <c r="T152" s="58"/>
      <c r="U152" s="58"/>
      <c r="V152" s="58"/>
      <c r="W152" s="58"/>
      <c r="X152" s="58"/>
      <c r="Y152" s="58"/>
    </row>
    <row r="153" spans="1:25" s="308" customFormat="1" x14ac:dyDescent="0.25">
      <c r="A153" s="59" t="s">
        <v>1508</v>
      </c>
      <c r="B153" s="59" t="s">
        <v>1557</v>
      </c>
      <c r="C153" s="59" t="s">
        <v>1495</v>
      </c>
      <c r="D153" s="59"/>
      <c r="E153" s="59"/>
      <c r="F153" s="59"/>
      <c r="G153" s="306"/>
      <c r="H153" s="307"/>
      <c r="I153" s="307"/>
      <c r="J153" s="307"/>
      <c r="K153" s="307"/>
      <c r="Q153" s="58"/>
      <c r="R153" s="58"/>
      <c r="S153" s="58"/>
      <c r="T153" s="58"/>
      <c r="U153" s="58"/>
      <c r="V153" s="58"/>
      <c r="W153" s="58"/>
      <c r="X153" s="58"/>
      <c r="Y153" s="58"/>
    </row>
    <row r="154" spans="1:25" s="308" customFormat="1" x14ac:dyDescent="0.25">
      <c r="A154" s="59" t="s">
        <v>1526</v>
      </c>
      <c r="B154" s="59" t="s">
        <v>1340</v>
      </c>
      <c r="C154" s="59" t="s">
        <v>1496</v>
      </c>
      <c r="D154" s="59"/>
      <c r="E154" s="59"/>
      <c r="F154" s="59"/>
      <c r="G154" s="306"/>
      <c r="H154" s="307"/>
      <c r="I154" s="307"/>
      <c r="J154" s="307"/>
      <c r="K154" s="307"/>
      <c r="Q154" s="58"/>
      <c r="R154" s="58"/>
      <c r="S154" s="58"/>
      <c r="T154" s="58"/>
      <c r="U154" s="58"/>
      <c r="V154" s="58"/>
      <c r="W154" s="58"/>
      <c r="X154" s="58"/>
      <c r="Y154" s="58"/>
    </row>
    <row r="155" spans="1:25" s="308" customFormat="1" x14ac:dyDescent="0.25">
      <c r="A155" s="59" t="s">
        <v>1526</v>
      </c>
      <c r="B155" s="59" t="s">
        <v>1340</v>
      </c>
      <c r="C155" s="59" t="s">
        <v>1497</v>
      </c>
      <c r="D155" s="59"/>
      <c r="E155" s="59"/>
      <c r="F155" s="59"/>
      <c r="G155" s="306"/>
      <c r="H155" s="307"/>
      <c r="I155" s="307"/>
      <c r="J155" s="307"/>
      <c r="K155" s="307"/>
      <c r="Q155" s="58"/>
      <c r="R155" s="58"/>
      <c r="S155" s="58"/>
      <c r="T155" s="58"/>
      <c r="U155" s="58"/>
      <c r="V155" s="58"/>
      <c r="W155" s="58"/>
      <c r="X155" s="58"/>
      <c r="Y155" s="58"/>
    </row>
    <row r="156" spans="1:25" s="308" customFormat="1" x14ac:dyDescent="0.25">
      <c r="A156" s="59" t="s">
        <v>1526</v>
      </c>
      <c r="B156" s="59" t="s">
        <v>1340</v>
      </c>
      <c r="C156" s="59" t="s">
        <v>1498</v>
      </c>
      <c r="D156" s="59"/>
      <c r="E156" s="59"/>
      <c r="F156" s="59"/>
      <c r="G156" s="306"/>
      <c r="H156" s="307"/>
      <c r="I156" s="307"/>
      <c r="J156" s="307"/>
      <c r="K156" s="307"/>
      <c r="Q156" s="58"/>
      <c r="R156" s="58"/>
      <c r="S156" s="58"/>
      <c r="T156" s="58"/>
      <c r="U156" s="58"/>
      <c r="V156" s="58"/>
      <c r="W156" s="58"/>
      <c r="X156" s="58"/>
      <c r="Y156" s="58"/>
    </row>
    <row r="157" spans="1:25" s="308" customFormat="1" x14ac:dyDescent="0.25">
      <c r="A157" s="307"/>
      <c r="B157" s="307"/>
      <c r="C157" s="307"/>
      <c r="D157" s="307"/>
      <c r="E157" s="307"/>
      <c r="F157" s="307"/>
      <c r="G157" s="307"/>
      <c r="H157" s="307"/>
      <c r="I157" s="307"/>
      <c r="J157" s="307"/>
      <c r="K157" s="307"/>
      <c r="Q157" s="58"/>
      <c r="R157" s="58"/>
      <c r="S157" s="58"/>
      <c r="T157" s="58"/>
      <c r="U157" s="58"/>
      <c r="V157" s="58"/>
      <c r="W157" s="58"/>
      <c r="X157" s="58"/>
      <c r="Y157" s="58"/>
    </row>
    <row r="158" spans="1:25" s="308" customFormat="1" x14ac:dyDescent="0.25">
      <c r="A158" s="307"/>
      <c r="B158" s="307"/>
      <c r="C158" s="307"/>
      <c r="D158" s="307"/>
      <c r="E158" s="307"/>
      <c r="F158" s="307"/>
      <c r="G158" s="307"/>
      <c r="H158" s="307"/>
      <c r="I158" s="307"/>
      <c r="J158" s="307"/>
      <c r="K158" s="307"/>
      <c r="Q158" s="58"/>
      <c r="R158" s="58"/>
      <c r="S158" s="58"/>
      <c r="T158" s="58"/>
      <c r="U158" s="58"/>
      <c r="V158" s="58"/>
      <c r="W158" s="58"/>
      <c r="X158" s="58"/>
      <c r="Y158" s="58"/>
    </row>
    <row r="159" spans="1:25" s="308" customFormat="1" x14ac:dyDescent="0.25">
      <c r="A159" s="307"/>
      <c r="B159" s="307"/>
      <c r="C159" s="307"/>
      <c r="D159" s="307"/>
      <c r="E159" s="307"/>
      <c r="F159" s="307"/>
      <c r="G159" s="307"/>
      <c r="H159" s="307"/>
      <c r="I159" s="307"/>
      <c r="J159" s="307"/>
      <c r="K159" s="307"/>
      <c r="Q159" s="58"/>
      <c r="R159" s="58"/>
      <c r="S159" s="58"/>
      <c r="T159" s="58"/>
      <c r="U159" s="58"/>
      <c r="V159" s="58"/>
      <c r="W159" s="58"/>
      <c r="X159" s="58"/>
      <c r="Y159" s="58"/>
    </row>
    <row r="160" spans="1:25" s="308" customFormat="1" x14ac:dyDescent="0.25">
      <c r="A160" s="307"/>
      <c r="B160" s="307"/>
      <c r="C160" s="307"/>
      <c r="D160" s="307"/>
      <c r="E160" s="307"/>
      <c r="F160" s="307"/>
      <c r="G160" s="307"/>
      <c r="H160" s="307"/>
      <c r="I160" s="307"/>
      <c r="J160" s="307"/>
      <c r="K160" s="307"/>
      <c r="Q160" s="58"/>
      <c r="R160" s="58"/>
      <c r="S160" s="58"/>
      <c r="T160" s="58"/>
      <c r="U160" s="58"/>
      <c r="V160" s="58"/>
      <c r="W160" s="58"/>
      <c r="X160" s="58"/>
      <c r="Y160" s="58"/>
    </row>
    <row r="161" spans="1:25" s="308" customFormat="1" x14ac:dyDescent="0.25">
      <c r="A161" s="307"/>
      <c r="B161" s="307"/>
      <c r="C161" s="307"/>
      <c r="D161" s="307"/>
      <c r="E161" s="307"/>
      <c r="F161" s="307"/>
      <c r="G161" s="307"/>
      <c r="H161" s="307"/>
      <c r="I161" s="307"/>
      <c r="J161" s="307"/>
      <c r="K161" s="307"/>
      <c r="Q161" s="58"/>
      <c r="R161" s="58"/>
      <c r="S161" s="58"/>
      <c r="T161" s="58"/>
      <c r="U161" s="58"/>
      <c r="V161" s="58"/>
      <c r="W161" s="58"/>
      <c r="X161" s="58"/>
      <c r="Y161" s="58"/>
    </row>
    <row r="162" spans="1:25" s="308" customFormat="1" x14ac:dyDescent="0.25">
      <c r="A162" s="307"/>
      <c r="B162" s="307"/>
      <c r="C162" s="307"/>
      <c r="D162" s="307"/>
      <c r="E162" s="307"/>
      <c r="F162" s="307"/>
      <c r="G162" s="307"/>
      <c r="H162" s="307"/>
      <c r="I162" s="307"/>
      <c r="J162" s="307"/>
      <c r="K162" s="307"/>
      <c r="Q162" s="58"/>
      <c r="R162" s="58"/>
      <c r="S162" s="58"/>
      <c r="T162" s="58"/>
      <c r="U162" s="58"/>
      <c r="V162" s="58"/>
      <c r="W162" s="58"/>
      <c r="X162" s="58"/>
      <c r="Y162" s="58"/>
    </row>
    <row r="163" spans="1:25" s="308" customFormat="1" x14ac:dyDescent="0.25">
      <c r="A163" s="307"/>
      <c r="B163" s="307"/>
      <c r="C163" s="307"/>
      <c r="D163" s="307"/>
      <c r="E163" s="307"/>
      <c r="F163" s="307"/>
      <c r="G163" s="307"/>
      <c r="H163" s="307"/>
      <c r="I163" s="307"/>
      <c r="J163" s="307"/>
      <c r="K163" s="307"/>
      <c r="Q163" s="58"/>
      <c r="R163" s="58"/>
      <c r="S163" s="58"/>
      <c r="T163" s="58"/>
      <c r="U163" s="58"/>
      <c r="V163" s="58"/>
      <c r="W163" s="58"/>
      <c r="X163" s="58"/>
      <c r="Y163" s="58"/>
    </row>
    <row r="164" spans="1:25" s="308" customFormat="1" x14ac:dyDescent="0.25">
      <c r="A164" s="307"/>
      <c r="B164" s="307"/>
      <c r="C164" s="307"/>
      <c r="D164" s="307"/>
      <c r="E164" s="307"/>
      <c r="F164" s="307"/>
      <c r="G164" s="307"/>
      <c r="H164" s="307"/>
      <c r="I164" s="307"/>
      <c r="J164" s="307"/>
      <c r="K164" s="307"/>
      <c r="Q164" s="58"/>
      <c r="R164" s="58"/>
      <c r="S164" s="58"/>
      <c r="T164" s="58"/>
      <c r="U164" s="58"/>
      <c r="V164" s="58"/>
      <c r="W164" s="58"/>
      <c r="X164" s="58"/>
      <c r="Y164" s="58"/>
    </row>
    <row r="165" spans="1:25" s="308" customFormat="1" x14ac:dyDescent="0.25">
      <c r="A165" s="307"/>
      <c r="B165" s="307"/>
      <c r="C165" s="307"/>
      <c r="D165" s="307"/>
      <c r="E165" s="307"/>
      <c r="F165" s="307"/>
      <c r="G165" s="307"/>
      <c r="H165" s="307"/>
      <c r="I165" s="307"/>
      <c r="J165" s="307"/>
      <c r="K165" s="307"/>
      <c r="Q165" s="58"/>
      <c r="R165" s="58"/>
      <c r="S165" s="58"/>
      <c r="T165" s="58"/>
      <c r="U165" s="58"/>
      <c r="V165" s="58"/>
      <c r="W165" s="58"/>
      <c r="X165" s="58"/>
      <c r="Y165" s="58"/>
    </row>
    <row r="166" spans="1:25" s="308" customFormat="1" x14ac:dyDescent="0.25">
      <c r="A166" s="307"/>
      <c r="B166" s="307"/>
      <c r="C166" s="307"/>
      <c r="D166" s="307"/>
      <c r="E166" s="307"/>
      <c r="F166" s="307"/>
      <c r="G166" s="307"/>
      <c r="H166" s="307"/>
      <c r="I166" s="307"/>
      <c r="J166" s="307"/>
      <c r="K166" s="307"/>
      <c r="Q166" s="58"/>
      <c r="R166" s="58"/>
      <c r="S166" s="58"/>
      <c r="T166" s="58"/>
      <c r="U166" s="58"/>
      <c r="V166" s="58"/>
      <c r="W166" s="58"/>
      <c r="X166" s="58"/>
      <c r="Y166" s="58"/>
    </row>
    <row r="167" spans="1:25" s="308" customFormat="1" x14ac:dyDescent="0.25">
      <c r="A167" s="307"/>
      <c r="B167" s="307"/>
      <c r="C167" s="307"/>
      <c r="D167" s="307"/>
      <c r="E167" s="307"/>
      <c r="F167" s="307"/>
      <c r="G167" s="307"/>
      <c r="H167" s="307"/>
      <c r="I167" s="307"/>
      <c r="J167" s="307"/>
      <c r="K167" s="307"/>
      <c r="Q167" s="58"/>
      <c r="R167" s="58"/>
      <c r="S167" s="58"/>
      <c r="T167" s="58"/>
      <c r="U167" s="58"/>
      <c r="V167" s="58"/>
      <c r="W167" s="58"/>
      <c r="X167" s="58"/>
      <c r="Y167" s="58"/>
    </row>
    <row r="168" spans="1:25" s="308" customFormat="1" x14ac:dyDescent="0.25">
      <c r="A168" s="307"/>
      <c r="B168" s="307"/>
      <c r="C168" s="307"/>
      <c r="D168" s="307"/>
      <c r="E168" s="307"/>
      <c r="F168" s="307"/>
      <c r="G168" s="307"/>
      <c r="H168" s="307"/>
      <c r="I168" s="307"/>
      <c r="J168" s="307"/>
      <c r="K168" s="307"/>
      <c r="Q168" s="58"/>
      <c r="R168" s="58"/>
      <c r="S168" s="58"/>
      <c r="T168" s="58"/>
      <c r="U168" s="58"/>
      <c r="V168" s="58"/>
      <c r="W168" s="58"/>
      <c r="X168" s="58"/>
      <c r="Y168" s="58"/>
    </row>
    <row r="169" spans="1:25" s="308" customFormat="1" x14ac:dyDescent="0.25">
      <c r="A169" s="307"/>
      <c r="B169" s="307"/>
      <c r="C169" s="307"/>
      <c r="D169" s="307"/>
      <c r="E169" s="307"/>
      <c r="F169" s="307"/>
      <c r="G169" s="307"/>
      <c r="H169" s="307"/>
      <c r="I169" s="307"/>
      <c r="J169" s="307"/>
      <c r="K169" s="307"/>
      <c r="Q169" s="58"/>
      <c r="R169" s="58"/>
      <c r="S169" s="58"/>
      <c r="T169" s="58"/>
      <c r="U169" s="58"/>
      <c r="V169" s="58"/>
      <c r="W169" s="58"/>
      <c r="X169" s="58"/>
      <c r="Y169" s="58"/>
    </row>
    <row r="170" spans="1:25" s="308" customFormat="1" x14ac:dyDescent="0.25">
      <c r="A170" s="307"/>
      <c r="B170" s="307"/>
      <c r="C170" s="307"/>
      <c r="D170" s="307"/>
      <c r="E170" s="307"/>
      <c r="F170" s="307"/>
      <c r="G170" s="307"/>
      <c r="H170" s="307"/>
      <c r="I170" s="307"/>
      <c r="J170" s="307"/>
      <c r="K170" s="307"/>
      <c r="Q170" s="58"/>
      <c r="R170" s="58"/>
      <c r="S170" s="58"/>
      <c r="T170" s="58"/>
      <c r="U170" s="58"/>
      <c r="V170" s="58"/>
      <c r="W170" s="58"/>
      <c r="X170" s="58"/>
      <c r="Y170" s="58"/>
    </row>
    <row r="171" spans="1:25" s="308" customFormat="1" x14ac:dyDescent="0.25">
      <c r="A171" s="307"/>
      <c r="B171" s="307"/>
      <c r="C171" s="307"/>
      <c r="D171" s="307"/>
      <c r="E171" s="307"/>
      <c r="F171" s="307"/>
      <c r="G171" s="307"/>
      <c r="H171" s="307"/>
      <c r="I171" s="307"/>
      <c r="J171" s="307"/>
      <c r="K171" s="307"/>
      <c r="Q171" s="58"/>
      <c r="R171" s="58"/>
      <c r="S171" s="58"/>
      <c r="T171" s="58"/>
      <c r="U171" s="58"/>
      <c r="V171" s="58"/>
      <c r="W171" s="58"/>
      <c r="X171" s="58"/>
      <c r="Y171" s="58"/>
    </row>
    <row r="172" spans="1:25" s="308" customFormat="1" x14ac:dyDescent="0.25">
      <c r="A172" s="307"/>
      <c r="B172" s="307"/>
      <c r="C172" s="307"/>
      <c r="D172" s="307"/>
      <c r="E172" s="307"/>
      <c r="F172" s="307"/>
      <c r="G172" s="307"/>
      <c r="H172" s="307"/>
      <c r="I172" s="307"/>
      <c r="J172" s="307"/>
      <c r="K172" s="307"/>
      <c r="Q172" s="58"/>
      <c r="R172" s="58"/>
      <c r="S172" s="58"/>
      <c r="T172" s="58"/>
      <c r="U172" s="58"/>
      <c r="V172" s="58"/>
      <c r="W172" s="58"/>
      <c r="X172" s="58"/>
      <c r="Y172" s="58"/>
    </row>
    <row r="173" spans="1:25" s="308" customFormat="1" x14ac:dyDescent="0.25">
      <c r="A173" s="307"/>
      <c r="B173" s="307"/>
      <c r="C173" s="307"/>
      <c r="D173" s="307"/>
      <c r="E173" s="307"/>
      <c r="F173" s="307"/>
      <c r="G173" s="307"/>
      <c r="H173" s="307"/>
      <c r="I173" s="307"/>
      <c r="J173" s="307"/>
      <c r="K173" s="307"/>
      <c r="Q173" s="58"/>
      <c r="R173" s="58"/>
      <c r="S173" s="58"/>
      <c r="T173" s="58"/>
      <c r="U173" s="58"/>
      <c r="V173" s="58"/>
      <c r="W173" s="58"/>
      <c r="X173" s="58"/>
      <c r="Y173" s="58"/>
    </row>
    <row r="174" spans="1:25" s="308" customFormat="1" x14ac:dyDescent="0.25">
      <c r="A174" s="307"/>
      <c r="B174" s="307"/>
      <c r="C174" s="307"/>
      <c r="D174" s="307"/>
      <c r="E174" s="307"/>
      <c r="F174" s="307"/>
      <c r="G174" s="307"/>
      <c r="H174" s="307"/>
      <c r="I174" s="307"/>
      <c r="J174" s="307"/>
      <c r="K174" s="307"/>
      <c r="Q174" s="58"/>
      <c r="R174" s="58"/>
      <c r="S174" s="58"/>
      <c r="T174" s="58"/>
      <c r="U174" s="58"/>
      <c r="V174" s="58"/>
      <c r="W174" s="58"/>
      <c r="X174" s="58"/>
      <c r="Y174" s="58"/>
    </row>
    <row r="175" spans="1:25" s="308" customFormat="1" x14ac:dyDescent="0.25">
      <c r="A175" s="307"/>
      <c r="B175" s="307"/>
      <c r="C175" s="307"/>
      <c r="D175" s="307"/>
      <c r="E175" s="307"/>
      <c r="F175" s="307"/>
      <c r="G175" s="307"/>
      <c r="H175" s="307"/>
      <c r="I175" s="307"/>
      <c r="J175" s="307"/>
      <c r="K175" s="307"/>
      <c r="Q175" s="58"/>
      <c r="R175" s="58"/>
      <c r="S175" s="58"/>
      <c r="T175" s="58"/>
      <c r="U175" s="58"/>
      <c r="V175" s="58"/>
      <c r="W175" s="58"/>
      <c r="X175" s="58"/>
      <c r="Y175" s="58"/>
    </row>
    <row r="176" spans="1:25" s="308" customFormat="1" x14ac:dyDescent="0.25">
      <c r="A176" s="307"/>
      <c r="B176" s="307"/>
      <c r="C176" s="307"/>
      <c r="D176" s="307"/>
      <c r="E176" s="307"/>
      <c r="F176" s="307"/>
      <c r="G176" s="307"/>
      <c r="H176" s="307"/>
      <c r="I176" s="307"/>
      <c r="J176" s="307"/>
      <c r="K176" s="307"/>
      <c r="Q176" s="58"/>
      <c r="R176" s="58"/>
      <c r="S176" s="58"/>
      <c r="T176" s="58"/>
      <c r="U176" s="58"/>
      <c r="V176" s="58"/>
      <c r="W176" s="58"/>
      <c r="X176" s="58"/>
      <c r="Y176" s="58"/>
    </row>
    <row r="177" spans="1:25" s="308" customFormat="1" x14ac:dyDescent="0.25">
      <c r="A177" s="307"/>
      <c r="B177" s="307"/>
      <c r="C177" s="307"/>
      <c r="D177" s="307"/>
      <c r="E177" s="307"/>
      <c r="F177" s="307"/>
      <c r="G177" s="307"/>
      <c r="H177" s="307"/>
      <c r="I177" s="307"/>
      <c r="J177" s="307"/>
      <c r="K177" s="307"/>
      <c r="Q177" s="58"/>
      <c r="R177" s="58"/>
      <c r="S177" s="58"/>
      <c r="T177" s="58"/>
      <c r="U177" s="58"/>
      <c r="V177" s="58"/>
      <c r="W177" s="58"/>
      <c r="X177" s="58"/>
      <c r="Y177" s="58"/>
    </row>
    <row r="178" spans="1:25" s="308" customFormat="1" x14ac:dyDescent="0.25">
      <c r="A178" s="307"/>
      <c r="B178" s="307"/>
      <c r="C178" s="307"/>
      <c r="D178" s="307"/>
      <c r="E178" s="307"/>
      <c r="F178" s="307"/>
      <c r="G178" s="307"/>
      <c r="H178" s="307"/>
      <c r="I178" s="307"/>
      <c r="J178" s="307"/>
      <c r="K178" s="307"/>
      <c r="Q178" s="58"/>
      <c r="R178" s="58"/>
      <c r="S178" s="58"/>
      <c r="T178" s="58"/>
      <c r="U178" s="58"/>
      <c r="V178" s="58"/>
      <c r="W178" s="58"/>
      <c r="X178" s="58"/>
      <c r="Y178" s="58"/>
    </row>
    <row r="179" spans="1:25" s="308" customFormat="1" x14ac:dyDescent="0.25">
      <c r="A179" s="307"/>
      <c r="B179" s="307"/>
      <c r="C179" s="307"/>
      <c r="D179" s="307"/>
      <c r="E179" s="307"/>
      <c r="F179" s="307"/>
      <c r="G179" s="307"/>
      <c r="H179" s="307"/>
      <c r="I179" s="307"/>
      <c r="J179" s="307"/>
      <c r="K179" s="307"/>
      <c r="Q179" s="58"/>
      <c r="R179" s="58"/>
      <c r="S179" s="58"/>
      <c r="T179" s="58"/>
      <c r="U179" s="58"/>
      <c r="V179" s="58"/>
      <c r="W179" s="58"/>
      <c r="X179" s="58"/>
      <c r="Y179" s="58"/>
    </row>
    <row r="180" spans="1:25" s="308" customFormat="1" x14ac:dyDescent="0.25">
      <c r="A180" s="307"/>
      <c r="B180" s="307"/>
      <c r="C180" s="307"/>
      <c r="D180" s="307"/>
      <c r="E180" s="307"/>
      <c r="F180" s="307"/>
      <c r="G180" s="307"/>
      <c r="H180" s="307"/>
      <c r="I180" s="307"/>
      <c r="J180" s="307"/>
      <c r="K180" s="307"/>
      <c r="Q180" s="58"/>
      <c r="R180" s="58"/>
      <c r="S180" s="58"/>
      <c r="T180" s="58"/>
      <c r="U180" s="58"/>
      <c r="V180" s="58"/>
      <c r="W180" s="58"/>
      <c r="X180" s="58"/>
      <c r="Y180" s="58"/>
    </row>
    <row r="181" spans="1:25" s="308" customFormat="1" x14ac:dyDescent="0.25">
      <c r="A181" s="307"/>
      <c r="B181" s="307"/>
      <c r="C181" s="307"/>
      <c r="D181" s="307"/>
      <c r="E181" s="307"/>
      <c r="F181" s="307"/>
      <c r="G181" s="307"/>
      <c r="H181" s="307"/>
      <c r="I181" s="307"/>
      <c r="J181" s="307"/>
      <c r="K181" s="307"/>
      <c r="Q181" s="58"/>
      <c r="R181" s="58"/>
      <c r="S181" s="58"/>
      <c r="T181" s="58"/>
      <c r="U181" s="58"/>
      <c r="V181" s="58"/>
      <c r="W181" s="58"/>
      <c r="X181" s="58"/>
      <c r="Y181" s="58"/>
    </row>
    <row r="182" spans="1:25" s="308" customFormat="1" x14ac:dyDescent="0.25">
      <c r="A182" s="307"/>
      <c r="B182" s="307"/>
      <c r="C182" s="307"/>
      <c r="D182" s="307"/>
      <c r="E182" s="307"/>
      <c r="F182" s="307"/>
      <c r="G182" s="307"/>
      <c r="H182" s="307"/>
      <c r="I182" s="307"/>
      <c r="J182" s="307"/>
      <c r="K182" s="307"/>
      <c r="Q182" s="58"/>
      <c r="R182" s="58"/>
      <c r="S182" s="58"/>
      <c r="T182" s="58"/>
      <c r="U182" s="58"/>
      <c r="V182" s="58"/>
      <c r="W182" s="58"/>
      <c r="X182" s="58"/>
      <c r="Y182" s="58"/>
    </row>
    <row r="183" spans="1:25" s="308" customFormat="1" x14ac:dyDescent="0.25">
      <c r="A183" s="307"/>
      <c r="B183" s="307"/>
      <c r="C183" s="307"/>
      <c r="D183" s="307"/>
      <c r="E183" s="307"/>
      <c r="F183" s="307"/>
      <c r="G183" s="307"/>
      <c r="H183" s="307"/>
      <c r="I183" s="307"/>
      <c r="J183" s="307"/>
      <c r="K183" s="307"/>
      <c r="Q183" s="58"/>
      <c r="R183" s="58"/>
      <c r="S183" s="58"/>
      <c r="T183" s="58"/>
      <c r="U183" s="58"/>
      <c r="V183" s="58"/>
      <c r="W183" s="58"/>
      <c r="X183" s="58"/>
      <c r="Y183" s="58"/>
    </row>
    <row r="184" spans="1:25" s="308" customFormat="1" x14ac:dyDescent="0.25">
      <c r="A184" s="307"/>
      <c r="B184" s="307"/>
      <c r="C184" s="307"/>
      <c r="D184" s="307"/>
      <c r="E184" s="307"/>
      <c r="F184" s="307"/>
      <c r="G184" s="307"/>
      <c r="H184" s="307"/>
      <c r="I184" s="307"/>
      <c r="J184" s="307"/>
      <c r="K184" s="307"/>
      <c r="Q184" s="58"/>
      <c r="R184" s="58"/>
      <c r="S184" s="58"/>
      <c r="T184" s="58"/>
      <c r="U184" s="58"/>
      <c r="V184" s="58"/>
      <c r="W184" s="58"/>
      <c r="X184" s="58"/>
      <c r="Y184" s="58"/>
    </row>
    <row r="185" spans="1:25" s="308" customFormat="1" x14ac:dyDescent="0.25">
      <c r="A185" s="307"/>
      <c r="B185" s="307"/>
      <c r="C185" s="307"/>
      <c r="D185" s="307"/>
      <c r="E185" s="307"/>
      <c r="F185" s="307"/>
      <c r="G185" s="307"/>
      <c r="H185" s="307"/>
      <c r="I185" s="307"/>
      <c r="J185" s="307"/>
      <c r="K185" s="307"/>
      <c r="Q185" s="58"/>
      <c r="R185" s="58"/>
      <c r="S185" s="58"/>
      <c r="T185" s="58"/>
      <c r="U185" s="58"/>
      <c r="V185" s="58"/>
      <c r="W185" s="58"/>
      <c r="X185" s="58"/>
      <c r="Y185" s="58"/>
    </row>
    <row r="186" spans="1:25" s="308" customFormat="1" x14ac:dyDescent="0.25">
      <c r="A186" s="307"/>
      <c r="B186" s="307"/>
      <c r="C186" s="307"/>
      <c r="D186" s="307"/>
      <c r="E186" s="307"/>
      <c r="F186" s="307"/>
      <c r="G186" s="307"/>
      <c r="H186" s="307"/>
      <c r="I186" s="307"/>
      <c r="J186" s="307"/>
      <c r="K186" s="307"/>
      <c r="Q186" s="58"/>
      <c r="R186" s="58"/>
      <c r="S186" s="58"/>
      <c r="T186" s="58"/>
      <c r="U186" s="58"/>
      <c r="V186" s="58"/>
      <c r="W186" s="58"/>
      <c r="X186" s="58"/>
      <c r="Y186" s="58"/>
    </row>
    <row r="187" spans="1:25" s="308" customFormat="1" x14ac:dyDescent="0.25">
      <c r="A187" s="307"/>
      <c r="B187" s="307"/>
      <c r="C187" s="307"/>
      <c r="D187" s="307"/>
      <c r="E187" s="307"/>
      <c r="F187" s="307"/>
      <c r="G187" s="307"/>
      <c r="H187" s="307"/>
      <c r="I187" s="307"/>
      <c r="J187" s="307"/>
      <c r="K187" s="307"/>
      <c r="Q187" s="58"/>
      <c r="R187" s="58"/>
      <c r="S187" s="58"/>
      <c r="T187" s="58"/>
      <c r="U187" s="58"/>
      <c r="V187" s="58"/>
      <c r="W187" s="58"/>
      <c r="X187" s="58"/>
      <c r="Y187" s="58"/>
    </row>
    <row r="188" spans="1:25" s="308" customFormat="1" x14ac:dyDescent="0.25">
      <c r="A188" s="307"/>
      <c r="B188" s="307"/>
      <c r="C188" s="307"/>
      <c r="D188" s="307"/>
      <c r="E188" s="307"/>
      <c r="F188" s="307"/>
      <c r="G188" s="307"/>
      <c r="H188" s="307"/>
      <c r="I188" s="307"/>
      <c r="J188" s="307"/>
      <c r="K188" s="307"/>
      <c r="Q188" s="58"/>
      <c r="R188" s="58"/>
      <c r="S188" s="58"/>
      <c r="T188" s="58"/>
      <c r="U188" s="58"/>
      <c r="V188" s="58"/>
      <c r="W188" s="58"/>
      <c r="X188" s="58"/>
      <c r="Y188" s="58"/>
    </row>
    <row r="189" spans="1:25" s="308" customFormat="1" x14ac:dyDescent="0.25">
      <c r="A189" s="307"/>
      <c r="B189" s="307"/>
      <c r="C189" s="307"/>
      <c r="D189" s="307"/>
      <c r="E189" s="307"/>
      <c r="F189" s="307"/>
      <c r="G189" s="307"/>
      <c r="H189" s="307"/>
      <c r="I189" s="307"/>
      <c r="J189" s="307"/>
      <c r="K189" s="307"/>
      <c r="Q189" s="58"/>
      <c r="R189" s="58"/>
      <c r="S189" s="58"/>
      <c r="T189" s="58"/>
      <c r="U189" s="58"/>
      <c r="V189" s="58"/>
      <c r="W189" s="58"/>
      <c r="X189" s="58"/>
      <c r="Y189" s="58"/>
    </row>
    <row r="190" spans="1:25" s="308" customFormat="1" x14ac:dyDescent="0.25">
      <c r="A190" s="307"/>
      <c r="B190" s="307"/>
      <c r="C190" s="307"/>
      <c r="D190" s="307"/>
      <c r="E190" s="307"/>
      <c r="F190" s="307"/>
      <c r="G190" s="307"/>
      <c r="H190" s="307"/>
      <c r="I190" s="307"/>
      <c r="J190" s="307"/>
      <c r="K190" s="307"/>
      <c r="Q190" s="58"/>
      <c r="R190" s="58"/>
      <c r="S190" s="58"/>
      <c r="T190" s="58"/>
      <c r="U190" s="58"/>
      <c r="V190" s="58"/>
      <c r="W190" s="58"/>
      <c r="X190" s="58"/>
      <c r="Y190" s="58"/>
    </row>
    <row r="191" spans="1:25" s="308" customFormat="1" x14ac:dyDescent="0.25">
      <c r="A191" s="307"/>
      <c r="B191" s="307"/>
      <c r="C191" s="307"/>
      <c r="D191" s="307"/>
      <c r="E191" s="307"/>
      <c r="F191" s="307"/>
      <c r="G191" s="307"/>
      <c r="H191" s="307"/>
      <c r="I191" s="307"/>
      <c r="J191" s="307"/>
      <c r="K191" s="307"/>
      <c r="Q191" s="58"/>
      <c r="R191" s="58"/>
      <c r="S191" s="58"/>
      <c r="T191" s="58"/>
      <c r="U191" s="58"/>
      <c r="V191" s="58"/>
      <c r="W191" s="58"/>
      <c r="X191" s="58"/>
      <c r="Y191" s="58"/>
    </row>
    <row r="192" spans="1:25" s="308" customFormat="1" x14ac:dyDescent="0.25">
      <c r="A192" s="307"/>
      <c r="B192" s="307"/>
      <c r="C192" s="307"/>
      <c r="D192" s="307"/>
      <c r="E192" s="307"/>
      <c r="F192" s="307"/>
      <c r="G192" s="307"/>
      <c r="H192" s="307"/>
      <c r="I192" s="307"/>
      <c r="J192" s="307"/>
      <c r="K192" s="307"/>
      <c r="Q192" s="58"/>
      <c r="R192" s="58"/>
      <c r="S192" s="58"/>
      <c r="T192" s="58"/>
      <c r="U192" s="58"/>
      <c r="V192" s="58"/>
      <c r="W192" s="58"/>
      <c r="X192" s="58"/>
      <c r="Y192" s="58"/>
    </row>
    <row r="193" spans="1:25" s="308" customFormat="1" x14ac:dyDescent="0.25">
      <c r="A193" s="307"/>
      <c r="B193" s="307"/>
      <c r="C193" s="307"/>
      <c r="D193" s="307"/>
      <c r="E193" s="307"/>
      <c r="F193" s="307"/>
      <c r="G193" s="307"/>
      <c r="H193" s="307"/>
      <c r="I193" s="307"/>
      <c r="J193" s="307"/>
      <c r="K193" s="307"/>
      <c r="Q193" s="58"/>
      <c r="R193" s="58"/>
      <c r="S193" s="58"/>
      <c r="T193" s="58"/>
      <c r="U193" s="58"/>
      <c r="V193" s="58"/>
      <c r="W193" s="58"/>
      <c r="X193" s="58"/>
      <c r="Y193" s="58"/>
    </row>
    <row r="194" spans="1:25" s="308" customFormat="1" x14ac:dyDescent="0.25">
      <c r="A194" s="307"/>
      <c r="B194" s="307"/>
      <c r="C194" s="307"/>
      <c r="D194" s="307"/>
      <c r="E194" s="307"/>
      <c r="F194" s="307"/>
      <c r="G194" s="307"/>
      <c r="H194" s="307"/>
      <c r="I194" s="307"/>
      <c r="J194" s="307"/>
      <c r="K194" s="307"/>
      <c r="Q194" s="58"/>
      <c r="R194" s="58"/>
      <c r="S194" s="58"/>
      <c r="T194" s="58"/>
      <c r="U194" s="58"/>
      <c r="V194" s="58"/>
      <c r="W194" s="58"/>
      <c r="X194" s="58"/>
      <c r="Y194" s="58"/>
    </row>
    <row r="195" spans="1:25" s="308" customFormat="1" x14ac:dyDescent="0.25">
      <c r="A195" s="307"/>
      <c r="B195" s="307"/>
      <c r="C195" s="307"/>
      <c r="D195" s="307"/>
      <c r="E195" s="307"/>
      <c r="F195" s="307"/>
      <c r="G195" s="307"/>
      <c r="H195" s="307"/>
      <c r="I195" s="307"/>
      <c r="J195" s="307"/>
      <c r="K195" s="307"/>
      <c r="Q195" s="58"/>
      <c r="R195" s="58"/>
      <c r="S195" s="58"/>
      <c r="T195" s="58"/>
      <c r="U195" s="58"/>
      <c r="V195" s="58"/>
      <c r="W195" s="58"/>
      <c r="X195" s="58"/>
      <c r="Y195" s="58"/>
    </row>
    <row r="196" spans="1:25" s="308" customFormat="1" x14ac:dyDescent="0.25">
      <c r="A196" s="307"/>
      <c r="B196" s="307"/>
      <c r="C196" s="307"/>
      <c r="D196" s="307"/>
      <c r="E196" s="307"/>
      <c r="F196" s="307"/>
      <c r="G196" s="307"/>
      <c r="H196" s="307"/>
      <c r="I196" s="307"/>
      <c r="J196" s="307"/>
      <c r="K196" s="307"/>
      <c r="Q196" s="58"/>
      <c r="R196" s="58"/>
      <c r="S196" s="58"/>
      <c r="T196" s="58"/>
      <c r="U196" s="58"/>
      <c r="V196" s="58"/>
      <c r="W196" s="58"/>
      <c r="X196" s="58"/>
      <c r="Y196" s="58"/>
    </row>
    <row r="197" spans="1:25" s="308" customFormat="1" x14ac:dyDescent="0.25">
      <c r="A197" s="307"/>
      <c r="B197" s="307"/>
      <c r="C197" s="307"/>
      <c r="D197" s="307"/>
      <c r="E197" s="307"/>
      <c r="F197" s="307"/>
      <c r="G197" s="307"/>
      <c r="H197" s="307"/>
      <c r="I197" s="307"/>
      <c r="J197" s="307"/>
      <c r="K197" s="307"/>
      <c r="Q197" s="58"/>
      <c r="R197" s="58"/>
      <c r="S197" s="58"/>
      <c r="T197" s="58"/>
      <c r="U197" s="58"/>
      <c r="V197" s="58"/>
      <c r="W197" s="58"/>
      <c r="X197" s="58"/>
      <c r="Y197" s="58"/>
    </row>
  </sheetData>
  <sortState xmlns:xlrd2="http://schemas.microsoft.com/office/spreadsheetml/2017/richdata2" ref="E2:F33">
    <sortCondition ref="E2:E33"/>
    <sortCondition ref="F2:F33"/>
  </sortState>
  <pageMargins left="1.0629921259842521" right="0.11811023622047245" top="0.94488188976377963" bottom="0.15748031496062992" header="0" footer="0"/>
  <pageSetup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pageSetUpPr fitToPage="1"/>
  </sheetPr>
  <dimension ref="A1:F520"/>
  <sheetViews>
    <sheetView zoomScaleNormal="100" workbookViewId="0">
      <selection activeCell="C37" sqref="C37"/>
    </sheetView>
  </sheetViews>
  <sheetFormatPr baseColWidth="10" defaultColWidth="9.140625" defaultRowHeight="12.75" x14ac:dyDescent="0.25"/>
  <cols>
    <col min="1" max="1" width="30.7109375" style="295" customWidth="1"/>
    <col min="2" max="2" width="30.140625" style="295" customWidth="1"/>
    <col min="3" max="3" width="52.85546875" style="296" customWidth="1"/>
    <col min="4" max="4" width="13" style="297" customWidth="1"/>
    <col min="5" max="5" width="15.42578125" style="296" customWidth="1"/>
    <col min="6" max="6" width="16.7109375" style="298" customWidth="1"/>
    <col min="7" max="256" width="9.140625" style="145"/>
    <col min="257" max="257" width="30.7109375" style="145" customWidth="1"/>
    <col min="258" max="258" width="30.140625" style="145" customWidth="1"/>
    <col min="259" max="259" width="52.85546875" style="145" customWidth="1"/>
    <col min="260" max="260" width="13" style="145" customWidth="1"/>
    <col min="261" max="261" width="15.42578125" style="145" customWidth="1"/>
    <col min="262" max="262" width="16.7109375" style="145" customWidth="1"/>
    <col min="263" max="512" width="9.140625" style="145"/>
    <col min="513" max="513" width="30.7109375" style="145" customWidth="1"/>
    <col min="514" max="514" width="30.140625" style="145" customWidth="1"/>
    <col min="515" max="515" width="52.85546875" style="145" customWidth="1"/>
    <col min="516" max="516" width="13" style="145" customWidth="1"/>
    <col min="517" max="517" width="15.42578125" style="145" customWidth="1"/>
    <col min="518" max="518" width="16.7109375" style="145" customWidth="1"/>
    <col min="519" max="768" width="9.140625" style="145"/>
    <col min="769" max="769" width="30.7109375" style="145" customWidth="1"/>
    <col min="770" max="770" width="30.140625" style="145" customWidth="1"/>
    <col min="771" max="771" width="52.85546875" style="145" customWidth="1"/>
    <col min="772" max="772" width="13" style="145" customWidth="1"/>
    <col min="773" max="773" width="15.42578125" style="145" customWidth="1"/>
    <col min="774" max="774" width="16.7109375" style="145" customWidth="1"/>
    <col min="775" max="1024" width="9.140625" style="145"/>
    <col min="1025" max="1025" width="30.7109375" style="145" customWidth="1"/>
    <col min="1026" max="1026" width="30.140625" style="145" customWidth="1"/>
    <col min="1027" max="1027" width="52.85546875" style="145" customWidth="1"/>
    <col min="1028" max="1028" width="13" style="145" customWidth="1"/>
    <col min="1029" max="1029" width="15.42578125" style="145" customWidth="1"/>
    <col min="1030" max="1030" width="16.7109375" style="145" customWidth="1"/>
    <col min="1031" max="1280" width="9.140625" style="145"/>
    <col min="1281" max="1281" width="30.7109375" style="145" customWidth="1"/>
    <col min="1282" max="1282" width="30.140625" style="145" customWidth="1"/>
    <col min="1283" max="1283" width="52.85546875" style="145" customWidth="1"/>
    <col min="1284" max="1284" width="13" style="145" customWidth="1"/>
    <col min="1285" max="1285" width="15.42578125" style="145" customWidth="1"/>
    <col min="1286" max="1286" width="16.7109375" style="145" customWidth="1"/>
    <col min="1287" max="1536" width="9.140625" style="145"/>
    <col min="1537" max="1537" width="30.7109375" style="145" customWidth="1"/>
    <col min="1538" max="1538" width="30.140625" style="145" customWidth="1"/>
    <col min="1539" max="1539" width="52.85546875" style="145" customWidth="1"/>
    <col min="1540" max="1540" width="13" style="145" customWidth="1"/>
    <col min="1541" max="1541" width="15.42578125" style="145" customWidth="1"/>
    <col min="1542" max="1542" width="16.7109375" style="145" customWidth="1"/>
    <col min="1543" max="1792" width="9.140625" style="145"/>
    <col min="1793" max="1793" width="30.7109375" style="145" customWidth="1"/>
    <col min="1794" max="1794" width="30.140625" style="145" customWidth="1"/>
    <col min="1795" max="1795" width="52.85546875" style="145" customWidth="1"/>
    <col min="1796" max="1796" width="13" style="145" customWidth="1"/>
    <col min="1797" max="1797" width="15.42578125" style="145" customWidth="1"/>
    <col min="1798" max="1798" width="16.7109375" style="145" customWidth="1"/>
    <col min="1799" max="2048" width="9.140625" style="145"/>
    <col min="2049" max="2049" width="30.7109375" style="145" customWidth="1"/>
    <col min="2050" max="2050" width="30.140625" style="145" customWidth="1"/>
    <col min="2051" max="2051" width="52.85546875" style="145" customWidth="1"/>
    <col min="2052" max="2052" width="13" style="145" customWidth="1"/>
    <col min="2053" max="2053" width="15.42578125" style="145" customWidth="1"/>
    <col min="2054" max="2054" width="16.7109375" style="145" customWidth="1"/>
    <col min="2055" max="2304" width="9.140625" style="145"/>
    <col min="2305" max="2305" width="30.7109375" style="145" customWidth="1"/>
    <col min="2306" max="2306" width="30.140625" style="145" customWidth="1"/>
    <col min="2307" max="2307" width="52.85546875" style="145" customWidth="1"/>
    <col min="2308" max="2308" width="13" style="145" customWidth="1"/>
    <col min="2309" max="2309" width="15.42578125" style="145" customWidth="1"/>
    <col min="2310" max="2310" width="16.7109375" style="145" customWidth="1"/>
    <col min="2311" max="2560" width="9.140625" style="145"/>
    <col min="2561" max="2561" width="30.7109375" style="145" customWidth="1"/>
    <col min="2562" max="2562" width="30.140625" style="145" customWidth="1"/>
    <col min="2563" max="2563" width="52.85546875" style="145" customWidth="1"/>
    <col min="2564" max="2564" width="13" style="145" customWidth="1"/>
    <col min="2565" max="2565" width="15.42578125" style="145" customWidth="1"/>
    <col min="2566" max="2566" width="16.7109375" style="145" customWidth="1"/>
    <col min="2567" max="2816" width="9.140625" style="145"/>
    <col min="2817" max="2817" width="30.7109375" style="145" customWidth="1"/>
    <col min="2818" max="2818" width="30.140625" style="145" customWidth="1"/>
    <col min="2819" max="2819" width="52.85546875" style="145" customWidth="1"/>
    <col min="2820" max="2820" width="13" style="145" customWidth="1"/>
    <col min="2821" max="2821" width="15.42578125" style="145" customWidth="1"/>
    <col min="2822" max="2822" width="16.7109375" style="145" customWidth="1"/>
    <col min="2823" max="3072" width="9.140625" style="145"/>
    <col min="3073" max="3073" width="30.7109375" style="145" customWidth="1"/>
    <col min="3074" max="3074" width="30.140625" style="145" customWidth="1"/>
    <col min="3075" max="3075" width="52.85546875" style="145" customWidth="1"/>
    <col min="3076" max="3076" width="13" style="145" customWidth="1"/>
    <col min="3077" max="3077" width="15.42578125" style="145" customWidth="1"/>
    <col min="3078" max="3078" width="16.7109375" style="145" customWidth="1"/>
    <col min="3079" max="3328" width="9.140625" style="145"/>
    <col min="3329" max="3329" width="30.7109375" style="145" customWidth="1"/>
    <col min="3330" max="3330" width="30.140625" style="145" customWidth="1"/>
    <col min="3331" max="3331" width="52.85546875" style="145" customWidth="1"/>
    <col min="3332" max="3332" width="13" style="145" customWidth="1"/>
    <col min="3333" max="3333" width="15.42578125" style="145" customWidth="1"/>
    <col min="3334" max="3334" width="16.7109375" style="145" customWidth="1"/>
    <col min="3335" max="3584" width="9.140625" style="145"/>
    <col min="3585" max="3585" width="30.7109375" style="145" customWidth="1"/>
    <col min="3586" max="3586" width="30.140625" style="145" customWidth="1"/>
    <col min="3587" max="3587" width="52.85546875" style="145" customWidth="1"/>
    <col min="3588" max="3588" width="13" style="145" customWidth="1"/>
    <col min="3589" max="3589" width="15.42578125" style="145" customWidth="1"/>
    <col min="3590" max="3590" width="16.7109375" style="145" customWidth="1"/>
    <col min="3591" max="3840" width="9.140625" style="145"/>
    <col min="3841" max="3841" width="30.7109375" style="145" customWidth="1"/>
    <col min="3842" max="3842" width="30.140625" style="145" customWidth="1"/>
    <col min="3843" max="3843" width="52.85546875" style="145" customWidth="1"/>
    <col min="3844" max="3844" width="13" style="145" customWidth="1"/>
    <col min="3845" max="3845" width="15.42578125" style="145" customWidth="1"/>
    <col min="3846" max="3846" width="16.7109375" style="145" customWidth="1"/>
    <col min="3847" max="4096" width="9.140625" style="145"/>
    <col min="4097" max="4097" width="30.7109375" style="145" customWidth="1"/>
    <col min="4098" max="4098" width="30.140625" style="145" customWidth="1"/>
    <col min="4099" max="4099" width="52.85546875" style="145" customWidth="1"/>
    <col min="4100" max="4100" width="13" style="145" customWidth="1"/>
    <col min="4101" max="4101" width="15.42578125" style="145" customWidth="1"/>
    <col min="4102" max="4102" width="16.7109375" style="145" customWidth="1"/>
    <col min="4103" max="4352" width="9.140625" style="145"/>
    <col min="4353" max="4353" width="30.7109375" style="145" customWidth="1"/>
    <col min="4354" max="4354" width="30.140625" style="145" customWidth="1"/>
    <col min="4355" max="4355" width="52.85546875" style="145" customWidth="1"/>
    <col min="4356" max="4356" width="13" style="145" customWidth="1"/>
    <col min="4357" max="4357" width="15.42578125" style="145" customWidth="1"/>
    <col min="4358" max="4358" width="16.7109375" style="145" customWidth="1"/>
    <col min="4359" max="4608" width="9.140625" style="145"/>
    <col min="4609" max="4609" width="30.7109375" style="145" customWidth="1"/>
    <col min="4610" max="4610" width="30.140625" style="145" customWidth="1"/>
    <col min="4611" max="4611" width="52.85546875" style="145" customWidth="1"/>
    <col min="4612" max="4612" width="13" style="145" customWidth="1"/>
    <col min="4613" max="4613" width="15.42578125" style="145" customWidth="1"/>
    <col min="4614" max="4614" width="16.7109375" style="145" customWidth="1"/>
    <col min="4615" max="4864" width="9.140625" style="145"/>
    <col min="4865" max="4865" width="30.7109375" style="145" customWidth="1"/>
    <col min="4866" max="4866" width="30.140625" style="145" customWidth="1"/>
    <col min="4867" max="4867" width="52.85546875" style="145" customWidth="1"/>
    <col min="4868" max="4868" width="13" style="145" customWidth="1"/>
    <col min="4869" max="4869" width="15.42578125" style="145" customWidth="1"/>
    <col min="4870" max="4870" width="16.7109375" style="145" customWidth="1"/>
    <col min="4871" max="5120" width="9.140625" style="145"/>
    <col min="5121" max="5121" width="30.7109375" style="145" customWidth="1"/>
    <col min="5122" max="5122" width="30.140625" style="145" customWidth="1"/>
    <col min="5123" max="5123" width="52.85546875" style="145" customWidth="1"/>
    <col min="5124" max="5124" width="13" style="145" customWidth="1"/>
    <col min="5125" max="5125" width="15.42578125" style="145" customWidth="1"/>
    <col min="5126" max="5126" width="16.7109375" style="145" customWidth="1"/>
    <col min="5127" max="5376" width="9.140625" style="145"/>
    <col min="5377" max="5377" width="30.7109375" style="145" customWidth="1"/>
    <col min="5378" max="5378" width="30.140625" style="145" customWidth="1"/>
    <col min="5379" max="5379" width="52.85546875" style="145" customWidth="1"/>
    <col min="5380" max="5380" width="13" style="145" customWidth="1"/>
    <col min="5381" max="5381" width="15.42578125" style="145" customWidth="1"/>
    <col min="5382" max="5382" width="16.7109375" style="145" customWidth="1"/>
    <col min="5383" max="5632" width="9.140625" style="145"/>
    <col min="5633" max="5633" width="30.7109375" style="145" customWidth="1"/>
    <col min="5634" max="5634" width="30.140625" style="145" customWidth="1"/>
    <col min="5635" max="5635" width="52.85546875" style="145" customWidth="1"/>
    <col min="5636" max="5636" width="13" style="145" customWidth="1"/>
    <col min="5637" max="5637" width="15.42578125" style="145" customWidth="1"/>
    <col min="5638" max="5638" width="16.7109375" style="145" customWidth="1"/>
    <col min="5639" max="5888" width="9.140625" style="145"/>
    <col min="5889" max="5889" width="30.7109375" style="145" customWidth="1"/>
    <col min="5890" max="5890" width="30.140625" style="145" customWidth="1"/>
    <col min="5891" max="5891" width="52.85546875" style="145" customWidth="1"/>
    <col min="5892" max="5892" width="13" style="145" customWidth="1"/>
    <col min="5893" max="5893" width="15.42578125" style="145" customWidth="1"/>
    <col min="5894" max="5894" width="16.7109375" style="145" customWidth="1"/>
    <col min="5895" max="6144" width="9.140625" style="145"/>
    <col min="6145" max="6145" width="30.7109375" style="145" customWidth="1"/>
    <col min="6146" max="6146" width="30.140625" style="145" customWidth="1"/>
    <col min="6147" max="6147" width="52.85546875" style="145" customWidth="1"/>
    <col min="6148" max="6148" width="13" style="145" customWidth="1"/>
    <col min="6149" max="6149" width="15.42578125" style="145" customWidth="1"/>
    <col min="6150" max="6150" width="16.7109375" style="145" customWidth="1"/>
    <col min="6151" max="6400" width="9.140625" style="145"/>
    <col min="6401" max="6401" width="30.7109375" style="145" customWidth="1"/>
    <col min="6402" max="6402" width="30.140625" style="145" customWidth="1"/>
    <col min="6403" max="6403" width="52.85546875" style="145" customWidth="1"/>
    <col min="6404" max="6404" width="13" style="145" customWidth="1"/>
    <col min="6405" max="6405" width="15.42578125" style="145" customWidth="1"/>
    <col min="6406" max="6406" width="16.7109375" style="145" customWidth="1"/>
    <col min="6407" max="6656" width="9.140625" style="145"/>
    <col min="6657" max="6657" width="30.7109375" style="145" customWidth="1"/>
    <col min="6658" max="6658" width="30.140625" style="145" customWidth="1"/>
    <col min="6659" max="6659" width="52.85546875" style="145" customWidth="1"/>
    <col min="6660" max="6660" width="13" style="145" customWidth="1"/>
    <col min="6661" max="6661" width="15.42578125" style="145" customWidth="1"/>
    <col min="6662" max="6662" width="16.7109375" style="145" customWidth="1"/>
    <col min="6663" max="6912" width="9.140625" style="145"/>
    <col min="6913" max="6913" width="30.7109375" style="145" customWidth="1"/>
    <col min="6914" max="6914" width="30.140625" style="145" customWidth="1"/>
    <col min="6915" max="6915" width="52.85546875" style="145" customWidth="1"/>
    <col min="6916" max="6916" width="13" style="145" customWidth="1"/>
    <col min="6917" max="6917" width="15.42578125" style="145" customWidth="1"/>
    <col min="6918" max="6918" width="16.7109375" style="145" customWidth="1"/>
    <col min="6919" max="7168" width="9.140625" style="145"/>
    <col min="7169" max="7169" width="30.7109375" style="145" customWidth="1"/>
    <col min="7170" max="7170" width="30.140625" style="145" customWidth="1"/>
    <col min="7171" max="7171" width="52.85546875" style="145" customWidth="1"/>
    <col min="7172" max="7172" width="13" style="145" customWidth="1"/>
    <col min="7173" max="7173" width="15.42578125" style="145" customWidth="1"/>
    <col min="7174" max="7174" width="16.7109375" style="145" customWidth="1"/>
    <col min="7175" max="7424" width="9.140625" style="145"/>
    <col min="7425" max="7425" width="30.7109375" style="145" customWidth="1"/>
    <col min="7426" max="7426" width="30.140625" style="145" customWidth="1"/>
    <col min="7427" max="7427" width="52.85546875" style="145" customWidth="1"/>
    <col min="7428" max="7428" width="13" style="145" customWidth="1"/>
    <col min="7429" max="7429" width="15.42578125" style="145" customWidth="1"/>
    <col min="7430" max="7430" width="16.7109375" style="145" customWidth="1"/>
    <col min="7431" max="7680" width="9.140625" style="145"/>
    <col min="7681" max="7681" width="30.7109375" style="145" customWidth="1"/>
    <col min="7682" max="7682" width="30.140625" style="145" customWidth="1"/>
    <col min="7683" max="7683" width="52.85546875" style="145" customWidth="1"/>
    <col min="7684" max="7684" width="13" style="145" customWidth="1"/>
    <col min="7685" max="7685" width="15.42578125" style="145" customWidth="1"/>
    <col min="7686" max="7686" width="16.7109375" style="145" customWidth="1"/>
    <col min="7687" max="7936" width="9.140625" style="145"/>
    <col min="7937" max="7937" width="30.7109375" style="145" customWidth="1"/>
    <col min="7938" max="7938" width="30.140625" style="145" customWidth="1"/>
    <col min="7939" max="7939" width="52.85546875" style="145" customWidth="1"/>
    <col min="7940" max="7940" width="13" style="145" customWidth="1"/>
    <col min="7941" max="7941" width="15.42578125" style="145" customWidth="1"/>
    <col min="7942" max="7942" width="16.7109375" style="145" customWidth="1"/>
    <col min="7943" max="8192" width="9.140625" style="145"/>
    <col min="8193" max="8193" width="30.7109375" style="145" customWidth="1"/>
    <col min="8194" max="8194" width="30.140625" style="145" customWidth="1"/>
    <col min="8195" max="8195" width="52.85546875" style="145" customWidth="1"/>
    <col min="8196" max="8196" width="13" style="145" customWidth="1"/>
    <col min="8197" max="8197" width="15.42578125" style="145" customWidth="1"/>
    <col min="8198" max="8198" width="16.7109375" style="145" customWidth="1"/>
    <col min="8199" max="8448" width="9.140625" style="145"/>
    <col min="8449" max="8449" width="30.7109375" style="145" customWidth="1"/>
    <col min="8450" max="8450" width="30.140625" style="145" customWidth="1"/>
    <col min="8451" max="8451" width="52.85546875" style="145" customWidth="1"/>
    <col min="8452" max="8452" width="13" style="145" customWidth="1"/>
    <col min="8453" max="8453" width="15.42578125" style="145" customWidth="1"/>
    <col min="8454" max="8454" width="16.7109375" style="145" customWidth="1"/>
    <col min="8455" max="8704" width="9.140625" style="145"/>
    <col min="8705" max="8705" width="30.7109375" style="145" customWidth="1"/>
    <col min="8706" max="8706" width="30.140625" style="145" customWidth="1"/>
    <col min="8707" max="8707" width="52.85546875" style="145" customWidth="1"/>
    <col min="8708" max="8708" width="13" style="145" customWidth="1"/>
    <col min="8709" max="8709" width="15.42578125" style="145" customWidth="1"/>
    <col min="8710" max="8710" width="16.7109375" style="145" customWidth="1"/>
    <col min="8711" max="8960" width="9.140625" style="145"/>
    <col min="8961" max="8961" width="30.7109375" style="145" customWidth="1"/>
    <col min="8962" max="8962" width="30.140625" style="145" customWidth="1"/>
    <col min="8963" max="8963" width="52.85546875" style="145" customWidth="1"/>
    <col min="8964" max="8964" width="13" style="145" customWidth="1"/>
    <col min="8965" max="8965" width="15.42578125" style="145" customWidth="1"/>
    <col min="8966" max="8966" width="16.7109375" style="145" customWidth="1"/>
    <col min="8967" max="9216" width="9.140625" style="145"/>
    <col min="9217" max="9217" width="30.7109375" style="145" customWidth="1"/>
    <col min="9218" max="9218" width="30.140625" style="145" customWidth="1"/>
    <col min="9219" max="9219" width="52.85546875" style="145" customWidth="1"/>
    <col min="9220" max="9220" width="13" style="145" customWidth="1"/>
    <col min="9221" max="9221" width="15.42578125" style="145" customWidth="1"/>
    <col min="9222" max="9222" width="16.7109375" style="145" customWidth="1"/>
    <col min="9223" max="9472" width="9.140625" style="145"/>
    <col min="9473" max="9473" width="30.7109375" style="145" customWidth="1"/>
    <col min="9474" max="9474" width="30.140625" style="145" customWidth="1"/>
    <col min="9475" max="9475" width="52.85546875" style="145" customWidth="1"/>
    <col min="9476" max="9476" width="13" style="145" customWidth="1"/>
    <col min="9477" max="9477" width="15.42578125" style="145" customWidth="1"/>
    <col min="9478" max="9478" width="16.7109375" style="145" customWidth="1"/>
    <col min="9479" max="9728" width="9.140625" style="145"/>
    <col min="9729" max="9729" width="30.7109375" style="145" customWidth="1"/>
    <col min="9730" max="9730" width="30.140625" style="145" customWidth="1"/>
    <col min="9731" max="9731" width="52.85546875" style="145" customWidth="1"/>
    <col min="9732" max="9732" width="13" style="145" customWidth="1"/>
    <col min="9733" max="9733" width="15.42578125" style="145" customWidth="1"/>
    <col min="9734" max="9734" width="16.7109375" style="145" customWidth="1"/>
    <col min="9735" max="9984" width="9.140625" style="145"/>
    <col min="9985" max="9985" width="30.7109375" style="145" customWidth="1"/>
    <col min="9986" max="9986" width="30.140625" style="145" customWidth="1"/>
    <col min="9987" max="9987" width="52.85546875" style="145" customWidth="1"/>
    <col min="9988" max="9988" width="13" style="145" customWidth="1"/>
    <col min="9989" max="9989" width="15.42578125" style="145" customWidth="1"/>
    <col min="9990" max="9990" width="16.7109375" style="145" customWidth="1"/>
    <col min="9991" max="10240" width="9.140625" style="145"/>
    <col min="10241" max="10241" width="30.7109375" style="145" customWidth="1"/>
    <col min="10242" max="10242" width="30.140625" style="145" customWidth="1"/>
    <col min="10243" max="10243" width="52.85546875" style="145" customWidth="1"/>
    <col min="10244" max="10244" width="13" style="145" customWidth="1"/>
    <col min="10245" max="10245" width="15.42578125" style="145" customWidth="1"/>
    <col min="10246" max="10246" width="16.7109375" style="145" customWidth="1"/>
    <col min="10247" max="10496" width="9.140625" style="145"/>
    <col min="10497" max="10497" width="30.7109375" style="145" customWidth="1"/>
    <col min="10498" max="10498" width="30.140625" style="145" customWidth="1"/>
    <col min="10499" max="10499" width="52.85546875" style="145" customWidth="1"/>
    <col min="10500" max="10500" width="13" style="145" customWidth="1"/>
    <col min="10501" max="10501" width="15.42578125" style="145" customWidth="1"/>
    <col min="10502" max="10502" width="16.7109375" style="145" customWidth="1"/>
    <col min="10503" max="10752" width="9.140625" style="145"/>
    <col min="10753" max="10753" width="30.7109375" style="145" customWidth="1"/>
    <col min="10754" max="10754" width="30.140625" style="145" customWidth="1"/>
    <col min="10755" max="10755" width="52.85546875" style="145" customWidth="1"/>
    <col min="10756" max="10756" width="13" style="145" customWidth="1"/>
    <col min="10757" max="10757" width="15.42578125" style="145" customWidth="1"/>
    <col min="10758" max="10758" width="16.7109375" style="145" customWidth="1"/>
    <col min="10759" max="11008" width="9.140625" style="145"/>
    <col min="11009" max="11009" width="30.7109375" style="145" customWidth="1"/>
    <col min="11010" max="11010" width="30.140625" style="145" customWidth="1"/>
    <col min="11011" max="11011" width="52.85546875" style="145" customWidth="1"/>
    <col min="11012" max="11012" width="13" style="145" customWidth="1"/>
    <col min="11013" max="11013" width="15.42578125" style="145" customWidth="1"/>
    <col min="11014" max="11014" width="16.7109375" style="145" customWidth="1"/>
    <col min="11015" max="11264" width="9.140625" style="145"/>
    <col min="11265" max="11265" width="30.7109375" style="145" customWidth="1"/>
    <col min="11266" max="11266" width="30.140625" style="145" customWidth="1"/>
    <col min="11267" max="11267" width="52.85546875" style="145" customWidth="1"/>
    <col min="11268" max="11268" width="13" style="145" customWidth="1"/>
    <col min="11269" max="11269" width="15.42578125" style="145" customWidth="1"/>
    <col min="11270" max="11270" width="16.7109375" style="145" customWidth="1"/>
    <col min="11271" max="11520" width="9.140625" style="145"/>
    <col min="11521" max="11521" width="30.7109375" style="145" customWidth="1"/>
    <col min="11522" max="11522" width="30.140625" style="145" customWidth="1"/>
    <col min="11523" max="11523" width="52.85546875" style="145" customWidth="1"/>
    <col min="11524" max="11524" width="13" style="145" customWidth="1"/>
    <col min="11525" max="11525" width="15.42578125" style="145" customWidth="1"/>
    <col min="11526" max="11526" width="16.7109375" style="145" customWidth="1"/>
    <col min="11527" max="11776" width="9.140625" style="145"/>
    <col min="11777" max="11777" width="30.7109375" style="145" customWidth="1"/>
    <col min="11778" max="11778" width="30.140625" style="145" customWidth="1"/>
    <col min="11779" max="11779" width="52.85546875" style="145" customWidth="1"/>
    <col min="11780" max="11780" width="13" style="145" customWidth="1"/>
    <col min="11781" max="11781" width="15.42578125" style="145" customWidth="1"/>
    <col min="11782" max="11782" width="16.7109375" style="145" customWidth="1"/>
    <col min="11783" max="12032" width="9.140625" style="145"/>
    <col min="12033" max="12033" width="30.7109375" style="145" customWidth="1"/>
    <col min="12034" max="12034" width="30.140625" style="145" customWidth="1"/>
    <col min="12035" max="12035" width="52.85546875" style="145" customWidth="1"/>
    <col min="12036" max="12036" width="13" style="145" customWidth="1"/>
    <col min="12037" max="12037" width="15.42578125" style="145" customWidth="1"/>
    <col min="12038" max="12038" width="16.7109375" style="145" customWidth="1"/>
    <col min="12039" max="12288" width="9.140625" style="145"/>
    <col min="12289" max="12289" width="30.7109375" style="145" customWidth="1"/>
    <col min="12290" max="12290" width="30.140625" style="145" customWidth="1"/>
    <col min="12291" max="12291" width="52.85546875" style="145" customWidth="1"/>
    <col min="12292" max="12292" width="13" style="145" customWidth="1"/>
    <col min="12293" max="12293" width="15.42578125" style="145" customWidth="1"/>
    <col min="12294" max="12294" width="16.7109375" style="145" customWidth="1"/>
    <col min="12295" max="12544" width="9.140625" style="145"/>
    <col min="12545" max="12545" width="30.7109375" style="145" customWidth="1"/>
    <col min="12546" max="12546" width="30.140625" style="145" customWidth="1"/>
    <col min="12547" max="12547" width="52.85546875" style="145" customWidth="1"/>
    <col min="12548" max="12548" width="13" style="145" customWidth="1"/>
    <col min="12549" max="12549" width="15.42578125" style="145" customWidth="1"/>
    <col min="12550" max="12550" width="16.7109375" style="145" customWidth="1"/>
    <col min="12551" max="12800" width="9.140625" style="145"/>
    <col min="12801" max="12801" width="30.7109375" style="145" customWidth="1"/>
    <col min="12802" max="12802" width="30.140625" style="145" customWidth="1"/>
    <col min="12803" max="12803" width="52.85546875" style="145" customWidth="1"/>
    <col min="12804" max="12804" width="13" style="145" customWidth="1"/>
    <col min="12805" max="12805" width="15.42578125" style="145" customWidth="1"/>
    <col min="12806" max="12806" width="16.7109375" style="145" customWidth="1"/>
    <col min="12807" max="13056" width="9.140625" style="145"/>
    <col min="13057" max="13057" width="30.7109375" style="145" customWidth="1"/>
    <col min="13058" max="13058" width="30.140625" style="145" customWidth="1"/>
    <col min="13059" max="13059" width="52.85546875" style="145" customWidth="1"/>
    <col min="13060" max="13060" width="13" style="145" customWidth="1"/>
    <col min="13061" max="13061" width="15.42578125" style="145" customWidth="1"/>
    <col min="13062" max="13062" width="16.7109375" style="145" customWidth="1"/>
    <col min="13063" max="13312" width="9.140625" style="145"/>
    <col min="13313" max="13313" width="30.7109375" style="145" customWidth="1"/>
    <col min="13314" max="13314" width="30.140625" style="145" customWidth="1"/>
    <col min="13315" max="13315" width="52.85546875" style="145" customWidth="1"/>
    <col min="13316" max="13316" width="13" style="145" customWidth="1"/>
    <col min="13317" max="13317" width="15.42578125" style="145" customWidth="1"/>
    <col min="13318" max="13318" width="16.7109375" style="145" customWidth="1"/>
    <col min="13319" max="13568" width="9.140625" style="145"/>
    <col min="13569" max="13569" width="30.7109375" style="145" customWidth="1"/>
    <col min="13570" max="13570" width="30.140625" style="145" customWidth="1"/>
    <col min="13571" max="13571" width="52.85546875" style="145" customWidth="1"/>
    <col min="13572" max="13572" width="13" style="145" customWidth="1"/>
    <col min="13573" max="13573" width="15.42578125" style="145" customWidth="1"/>
    <col min="13574" max="13574" width="16.7109375" style="145" customWidth="1"/>
    <col min="13575" max="13824" width="9.140625" style="145"/>
    <col min="13825" max="13825" width="30.7109375" style="145" customWidth="1"/>
    <col min="13826" max="13826" width="30.140625" style="145" customWidth="1"/>
    <col min="13827" max="13827" width="52.85546875" style="145" customWidth="1"/>
    <col min="13828" max="13828" width="13" style="145" customWidth="1"/>
    <col min="13829" max="13829" width="15.42578125" style="145" customWidth="1"/>
    <col min="13830" max="13830" width="16.7109375" style="145" customWidth="1"/>
    <col min="13831" max="14080" width="9.140625" style="145"/>
    <col min="14081" max="14081" width="30.7109375" style="145" customWidth="1"/>
    <col min="14082" max="14082" width="30.140625" style="145" customWidth="1"/>
    <col min="14083" max="14083" width="52.85546875" style="145" customWidth="1"/>
    <col min="14084" max="14084" width="13" style="145" customWidth="1"/>
    <col min="14085" max="14085" width="15.42578125" style="145" customWidth="1"/>
    <col min="14086" max="14086" width="16.7109375" style="145" customWidth="1"/>
    <col min="14087" max="14336" width="9.140625" style="145"/>
    <col min="14337" max="14337" width="30.7109375" style="145" customWidth="1"/>
    <col min="14338" max="14338" width="30.140625" style="145" customWidth="1"/>
    <col min="14339" max="14339" width="52.85546875" style="145" customWidth="1"/>
    <col min="14340" max="14340" width="13" style="145" customWidth="1"/>
    <col min="14341" max="14341" width="15.42578125" style="145" customWidth="1"/>
    <col min="14342" max="14342" width="16.7109375" style="145" customWidth="1"/>
    <col min="14343" max="14592" width="9.140625" style="145"/>
    <col min="14593" max="14593" width="30.7109375" style="145" customWidth="1"/>
    <col min="14594" max="14594" width="30.140625" style="145" customWidth="1"/>
    <col min="14595" max="14595" width="52.85546875" style="145" customWidth="1"/>
    <col min="14596" max="14596" width="13" style="145" customWidth="1"/>
    <col min="14597" max="14597" width="15.42578125" style="145" customWidth="1"/>
    <col min="14598" max="14598" width="16.7109375" style="145" customWidth="1"/>
    <col min="14599" max="14848" width="9.140625" style="145"/>
    <col min="14849" max="14849" width="30.7109375" style="145" customWidth="1"/>
    <col min="14850" max="14850" width="30.140625" style="145" customWidth="1"/>
    <col min="14851" max="14851" width="52.85546875" style="145" customWidth="1"/>
    <col min="14852" max="14852" width="13" style="145" customWidth="1"/>
    <col min="14853" max="14853" width="15.42578125" style="145" customWidth="1"/>
    <col min="14854" max="14854" width="16.7109375" style="145" customWidth="1"/>
    <col min="14855" max="15104" width="9.140625" style="145"/>
    <col min="15105" max="15105" width="30.7109375" style="145" customWidth="1"/>
    <col min="15106" max="15106" width="30.140625" style="145" customWidth="1"/>
    <col min="15107" max="15107" width="52.85546875" style="145" customWidth="1"/>
    <col min="15108" max="15108" width="13" style="145" customWidth="1"/>
    <col min="15109" max="15109" width="15.42578125" style="145" customWidth="1"/>
    <col min="15110" max="15110" width="16.7109375" style="145" customWidth="1"/>
    <col min="15111" max="15360" width="9.140625" style="145"/>
    <col min="15361" max="15361" width="30.7109375" style="145" customWidth="1"/>
    <col min="15362" max="15362" width="30.140625" style="145" customWidth="1"/>
    <col min="15363" max="15363" width="52.85546875" style="145" customWidth="1"/>
    <col min="15364" max="15364" width="13" style="145" customWidth="1"/>
    <col min="15365" max="15365" width="15.42578125" style="145" customWidth="1"/>
    <col min="15366" max="15366" width="16.7109375" style="145" customWidth="1"/>
    <col min="15367" max="15616" width="9.140625" style="145"/>
    <col min="15617" max="15617" width="30.7109375" style="145" customWidth="1"/>
    <col min="15618" max="15618" width="30.140625" style="145" customWidth="1"/>
    <col min="15619" max="15619" width="52.85546875" style="145" customWidth="1"/>
    <col min="15620" max="15620" width="13" style="145" customWidth="1"/>
    <col min="15621" max="15621" width="15.42578125" style="145" customWidth="1"/>
    <col min="15622" max="15622" width="16.7109375" style="145" customWidth="1"/>
    <col min="15623" max="15872" width="9.140625" style="145"/>
    <col min="15873" max="15873" width="30.7109375" style="145" customWidth="1"/>
    <col min="15874" max="15874" width="30.140625" style="145" customWidth="1"/>
    <col min="15875" max="15875" width="52.85546875" style="145" customWidth="1"/>
    <col min="15876" max="15876" width="13" style="145" customWidth="1"/>
    <col min="15877" max="15877" width="15.42578125" style="145" customWidth="1"/>
    <col min="15878" max="15878" width="16.7109375" style="145" customWidth="1"/>
    <col min="15879" max="16128" width="9.140625" style="145"/>
    <col min="16129" max="16129" width="30.7109375" style="145" customWidth="1"/>
    <col min="16130" max="16130" width="30.140625" style="145" customWidth="1"/>
    <col min="16131" max="16131" width="52.85546875" style="145" customWidth="1"/>
    <col min="16132" max="16132" width="13" style="145" customWidth="1"/>
    <col min="16133" max="16133" width="15.42578125" style="145" customWidth="1"/>
    <col min="16134" max="16134" width="16.7109375" style="145" customWidth="1"/>
    <col min="16135" max="16384" width="9.140625" style="145"/>
  </cols>
  <sheetData>
    <row r="1" spans="1:6" s="139" customFormat="1" ht="36" x14ac:dyDescent="0.25">
      <c r="A1" s="135" t="s">
        <v>678</v>
      </c>
      <c r="B1" s="135" t="s">
        <v>679</v>
      </c>
      <c r="C1" s="136" t="s">
        <v>59</v>
      </c>
      <c r="D1" s="136" t="s">
        <v>3</v>
      </c>
      <c r="E1" s="137" t="s">
        <v>5</v>
      </c>
      <c r="F1" s="138" t="s">
        <v>680</v>
      </c>
    </row>
    <row r="2" spans="1:6" ht="20.100000000000001" customHeight="1" x14ac:dyDescent="0.25">
      <c r="A2" s="140" t="s">
        <v>192</v>
      </c>
      <c r="B2" s="140" t="s">
        <v>681</v>
      </c>
      <c r="C2" s="141" t="s">
        <v>682</v>
      </c>
      <c r="D2" s="142" t="s">
        <v>683</v>
      </c>
      <c r="E2" s="143">
        <v>944</v>
      </c>
      <c r="F2" s="144" t="s">
        <v>684</v>
      </c>
    </row>
    <row r="3" spans="1:6" x14ac:dyDescent="0.25">
      <c r="A3" s="140" t="s">
        <v>192</v>
      </c>
      <c r="B3" s="140" t="s">
        <v>681</v>
      </c>
      <c r="C3" s="141" t="s">
        <v>685</v>
      </c>
      <c r="D3" s="142" t="s">
        <v>683</v>
      </c>
      <c r="E3" s="143">
        <v>590</v>
      </c>
      <c r="F3" s="144" t="s">
        <v>684</v>
      </c>
    </row>
    <row r="4" spans="1:6" ht="24" x14ac:dyDescent="0.25">
      <c r="A4" s="146" t="s">
        <v>183</v>
      </c>
      <c r="B4" s="146" t="s">
        <v>686</v>
      </c>
      <c r="C4" s="146" t="s">
        <v>687</v>
      </c>
      <c r="D4" s="147" t="s">
        <v>683</v>
      </c>
      <c r="E4" s="148">
        <v>5000.5</v>
      </c>
      <c r="F4" s="149" t="s">
        <v>688</v>
      </c>
    </row>
    <row r="5" spans="1:6" ht="24" x14ac:dyDescent="0.25">
      <c r="A5" s="146" t="s">
        <v>183</v>
      </c>
      <c r="B5" s="146" t="s">
        <v>686</v>
      </c>
      <c r="C5" s="146" t="s">
        <v>689</v>
      </c>
      <c r="D5" s="147" t="s">
        <v>683</v>
      </c>
      <c r="E5" s="148">
        <v>10133.5</v>
      </c>
      <c r="F5" s="149" t="s">
        <v>688</v>
      </c>
    </row>
    <row r="6" spans="1:6" ht="24" x14ac:dyDescent="0.25">
      <c r="A6" s="146" t="s">
        <v>183</v>
      </c>
      <c r="B6" s="146" t="s">
        <v>686</v>
      </c>
      <c r="C6" s="146" t="s">
        <v>690</v>
      </c>
      <c r="D6" s="147" t="s">
        <v>683</v>
      </c>
      <c r="E6" s="148">
        <v>25488</v>
      </c>
      <c r="F6" s="149" t="s">
        <v>688</v>
      </c>
    </row>
    <row r="7" spans="1:6" ht="24" x14ac:dyDescent="0.25">
      <c r="A7" s="146" t="s">
        <v>183</v>
      </c>
      <c r="B7" s="146" t="s">
        <v>686</v>
      </c>
      <c r="C7" s="146" t="s">
        <v>691</v>
      </c>
      <c r="D7" s="147" t="s">
        <v>683</v>
      </c>
      <c r="E7" s="148">
        <v>61419</v>
      </c>
      <c r="F7" s="149" t="s">
        <v>688</v>
      </c>
    </row>
    <row r="8" spans="1:6" ht="21.95" customHeight="1" x14ac:dyDescent="0.25">
      <c r="A8" s="146" t="s">
        <v>183</v>
      </c>
      <c r="B8" s="146" t="s">
        <v>686</v>
      </c>
      <c r="C8" s="146" t="s">
        <v>692</v>
      </c>
      <c r="D8" s="147" t="s">
        <v>683</v>
      </c>
      <c r="E8" s="148">
        <v>33435.300000000003</v>
      </c>
      <c r="F8" s="149" t="s">
        <v>688</v>
      </c>
    </row>
    <row r="9" spans="1:6" ht="17.100000000000001" customHeight="1" x14ac:dyDescent="0.25">
      <c r="A9" s="146" t="s">
        <v>183</v>
      </c>
      <c r="B9" s="146" t="s">
        <v>686</v>
      </c>
      <c r="C9" s="146" t="s">
        <v>693</v>
      </c>
      <c r="D9" s="147" t="s">
        <v>683</v>
      </c>
      <c r="E9" s="148">
        <v>9410.5</v>
      </c>
      <c r="F9" s="149" t="s">
        <v>688</v>
      </c>
    </row>
    <row r="10" spans="1:6" ht="18.95" customHeight="1" x14ac:dyDescent="0.25">
      <c r="A10" s="146" t="s">
        <v>183</v>
      </c>
      <c r="B10" s="146" t="s">
        <v>686</v>
      </c>
      <c r="C10" s="146" t="s">
        <v>694</v>
      </c>
      <c r="D10" s="147" t="s">
        <v>683</v>
      </c>
      <c r="E10" s="148">
        <v>5929.5</v>
      </c>
      <c r="F10" s="149" t="s">
        <v>688</v>
      </c>
    </row>
    <row r="11" spans="1:6" ht="17.100000000000001" customHeight="1" x14ac:dyDescent="0.25">
      <c r="A11" s="146" t="s">
        <v>183</v>
      </c>
      <c r="B11" s="146" t="s">
        <v>686</v>
      </c>
      <c r="C11" s="146" t="s">
        <v>695</v>
      </c>
      <c r="D11" s="147" t="s">
        <v>683</v>
      </c>
      <c r="E11" s="148">
        <v>65844</v>
      </c>
      <c r="F11" s="149" t="s">
        <v>688</v>
      </c>
    </row>
    <row r="12" spans="1:6" ht="18" customHeight="1" x14ac:dyDescent="0.25">
      <c r="A12" s="146" t="s">
        <v>183</v>
      </c>
      <c r="B12" s="146" t="s">
        <v>686</v>
      </c>
      <c r="C12" s="146" t="s">
        <v>696</v>
      </c>
      <c r="D12" s="147" t="s">
        <v>683</v>
      </c>
      <c r="E12" s="148">
        <v>29393.8</v>
      </c>
      <c r="F12" s="149" t="s">
        <v>688</v>
      </c>
    </row>
    <row r="13" spans="1:6" ht="18" customHeight="1" x14ac:dyDescent="0.25">
      <c r="A13" s="146" t="s">
        <v>183</v>
      </c>
      <c r="B13" s="146" t="s">
        <v>686</v>
      </c>
      <c r="C13" s="146" t="s">
        <v>697</v>
      </c>
      <c r="D13" s="147" t="s">
        <v>683</v>
      </c>
      <c r="E13" s="148">
        <v>27193.1</v>
      </c>
      <c r="F13" s="149" t="s">
        <v>688</v>
      </c>
    </row>
    <row r="14" spans="1:6" ht="24" x14ac:dyDescent="0.25">
      <c r="A14" s="146" t="s">
        <v>183</v>
      </c>
      <c r="B14" s="146" t="s">
        <v>686</v>
      </c>
      <c r="C14" s="146" t="s">
        <v>698</v>
      </c>
      <c r="D14" s="147" t="s">
        <v>683</v>
      </c>
      <c r="E14" s="148">
        <v>50380.1</v>
      </c>
      <c r="F14" s="149" t="s">
        <v>688</v>
      </c>
    </row>
    <row r="15" spans="1:6" ht="24" x14ac:dyDescent="0.25">
      <c r="A15" s="146" t="s">
        <v>183</v>
      </c>
      <c r="B15" s="146" t="s">
        <v>686</v>
      </c>
      <c r="C15" s="146" t="s">
        <v>699</v>
      </c>
      <c r="D15" s="147" t="s">
        <v>683</v>
      </c>
      <c r="E15" s="148">
        <v>29323</v>
      </c>
      <c r="F15" s="149" t="s">
        <v>688</v>
      </c>
    </row>
    <row r="16" spans="1:6" ht="24" x14ac:dyDescent="0.25">
      <c r="A16" s="146" t="s">
        <v>183</v>
      </c>
      <c r="B16" s="146" t="s">
        <v>686</v>
      </c>
      <c r="C16" s="146" t="s">
        <v>700</v>
      </c>
      <c r="D16" s="147" t="s">
        <v>683</v>
      </c>
      <c r="E16" s="148">
        <v>32833.5</v>
      </c>
      <c r="F16" s="149" t="s">
        <v>688</v>
      </c>
    </row>
    <row r="17" spans="1:6" ht="24" x14ac:dyDescent="0.25">
      <c r="A17" s="146" t="s">
        <v>183</v>
      </c>
      <c r="B17" s="146" t="s">
        <v>686</v>
      </c>
      <c r="C17" s="146" t="s">
        <v>701</v>
      </c>
      <c r="D17" s="147" t="s">
        <v>683</v>
      </c>
      <c r="E17" s="148">
        <v>12537.5</v>
      </c>
      <c r="F17" s="149" t="s">
        <v>688</v>
      </c>
    </row>
    <row r="18" spans="1:6" ht="24" x14ac:dyDescent="0.25">
      <c r="A18" s="146" t="s">
        <v>183</v>
      </c>
      <c r="B18" s="146" t="s">
        <v>686</v>
      </c>
      <c r="C18" s="146" t="s">
        <v>702</v>
      </c>
      <c r="D18" s="147" t="s">
        <v>683</v>
      </c>
      <c r="E18" s="148">
        <v>12626</v>
      </c>
      <c r="F18" s="149" t="s">
        <v>688</v>
      </c>
    </row>
    <row r="19" spans="1:6" ht="24" x14ac:dyDescent="0.25">
      <c r="A19" s="146" t="s">
        <v>183</v>
      </c>
      <c r="B19" s="146" t="s">
        <v>686</v>
      </c>
      <c r="C19" s="146" t="s">
        <v>703</v>
      </c>
      <c r="D19" s="147" t="s">
        <v>683</v>
      </c>
      <c r="E19" s="148">
        <v>95892.7</v>
      </c>
      <c r="F19" s="149" t="s">
        <v>688</v>
      </c>
    </row>
    <row r="20" spans="1:6" ht="22.5" customHeight="1" x14ac:dyDescent="0.25">
      <c r="A20" s="146" t="s">
        <v>183</v>
      </c>
      <c r="B20" s="146" t="s">
        <v>686</v>
      </c>
      <c r="C20" s="146" t="s">
        <v>704</v>
      </c>
      <c r="D20" s="147" t="s">
        <v>683</v>
      </c>
      <c r="E20" s="148">
        <v>19706</v>
      </c>
      <c r="F20" s="149" t="s">
        <v>688</v>
      </c>
    </row>
    <row r="21" spans="1:6" ht="22.5" customHeight="1" x14ac:dyDescent="0.25">
      <c r="A21" s="146" t="s">
        <v>183</v>
      </c>
      <c r="B21" s="146" t="s">
        <v>686</v>
      </c>
      <c r="C21" s="146" t="s">
        <v>705</v>
      </c>
      <c r="D21" s="147" t="s">
        <v>683</v>
      </c>
      <c r="E21" s="148">
        <v>30975</v>
      </c>
      <c r="F21" s="149" t="s">
        <v>688</v>
      </c>
    </row>
    <row r="22" spans="1:6" x14ac:dyDescent="0.25">
      <c r="A22" s="146" t="s">
        <v>183</v>
      </c>
      <c r="B22" s="146" t="s">
        <v>686</v>
      </c>
      <c r="C22" s="146" t="s">
        <v>706</v>
      </c>
      <c r="D22" s="147" t="s">
        <v>683</v>
      </c>
      <c r="E22" s="148">
        <v>15251.5</v>
      </c>
      <c r="F22" s="149" t="s">
        <v>688</v>
      </c>
    </row>
    <row r="23" spans="1:6" x14ac:dyDescent="0.25">
      <c r="A23" s="146" t="s">
        <v>183</v>
      </c>
      <c r="B23" s="146" t="s">
        <v>686</v>
      </c>
      <c r="C23" s="146" t="s">
        <v>707</v>
      </c>
      <c r="D23" s="147" t="s">
        <v>683</v>
      </c>
      <c r="E23" s="148">
        <v>24225.4</v>
      </c>
      <c r="F23" s="149" t="s">
        <v>688</v>
      </c>
    </row>
    <row r="24" spans="1:6" ht="22.5" customHeight="1" x14ac:dyDescent="0.25">
      <c r="A24" s="150" t="s">
        <v>207</v>
      </c>
      <c r="B24" s="150" t="s">
        <v>708</v>
      </c>
      <c r="C24" s="151" t="s">
        <v>709</v>
      </c>
      <c r="D24" s="152" t="s">
        <v>710</v>
      </c>
      <c r="E24" s="153">
        <v>1003</v>
      </c>
      <c r="F24" s="154" t="s">
        <v>711</v>
      </c>
    </row>
    <row r="25" spans="1:6" x14ac:dyDescent="0.25">
      <c r="A25" s="150" t="s">
        <v>207</v>
      </c>
      <c r="B25" s="150" t="s">
        <v>708</v>
      </c>
      <c r="C25" s="151" t="s">
        <v>712</v>
      </c>
      <c r="D25" s="152" t="s">
        <v>710</v>
      </c>
      <c r="E25" s="153">
        <v>1003</v>
      </c>
      <c r="F25" s="154" t="s">
        <v>711</v>
      </c>
    </row>
    <row r="26" spans="1:6" ht="24" customHeight="1" x14ac:dyDescent="0.25">
      <c r="A26" s="150" t="s">
        <v>207</v>
      </c>
      <c r="B26" s="150" t="s">
        <v>708</v>
      </c>
      <c r="C26" s="151" t="s">
        <v>713</v>
      </c>
      <c r="D26" s="152" t="s">
        <v>710</v>
      </c>
      <c r="E26" s="153">
        <v>3009</v>
      </c>
      <c r="F26" s="154" t="s">
        <v>711</v>
      </c>
    </row>
    <row r="27" spans="1:6" x14ac:dyDescent="0.25">
      <c r="A27" s="150" t="s">
        <v>207</v>
      </c>
      <c r="B27" s="150" t="s">
        <v>708</v>
      </c>
      <c r="C27" s="151" t="s">
        <v>714</v>
      </c>
      <c r="D27" s="152" t="s">
        <v>710</v>
      </c>
      <c r="E27" s="153">
        <v>1882.1</v>
      </c>
      <c r="F27" s="154" t="s">
        <v>711</v>
      </c>
    </row>
    <row r="28" spans="1:6" x14ac:dyDescent="0.25">
      <c r="A28" s="150" t="s">
        <v>207</v>
      </c>
      <c r="B28" s="150" t="s">
        <v>708</v>
      </c>
      <c r="C28" s="151" t="s">
        <v>715</v>
      </c>
      <c r="D28" s="152" t="s">
        <v>683</v>
      </c>
      <c r="E28" s="153">
        <v>83.78</v>
      </c>
      <c r="F28" s="154" t="s">
        <v>711</v>
      </c>
    </row>
    <row r="29" spans="1:6" x14ac:dyDescent="0.25">
      <c r="A29" s="150" t="s">
        <v>207</v>
      </c>
      <c r="B29" s="150" t="s">
        <v>708</v>
      </c>
      <c r="C29" s="151" t="s">
        <v>716</v>
      </c>
      <c r="D29" s="152" t="s">
        <v>683</v>
      </c>
      <c r="E29" s="153">
        <v>192.34</v>
      </c>
      <c r="F29" s="154" t="s">
        <v>711</v>
      </c>
    </row>
    <row r="30" spans="1:6" x14ac:dyDescent="0.25">
      <c r="A30" s="150" t="s">
        <v>207</v>
      </c>
      <c r="B30" s="150" t="s">
        <v>708</v>
      </c>
      <c r="C30" s="151" t="s">
        <v>717</v>
      </c>
      <c r="D30" s="152" t="s">
        <v>683</v>
      </c>
      <c r="E30" s="153">
        <v>421.26</v>
      </c>
      <c r="F30" s="154" t="s">
        <v>711</v>
      </c>
    </row>
    <row r="31" spans="1:6" x14ac:dyDescent="0.25">
      <c r="A31" s="155" t="s">
        <v>718</v>
      </c>
      <c r="B31" s="155" t="s">
        <v>719</v>
      </c>
      <c r="C31" s="156" t="s">
        <v>720</v>
      </c>
      <c r="D31" s="157" t="s">
        <v>683</v>
      </c>
      <c r="E31" s="158">
        <v>6500</v>
      </c>
      <c r="F31" s="159" t="s">
        <v>721</v>
      </c>
    </row>
    <row r="32" spans="1:6" x14ac:dyDescent="0.25">
      <c r="A32" s="155" t="s">
        <v>718</v>
      </c>
      <c r="B32" s="155" t="s">
        <v>719</v>
      </c>
      <c r="C32" s="156" t="s">
        <v>722</v>
      </c>
      <c r="D32" s="157" t="s">
        <v>683</v>
      </c>
      <c r="E32" s="158">
        <v>7265.26</v>
      </c>
      <c r="F32" s="159" t="s">
        <v>721</v>
      </c>
    </row>
    <row r="33" spans="1:6" x14ac:dyDescent="0.25">
      <c r="A33" s="155" t="s">
        <v>718</v>
      </c>
      <c r="B33" s="155" t="s">
        <v>719</v>
      </c>
      <c r="C33" s="156" t="s">
        <v>723</v>
      </c>
      <c r="D33" s="157" t="s">
        <v>683</v>
      </c>
      <c r="E33" s="158">
        <v>4675.2539999999999</v>
      </c>
      <c r="F33" s="159" t="s">
        <v>721</v>
      </c>
    </row>
    <row r="34" spans="1:6" x14ac:dyDescent="0.25">
      <c r="A34" s="155" t="s">
        <v>718</v>
      </c>
      <c r="B34" s="155" t="s">
        <v>719</v>
      </c>
      <c r="C34" s="156" t="s">
        <v>724</v>
      </c>
      <c r="D34" s="157" t="s">
        <v>683</v>
      </c>
      <c r="E34" s="158">
        <v>16785.5</v>
      </c>
      <c r="F34" s="159" t="s">
        <v>721</v>
      </c>
    </row>
    <row r="35" spans="1:6" x14ac:dyDescent="0.25">
      <c r="A35" s="155" t="s">
        <v>718</v>
      </c>
      <c r="B35" s="155" t="s">
        <v>719</v>
      </c>
      <c r="C35" s="156" t="s">
        <v>725</v>
      </c>
      <c r="D35" s="157" t="s">
        <v>683</v>
      </c>
      <c r="E35" s="158">
        <v>15163</v>
      </c>
      <c r="F35" s="159" t="s">
        <v>721</v>
      </c>
    </row>
    <row r="36" spans="1:6" ht="24" x14ac:dyDescent="0.25">
      <c r="A36" s="160" t="s">
        <v>275</v>
      </c>
      <c r="B36" s="160" t="s">
        <v>726</v>
      </c>
      <c r="C36" s="161" t="s">
        <v>727</v>
      </c>
      <c r="D36" s="162" t="s">
        <v>683</v>
      </c>
      <c r="E36" s="163">
        <v>2330.5</v>
      </c>
      <c r="F36" s="164" t="s">
        <v>728</v>
      </c>
    </row>
    <row r="37" spans="1:6" ht="24" x14ac:dyDescent="0.25">
      <c r="A37" s="160" t="s">
        <v>275</v>
      </c>
      <c r="B37" s="160" t="s">
        <v>726</v>
      </c>
      <c r="C37" s="161" t="s">
        <v>1591</v>
      </c>
      <c r="D37" s="162"/>
      <c r="E37" s="163">
        <v>1150</v>
      </c>
      <c r="F37" s="164" t="s">
        <v>728</v>
      </c>
    </row>
    <row r="38" spans="1:6" ht="24" x14ac:dyDescent="0.25">
      <c r="A38" s="160" t="s">
        <v>275</v>
      </c>
      <c r="B38" s="160" t="s">
        <v>726</v>
      </c>
      <c r="C38" s="161" t="s">
        <v>729</v>
      </c>
      <c r="D38" s="162" t="s">
        <v>683</v>
      </c>
      <c r="E38" s="163">
        <v>2330.5</v>
      </c>
      <c r="F38" s="164" t="s">
        <v>728</v>
      </c>
    </row>
    <row r="39" spans="1:6" ht="24" x14ac:dyDescent="0.25">
      <c r="A39" s="160" t="s">
        <v>275</v>
      </c>
      <c r="B39" s="160" t="s">
        <v>726</v>
      </c>
      <c r="C39" s="161" t="s">
        <v>730</v>
      </c>
      <c r="D39" s="162" t="s">
        <v>683</v>
      </c>
      <c r="E39" s="163">
        <v>3009</v>
      </c>
      <c r="F39" s="164" t="s">
        <v>728</v>
      </c>
    </row>
    <row r="40" spans="1:6" ht="24" x14ac:dyDescent="0.25">
      <c r="A40" s="160" t="s">
        <v>275</v>
      </c>
      <c r="B40" s="160" t="s">
        <v>726</v>
      </c>
      <c r="C40" s="161" t="s">
        <v>731</v>
      </c>
      <c r="D40" s="162" t="s">
        <v>683</v>
      </c>
      <c r="E40" s="163">
        <v>1150.5</v>
      </c>
      <c r="F40" s="164" t="s">
        <v>728</v>
      </c>
    </row>
    <row r="41" spans="1:6" ht="24" x14ac:dyDescent="0.25">
      <c r="A41" s="160" t="s">
        <v>275</v>
      </c>
      <c r="B41" s="160" t="s">
        <v>726</v>
      </c>
      <c r="C41" s="161" t="s">
        <v>732</v>
      </c>
      <c r="D41" s="162" t="s">
        <v>683</v>
      </c>
      <c r="E41" s="163">
        <v>1150.5</v>
      </c>
      <c r="F41" s="164" t="s">
        <v>728</v>
      </c>
    </row>
    <row r="42" spans="1:6" ht="24" x14ac:dyDescent="0.25">
      <c r="A42" s="160" t="s">
        <v>275</v>
      </c>
      <c r="B42" s="160" t="s">
        <v>726</v>
      </c>
      <c r="C42" s="161" t="s">
        <v>733</v>
      </c>
      <c r="D42" s="162" t="s">
        <v>683</v>
      </c>
      <c r="E42" s="163">
        <v>1947</v>
      </c>
      <c r="F42" s="164" t="s">
        <v>728</v>
      </c>
    </row>
    <row r="43" spans="1:6" ht="22.5" customHeight="1" x14ac:dyDescent="0.25">
      <c r="A43" s="160" t="s">
        <v>275</v>
      </c>
      <c r="B43" s="160" t="s">
        <v>726</v>
      </c>
      <c r="C43" s="161" t="s">
        <v>734</v>
      </c>
      <c r="D43" s="162" t="s">
        <v>683</v>
      </c>
      <c r="E43" s="163">
        <v>2212.5</v>
      </c>
      <c r="F43" s="164" t="s">
        <v>728</v>
      </c>
    </row>
    <row r="44" spans="1:6" ht="18.95" customHeight="1" x14ac:dyDescent="0.25">
      <c r="A44" s="165" t="s">
        <v>735</v>
      </c>
      <c r="B44" s="165" t="s">
        <v>736</v>
      </c>
      <c r="C44" s="166" t="s">
        <v>737</v>
      </c>
      <c r="D44" s="167" t="s">
        <v>683</v>
      </c>
      <c r="E44" s="168">
        <v>11210</v>
      </c>
      <c r="F44" s="169" t="s">
        <v>738</v>
      </c>
    </row>
    <row r="45" spans="1:6" ht="17.100000000000001" customHeight="1" x14ac:dyDescent="0.25">
      <c r="A45" s="165" t="s">
        <v>735</v>
      </c>
      <c r="B45" s="165" t="s">
        <v>736</v>
      </c>
      <c r="C45" s="166" t="s">
        <v>739</v>
      </c>
      <c r="D45" s="167" t="s">
        <v>683</v>
      </c>
      <c r="E45" s="168">
        <v>15692.82</v>
      </c>
      <c r="F45" s="169" t="s">
        <v>738</v>
      </c>
    </row>
    <row r="46" spans="1:6" x14ac:dyDescent="0.25">
      <c r="A46" s="165" t="s">
        <v>735</v>
      </c>
      <c r="B46" s="165" t="s">
        <v>736</v>
      </c>
      <c r="C46" s="166" t="s">
        <v>740</v>
      </c>
      <c r="D46" s="167" t="s">
        <v>683</v>
      </c>
      <c r="E46" s="168">
        <v>342200</v>
      </c>
      <c r="F46" s="169" t="s">
        <v>738</v>
      </c>
    </row>
    <row r="47" spans="1:6" ht="21" customHeight="1" x14ac:dyDescent="0.25">
      <c r="A47" s="165" t="s">
        <v>735</v>
      </c>
      <c r="B47" s="165" t="s">
        <v>736</v>
      </c>
      <c r="C47" s="166" t="s">
        <v>741</v>
      </c>
      <c r="D47" s="167" t="s">
        <v>683</v>
      </c>
      <c r="E47" s="168">
        <v>6254</v>
      </c>
      <c r="F47" s="169" t="s">
        <v>738</v>
      </c>
    </row>
    <row r="48" spans="1:6" ht="14.1" customHeight="1" x14ac:dyDescent="0.25">
      <c r="A48" s="165" t="s">
        <v>735</v>
      </c>
      <c r="B48" s="165" t="s">
        <v>736</v>
      </c>
      <c r="C48" s="166" t="s">
        <v>742</v>
      </c>
      <c r="D48" s="167" t="s">
        <v>683</v>
      </c>
      <c r="E48" s="168">
        <v>531000</v>
      </c>
      <c r="F48" s="169" t="s">
        <v>738</v>
      </c>
    </row>
    <row r="49" spans="1:6" ht="24" x14ac:dyDescent="0.25">
      <c r="A49" s="165" t="s">
        <v>735</v>
      </c>
      <c r="B49" s="165" t="s">
        <v>736</v>
      </c>
      <c r="C49" s="166" t="s">
        <v>743</v>
      </c>
      <c r="D49" s="167" t="s">
        <v>683</v>
      </c>
      <c r="E49" s="168">
        <v>49794.525000000001</v>
      </c>
      <c r="F49" s="169" t="s">
        <v>738</v>
      </c>
    </row>
    <row r="50" spans="1:6" x14ac:dyDescent="0.25">
      <c r="A50" s="165" t="s">
        <v>735</v>
      </c>
      <c r="B50" s="165" t="s">
        <v>736</v>
      </c>
      <c r="C50" s="166" t="s">
        <v>744</v>
      </c>
      <c r="D50" s="167" t="s">
        <v>683</v>
      </c>
      <c r="E50" s="168">
        <v>275000</v>
      </c>
      <c r="F50" s="169" t="s">
        <v>738</v>
      </c>
    </row>
    <row r="51" spans="1:6" x14ac:dyDescent="0.25">
      <c r="A51" s="165" t="s">
        <v>735</v>
      </c>
      <c r="B51" s="165" t="s">
        <v>736</v>
      </c>
      <c r="C51" s="166" t="s">
        <v>745</v>
      </c>
      <c r="D51" s="167" t="s">
        <v>683</v>
      </c>
      <c r="E51" s="168">
        <v>8407.5</v>
      </c>
      <c r="F51" s="169" t="s">
        <v>738</v>
      </c>
    </row>
    <row r="52" spans="1:6" ht="15.95" customHeight="1" x14ac:dyDescent="0.25">
      <c r="A52" s="165" t="s">
        <v>735</v>
      </c>
      <c r="B52" s="165" t="s">
        <v>736</v>
      </c>
      <c r="C52" s="166" t="s">
        <v>746</v>
      </c>
      <c r="D52" s="167" t="s">
        <v>683</v>
      </c>
      <c r="E52" s="168">
        <v>96885.151100000003</v>
      </c>
      <c r="F52" s="169" t="s">
        <v>738</v>
      </c>
    </row>
    <row r="53" spans="1:6" ht="15" customHeight="1" x14ac:dyDescent="0.25">
      <c r="A53" s="165" t="s">
        <v>735</v>
      </c>
      <c r="B53" s="165" t="s">
        <v>736</v>
      </c>
      <c r="C53" s="166" t="s">
        <v>747</v>
      </c>
      <c r="D53" s="167" t="s">
        <v>683</v>
      </c>
      <c r="E53" s="168">
        <v>250160</v>
      </c>
      <c r="F53" s="169" t="s">
        <v>738</v>
      </c>
    </row>
    <row r="54" spans="1:6" x14ac:dyDescent="0.25">
      <c r="A54" s="165" t="s">
        <v>735</v>
      </c>
      <c r="B54" s="165" t="s">
        <v>736</v>
      </c>
      <c r="C54" s="166" t="s">
        <v>748</v>
      </c>
      <c r="D54" s="167" t="s">
        <v>683</v>
      </c>
      <c r="E54" s="168">
        <v>2950</v>
      </c>
      <c r="F54" s="169" t="s">
        <v>738</v>
      </c>
    </row>
    <row r="55" spans="1:6" ht="14.1" customHeight="1" x14ac:dyDescent="0.25">
      <c r="A55" s="165" t="s">
        <v>735</v>
      </c>
      <c r="B55" s="165" t="s">
        <v>736</v>
      </c>
      <c r="C55" s="166" t="s">
        <v>749</v>
      </c>
      <c r="D55" s="167" t="s">
        <v>683</v>
      </c>
      <c r="E55" s="168">
        <v>226560</v>
      </c>
      <c r="F55" s="169" t="s">
        <v>738</v>
      </c>
    </row>
    <row r="56" spans="1:6" ht="30.75" customHeight="1" x14ac:dyDescent="0.25">
      <c r="A56" s="165" t="s">
        <v>735</v>
      </c>
      <c r="B56" s="165" t="s">
        <v>736</v>
      </c>
      <c r="C56" s="166" t="s">
        <v>750</v>
      </c>
      <c r="D56" s="167" t="s">
        <v>683</v>
      </c>
      <c r="E56" s="168">
        <v>501500</v>
      </c>
      <c r="F56" s="169" t="s">
        <v>738</v>
      </c>
    </row>
    <row r="57" spans="1:6" ht="15" customHeight="1" x14ac:dyDescent="0.25">
      <c r="A57" s="165" t="s">
        <v>735</v>
      </c>
      <c r="B57" s="165" t="s">
        <v>736</v>
      </c>
      <c r="C57" s="166" t="s">
        <v>751</v>
      </c>
      <c r="D57" s="167" t="s">
        <v>683</v>
      </c>
      <c r="E57" s="168">
        <v>41300</v>
      </c>
      <c r="F57" s="169" t="s">
        <v>738</v>
      </c>
    </row>
    <row r="58" spans="1:6" ht="24" customHeight="1" x14ac:dyDescent="0.25">
      <c r="A58" s="165" t="s">
        <v>735</v>
      </c>
      <c r="B58" s="165" t="s">
        <v>736</v>
      </c>
      <c r="C58" s="166" t="s">
        <v>752</v>
      </c>
      <c r="D58" s="167" t="s">
        <v>683</v>
      </c>
      <c r="E58" s="168">
        <v>49560</v>
      </c>
      <c r="F58" s="169" t="s">
        <v>738</v>
      </c>
    </row>
    <row r="59" spans="1:6" ht="14.1" customHeight="1" x14ac:dyDescent="0.25">
      <c r="A59" s="165" t="s">
        <v>735</v>
      </c>
      <c r="B59" s="165" t="s">
        <v>736</v>
      </c>
      <c r="C59" s="166" t="s">
        <v>753</v>
      </c>
      <c r="D59" s="167" t="s">
        <v>683</v>
      </c>
      <c r="E59" s="168">
        <v>188800</v>
      </c>
      <c r="F59" s="169" t="s">
        <v>738</v>
      </c>
    </row>
    <row r="60" spans="1:6" ht="15" customHeight="1" x14ac:dyDescent="0.25">
      <c r="A60" s="165" t="s">
        <v>735</v>
      </c>
      <c r="B60" s="165" t="s">
        <v>736</v>
      </c>
      <c r="C60" s="166" t="s">
        <v>754</v>
      </c>
      <c r="D60" s="167" t="s">
        <v>683</v>
      </c>
      <c r="E60" s="168">
        <v>27140</v>
      </c>
      <c r="F60" s="169" t="s">
        <v>738</v>
      </c>
    </row>
    <row r="61" spans="1:6" ht="15.95" customHeight="1" x14ac:dyDescent="0.25">
      <c r="A61" s="165" t="s">
        <v>735</v>
      </c>
      <c r="B61" s="165" t="s">
        <v>736</v>
      </c>
      <c r="C61" s="166" t="s">
        <v>755</v>
      </c>
      <c r="D61" s="167" t="s">
        <v>683</v>
      </c>
      <c r="E61" s="168">
        <v>49219.1806</v>
      </c>
      <c r="F61" s="169" t="s">
        <v>738</v>
      </c>
    </row>
    <row r="62" spans="1:6" ht="18.95" customHeight="1" x14ac:dyDescent="0.25">
      <c r="A62" s="165" t="s">
        <v>735</v>
      </c>
      <c r="B62" s="165" t="s">
        <v>736</v>
      </c>
      <c r="C62" s="166" t="s">
        <v>756</v>
      </c>
      <c r="D62" s="167" t="s">
        <v>683</v>
      </c>
      <c r="E62" s="168">
        <v>26137.0707</v>
      </c>
      <c r="F62" s="169" t="s">
        <v>738</v>
      </c>
    </row>
    <row r="63" spans="1:6" ht="20.100000000000001" customHeight="1" x14ac:dyDescent="0.25">
      <c r="A63" s="165" t="s">
        <v>735</v>
      </c>
      <c r="B63" s="165" t="s">
        <v>736</v>
      </c>
      <c r="C63" s="166" t="s">
        <v>757</v>
      </c>
      <c r="D63" s="167" t="s">
        <v>683</v>
      </c>
      <c r="E63" s="168">
        <v>105563.74400000001</v>
      </c>
      <c r="F63" s="169" t="s">
        <v>738</v>
      </c>
    </row>
    <row r="64" spans="1:6" ht="18.95" customHeight="1" x14ac:dyDescent="0.25">
      <c r="A64" s="165" t="s">
        <v>735</v>
      </c>
      <c r="B64" s="165" t="s">
        <v>736</v>
      </c>
      <c r="C64" s="166" t="s">
        <v>758</v>
      </c>
      <c r="D64" s="167" t="s">
        <v>683</v>
      </c>
      <c r="E64" s="168">
        <v>6490</v>
      </c>
      <c r="F64" s="169" t="s">
        <v>738</v>
      </c>
    </row>
    <row r="65" spans="1:6" ht="15" customHeight="1" x14ac:dyDescent="0.25">
      <c r="A65" s="165" t="s">
        <v>735</v>
      </c>
      <c r="B65" s="165" t="s">
        <v>736</v>
      </c>
      <c r="C65" s="166" t="s">
        <v>759</v>
      </c>
      <c r="D65" s="167" t="s">
        <v>683</v>
      </c>
      <c r="E65" s="168">
        <v>30335.3338</v>
      </c>
      <c r="F65" s="169" t="s">
        <v>738</v>
      </c>
    </row>
    <row r="66" spans="1:6" ht="24" x14ac:dyDescent="0.25">
      <c r="A66" s="165" t="s">
        <v>735</v>
      </c>
      <c r="B66" s="165" t="s">
        <v>736</v>
      </c>
      <c r="C66" s="166" t="s">
        <v>760</v>
      </c>
      <c r="D66" s="167" t="s">
        <v>683</v>
      </c>
      <c r="E66" s="168">
        <v>72981.654699999999</v>
      </c>
      <c r="F66" s="169" t="s">
        <v>738</v>
      </c>
    </row>
    <row r="67" spans="1:6" x14ac:dyDescent="0.25">
      <c r="A67" s="165" t="s">
        <v>735</v>
      </c>
      <c r="B67" s="165" t="s">
        <v>736</v>
      </c>
      <c r="C67" s="166" t="s">
        <v>761</v>
      </c>
      <c r="D67" s="167" t="s">
        <v>683</v>
      </c>
      <c r="E67" s="168">
        <v>172048.60250000001</v>
      </c>
      <c r="F67" s="169" t="s">
        <v>738</v>
      </c>
    </row>
    <row r="68" spans="1:6" x14ac:dyDescent="0.25">
      <c r="A68" s="165" t="s">
        <v>735</v>
      </c>
      <c r="B68" s="165" t="s">
        <v>736</v>
      </c>
      <c r="C68" s="166" t="s">
        <v>762</v>
      </c>
      <c r="D68" s="167" t="s">
        <v>683</v>
      </c>
      <c r="E68" s="168">
        <v>104465.4</v>
      </c>
      <c r="F68" s="169" t="s">
        <v>738</v>
      </c>
    </row>
    <row r="69" spans="1:6" x14ac:dyDescent="0.25">
      <c r="A69" s="165" t="s">
        <v>735</v>
      </c>
      <c r="B69" s="165" t="s">
        <v>736</v>
      </c>
      <c r="C69" s="166" t="s">
        <v>763</v>
      </c>
      <c r="D69" s="167" t="s">
        <v>683</v>
      </c>
      <c r="E69" s="168">
        <v>8314.2916999999998</v>
      </c>
      <c r="F69" s="169" t="s">
        <v>738</v>
      </c>
    </row>
    <row r="70" spans="1:6" x14ac:dyDescent="0.25">
      <c r="A70" s="165" t="s">
        <v>735</v>
      </c>
      <c r="B70" s="165" t="s">
        <v>736</v>
      </c>
      <c r="C70" s="166" t="s">
        <v>764</v>
      </c>
      <c r="D70" s="167" t="s">
        <v>683</v>
      </c>
      <c r="E70" s="168">
        <v>198806.39999999999</v>
      </c>
      <c r="F70" s="169" t="s">
        <v>738</v>
      </c>
    </row>
    <row r="71" spans="1:6" x14ac:dyDescent="0.25">
      <c r="A71" s="165" t="s">
        <v>735</v>
      </c>
      <c r="B71" s="165" t="s">
        <v>736</v>
      </c>
      <c r="C71" s="166" t="s">
        <v>765</v>
      </c>
      <c r="D71" s="167" t="s">
        <v>683</v>
      </c>
      <c r="E71" s="168">
        <v>11313.84</v>
      </c>
      <c r="F71" s="169" t="s">
        <v>738</v>
      </c>
    </row>
    <row r="72" spans="1:6" x14ac:dyDescent="0.25">
      <c r="A72" s="165" t="s">
        <v>735</v>
      </c>
      <c r="B72" s="165" t="s">
        <v>736</v>
      </c>
      <c r="C72" s="166" t="s">
        <v>766</v>
      </c>
      <c r="D72" s="167" t="s">
        <v>683</v>
      </c>
      <c r="E72" s="168">
        <v>469017.40850000002</v>
      </c>
      <c r="F72" s="169" t="s">
        <v>738</v>
      </c>
    </row>
    <row r="73" spans="1:6" x14ac:dyDescent="0.25">
      <c r="A73" s="165" t="s">
        <v>735</v>
      </c>
      <c r="B73" s="165" t="s">
        <v>736</v>
      </c>
      <c r="C73" s="166" t="s">
        <v>767</v>
      </c>
      <c r="D73" s="167" t="s">
        <v>683</v>
      </c>
      <c r="E73" s="168">
        <v>4501.7</v>
      </c>
      <c r="F73" s="169" t="s">
        <v>738</v>
      </c>
    </row>
    <row r="74" spans="1:6" x14ac:dyDescent="0.25">
      <c r="A74" s="165" t="s">
        <v>735</v>
      </c>
      <c r="B74" s="165" t="s">
        <v>736</v>
      </c>
      <c r="C74" s="166" t="s">
        <v>768</v>
      </c>
      <c r="D74" s="167" t="s">
        <v>683</v>
      </c>
      <c r="E74" s="168">
        <v>161582.93400000001</v>
      </c>
      <c r="F74" s="169" t="s">
        <v>738</v>
      </c>
    </row>
    <row r="75" spans="1:6" x14ac:dyDescent="0.25">
      <c r="A75" s="165" t="s">
        <v>735</v>
      </c>
      <c r="B75" s="165" t="s">
        <v>736</v>
      </c>
      <c r="C75" s="166" t="s">
        <v>769</v>
      </c>
      <c r="D75" s="167" t="s">
        <v>683</v>
      </c>
      <c r="E75" s="168">
        <v>344224.6911</v>
      </c>
      <c r="F75" s="169" t="s">
        <v>738</v>
      </c>
    </row>
    <row r="76" spans="1:6" x14ac:dyDescent="0.25">
      <c r="A76" s="165" t="s">
        <v>735</v>
      </c>
      <c r="B76" s="165" t="s">
        <v>736</v>
      </c>
      <c r="C76" s="166" t="s">
        <v>770</v>
      </c>
      <c r="D76" s="167" t="s">
        <v>683</v>
      </c>
      <c r="E76" s="168">
        <v>24151.661800000002</v>
      </c>
      <c r="F76" s="169" t="s">
        <v>738</v>
      </c>
    </row>
    <row r="77" spans="1:6" x14ac:dyDescent="0.25">
      <c r="A77" s="165" t="s">
        <v>735</v>
      </c>
      <c r="B77" s="165" t="s">
        <v>736</v>
      </c>
      <c r="C77" s="166" t="s">
        <v>771</v>
      </c>
      <c r="D77" s="167" t="s">
        <v>683</v>
      </c>
      <c r="E77" s="168">
        <v>12836.04</v>
      </c>
      <c r="F77" s="169" t="s">
        <v>738</v>
      </c>
    </row>
    <row r="78" spans="1:6" x14ac:dyDescent="0.25">
      <c r="A78" s="165" t="s">
        <v>735</v>
      </c>
      <c r="B78" s="165" t="s">
        <v>736</v>
      </c>
      <c r="C78" s="166" t="s">
        <v>772</v>
      </c>
      <c r="D78" s="167" t="s">
        <v>683</v>
      </c>
      <c r="E78" s="168">
        <v>45994.842499999999</v>
      </c>
      <c r="F78" s="169" t="s">
        <v>738</v>
      </c>
    </row>
    <row r="79" spans="1:6" x14ac:dyDescent="0.25">
      <c r="A79" s="165" t="s">
        <v>735</v>
      </c>
      <c r="B79" s="165" t="s">
        <v>736</v>
      </c>
      <c r="C79" s="166" t="s">
        <v>773</v>
      </c>
      <c r="D79" s="167" t="s">
        <v>683</v>
      </c>
      <c r="E79" s="168">
        <v>111029.4216</v>
      </c>
      <c r="F79" s="169" t="s">
        <v>738</v>
      </c>
    </row>
    <row r="80" spans="1:6" x14ac:dyDescent="0.25">
      <c r="A80" s="165" t="s">
        <v>735</v>
      </c>
      <c r="B80" s="165" t="s">
        <v>736</v>
      </c>
      <c r="C80" s="166" t="s">
        <v>774</v>
      </c>
      <c r="D80" s="167" t="s">
        <v>683</v>
      </c>
      <c r="E80" s="168">
        <v>1770</v>
      </c>
      <c r="F80" s="169" t="s">
        <v>738</v>
      </c>
    </row>
    <row r="81" spans="1:6" x14ac:dyDescent="0.25">
      <c r="A81" s="165" t="s">
        <v>735</v>
      </c>
      <c r="B81" s="165" t="s">
        <v>736</v>
      </c>
      <c r="C81" s="166" t="s">
        <v>775</v>
      </c>
      <c r="D81" s="167" t="s">
        <v>683</v>
      </c>
      <c r="E81" s="168">
        <v>4524.9931999999999</v>
      </c>
      <c r="F81" s="169" t="s">
        <v>738</v>
      </c>
    </row>
    <row r="82" spans="1:6" ht="18.75" customHeight="1" x14ac:dyDescent="0.25">
      <c r="A82" s="165" t="s">
        <v>735</v>
      </c>
      <c r="B82" s="165" t="s">
        <v>736</v>
      </c>
      <c r="C82" s="166" t="s">
        <v>776</v>
      </c>
      <c r="D82" s="167" t="s">
        <v>683</v>
      </c>
      <c r="E82" s="168">
        <v>3299.87</v>
      </c>
      <c r="F82" s="169" t="s">
        <v>738</v>
      </c>
    </row>
    <row r="83" spans="1:6" ht="20.25" customHeight="1" x14ac:dyDescent="0.25">
      <c r="A83" s="165" t="s">
        <v>735</v>
      </c>
      <c r="B83" s="165" t="s">
        <v>736</v>
      </c>
      <c r="C83" s="166" t="s">
        <v>777</v>
      </c>
      <c r="D83" s="167" t="s">
        <v>683</v>
      </c>
      <c r="E83" s="168">
        <v>4242.6899999999996</v>
      </c>
      <c r="F83" s="169" t="s">
        <v>738</v>
      </c>
    </row>
    <row r="84" spans="1:6" ht="21.95" customHeight="1" x14ac:dyDescent="0.25">
      <c r="A84" s="165" t="s">
        <v>735</v>
      </c>
      <c r="B84" s="165" t="s">
        <v>736</v>
      </c>
      <c r="C84" s="166" t="s">
        <v>778</v>
      </c>
      <c r="D84" s="167" t="s">
        <v>683</v>
      </c>
      <c r="E84" s="168">
        <v>11859.991</v>
      </c>
      <c r="F84" s="169" t="s">
        <v>738</v>
      </c>
    </row>
    <row r="85" spans="1:6" ht="18" customHeight="1" x14ac:dyDescent="0.25">
      <c r="A85" s="165" t="s">
        <v>735</v>
      </c>
      <c r="B85" s="165" t="s">
        <v>736</v>
      </c>
      <c r="C85" s="166" t="s">
        <v>779</v>
      </c>
      <c r="D85" s="167" t="s">
        <v>683</v>
      </c>
      <c r="E85" s="168">
        <v>1479.9914000000001</v>
      </c>
      <c r="F85" s="169" t="s">
        <v>738</v>
      </c>
    </row>
    <row r="86" spans="1:6" x14ac:dyDescent="0.25">
      <c r="A86" s="165" t="s">
        <v>735</v>
      </c>
      <c r="B86" s="165" t="s">
        <v>736</v>
      </c>
      <c r="C86" s="166" t="s">
        <v>780</v>
      </c>
      <c r="D86" s="167" t="s">
        <v>683</v>
      </c>
      <c r="E86" s="168">
        <v>1999.9938</v>
      </c>
      <c r="F86" s="169" t="s">
        <v>738</v>
      </c>
    </row>
    <row r="87" spans="1:6" x14ac:dyDescent="0.25">
      <c r="A87" s="165" t="s">
        <v>735</v>
      </c>
      <c r="B87" s="165" t="s">
        <v>736</v>
      </c>
      <c r="C87" s="166" t="s">
        <v>781</v>
      </c>
      <c r="D87" s="167" t="s">
        <v>683</v>
      </c>
      <c r="E87" s="168">
        <v>6938.4</v>
      </c>
      <c r="F87" s="169" t="s">
        <v>738</v>
      </c>
    </row>
    <row r="88" spans="1:6" x14ac:dyDescent="0.25">
      <c r="A88" s="165" t="s">
        <v>735</v>
      </c>
      <c r="B88" s="165" t="s">
        <v>736</v>
      </c>
      <c r="C88" s="166" t="s">
        <v>782</v>
      </c>
      <c r="D88" s="167" t="s">
        <v>683</v>
      </c>
      <c r="E88" s="168">
        <v>938.18259999999998</v>
      </c>
      <c r="F88" s="169" t="s">
        <v>738</v>
      </c>
    </row>
    <row r="89" spans="1:6" x14ac:dyDescent="0.25">
      <c r="A89" s="165" t="s">
        <v>735</v>
      </c>
      <c r="B89" s="165" t="s">
        <v>736</v>
      </c>
      <c r="C89" s="166" t="s">
        <v>783</v>
      </c>
      <c r="D89" s="167" t="s">
        <v>683</v>
      </c>
      <c r="E89" s="168">
        <v>3519.94</v>
      </c>
      <c r="F89" s="169" t="s">
        <v>738</v>
      </c>
    </row>
    <row r="90" spans="1:6" ht="20.100000000000001" customHeight="1" x14ac:dyDescent="0.25">
      <c r="A90" s="165" t="s">
        <v>735</v>
      </c>
      <c r="B90" s="165" t="s">
        <v>736</v>
      </c>
      <c r="C90" s="166" t="s">
        <v>784</v>
      </c>
      <c r="D90" s="167" t="s">
        <v>683</v>
      </c>
      <c r="E90" s="168">
        <v>9</v>
      </c>
      <c r="F90" s="169" t="s">
        <v>738</v>
      </c>
    </row>
    <row r="91" spans="1:6" ht="20.100000000000001" customHeight="1" x14ac:dyDescent="0.25">
      <c r="A91" s="165" t="s">
        <v>735</v>
      </c>
      <c r="B91" s="165" t="s">
        <v>736</v>
      </c>
      <c r="C91" s="166" t="s">
        <v>785</v>
      </c>
      <c r="D91" s="167" t="s">
        <v>683</v>
      </c>
      <c r="E91" s="168">
        <v>63229.120000000003</v>
      </c>
      <c r="F91" s="169" t="s">
        <v>738</v>
      </c>
    </row>
    <row r="92" spans="1:6" ht="24.75" customHeight="1" x14ac:dyDescent="0.25">
      <c r="A92" s="165" t="s">
        <v>735</v>
      </c>
      <c r="B92" s="165" t="s">
        <v>736</v>
      </c>
      <c r="C92" s="166" t="s">
        <v>786</v>
      </c>
      <c r="D92" s="167" t="s">
        <v>683</v>
      </c>
      <c r="E92" s="168">
        <v>475540</v>
      </c>
      <c r="F92" s="169" t="s">
        <v>738</v>
      </c>
    </row>
    <row r="93" spans="1:6" x14ac:dyDescent="0.25">
      <c r="A93" s="165" t="s">
        <v>735</v>
      </c>
      <c r="B93" s="165" t="s">
        <v>736</v>
      </c>
      <c r="C93" s="166" t="s">
        <v>787</v>
      </c>
      <c r="D93" s="167" t="s">
        <v>683</v>
      </c>
      <c r="E93" s="168">
        <v>490481.16</v>
      </c>
      <c r="F93" s="169" t="s">
        <v>738</v>
      </c>
    </row>
    <row r="94" spans="1:6" x14ac:dyDescent="0.25">
      <c r="A94" s="165" t="s">
        <v>735</v>
      </c>
      <c r="B94" s="165" t="s">
        <v>736</v>
      </c>
      <c r="C94" s="166" t="s">
        <v>788</v>
      </c>
      <c r="D94" s="167" t="s">
        <v>683</v>
      </c>
      <c r="E94" s="168">
        <v>74340</v>
      </c>
      <c r="F94" s="169" t="s">
        <v>738</v>
      </c>
    </row>
    <row r="95" spans="1:6" ht="15" customHeight="1" x14ac:dyDescent="0.25">
      <c r="A95" s="165" t="s">
        <v>735</v>
      </c>
      <c r="B95" s="165" t="s">
        <v>736</v>
      </c>
      <c r="C95" s="166" t="s">
        <v>789</v>
      </c>
      <c r="D95" s="167" t="s">
        <v>683</v>
      </c>
      <c r="E95" s="168">
        <v>40101.792600000001</v>
      </c>
      <c r="F95" s="169" t="s">
        <v>738</v>
      </c>
    </row>
    <row r="96" spans="1:6" ht="14.1" customHeight="1" x14ac:dyDescent="0.25">
      <c r="A96" s="165" t="s">
        <v>735</v>
      </c>
      <c r="B96" s="165" t="s">
        <v>736</v>
      </c>
      <c r="C96" s="166" t="s">
        <v>790</v>
      </c>
      <c r="D96" s="167" t="s">
        <v>683</v>
      </c>
      <c r="E96" s="168">
        <v>386697.033</v>
      </c>
      <c r="F96" s="169" t="s">
        <v>738</v>
      </c>
    </row>
    <row r="97" spans="1:6" x14ac:dyDescent="0.25">
      <c r="A97" s="165" t="s">
        <v>735</v>
      </c>
      <c r="B97" s="165" t="s">
        <v>736</v>
      </c>
      <c r="C97" s="166" t="s">
        <v>791</v>
      </c>
      <c r="D97" s="167" t="s">
        <v>683</v>
      </c>
      <c r="E97" s="168">
        <v>142177.25599999999</v>
      </c>
      <c r="F97" s="169" t="s">
        <v>738</v>
      </c>
    </row>
    <row r="98" spans="1:6" x14ac:dyDescent="0.25">
      <c r="A98" s="165" t="s">
        <v>735</v>
      </c>
      <c r="B98" s="165" t="s">
        <v>736</v>
      </c>
      <c r="C98" s="166" t="s">
        <v>792</v>
      </c>
      <c r="D98" s="167" t="s">
        <v>683</v>
      </c>
      <c r="E98" s="168">
        <v>26868.6</v>
      </c>
      <c r="F98" s="169" t="s">
        <v>738</v>
      </c>
    </row>
    <row r="99" spans="1:6" x14ac:dyDescent="0.25">
      <c r="A99" s="165" t="s">
        <v>735</v>
      </c>
      <c r="B99" s="165" t="s">
        <v>736</v>
      </c>
      <c r="C99" s="166" t="s">
        <v>793</v>
      </c>
      <c r="D99" s="167" t="s">
        <v>683</v>
      </c>
      <c r="E99" s="168">
        <v>1897493.1</v>
      </c>
      <c r="F99" s="169" t="s">
        <v>738</v>
      </c>
    </row>
    <row r="100" spans="1:6" x14ac:dyDescent="0.25">
      <c r="A100" s="165" t="s">
        <v>735</v>
      </c>
      <c r="B100" s="165" t="s">
        <v>736</v>
      </c>
      <c r="C100" s="166" t="s">
        <v>794</v>
      </c>
      <c r="D100" s="167" t="s">
        <v>683</v>
      </c>
      <c r="E100" s="168">
        <v>232041.1</v>
      </c>
      <c r="F100" s="169" t="s">
        <v>738</v>
      </c>
    </row>
    <row r="101" spans="1:6" ht="24" x14ac:dyDescent="0.25">
      <c r="A101" s="165" t="s">
        <v>735</v>
      </c>
      <c r="B101" s="165" t="s">
        <v>736</v>
      </c>
      <c r="C101" s="166" t="s">
        <v>795</v>
      </c>
      <c r="D101" s="167" t="s">
        <v>683</v>
      </c>
      <c r="E101" s="168">
        <v>34703.800000000003</v>
      </c>
      <c r="F101" s="169" t="s">
        <v>738</v>
      </c>
    </row>
    <row r="102" spans="1:6" x14ac:dyDescent="0.25">
      <c r="A102" s="165" t="s">
        <v>735</v>
      </c>
      <c r="B102" s="165" t="s">
        <v>736</v>
      </c>
      <c r="C102" s="166" t="s">
        <v>796</v>
      </c>
      <c r="D102" s="167" t="s">
        <v>683</v>
      </c>
      <c r="E102" s="168">
        <v>8903.1</v>
      </c>
      <c r="F102" s="169" t="s">
        <v>738</v>
      </c>
    </row>
    <row r="103" spans="1:6" ht="15.95" customHeight="1" x14ac:dyDescent="0.25">
      <c r="A103" s="165" t="s">
        <v>735</v>
      </c>
      <c r="B103" s="165" t="s">
        <v>736</v>
      </c>
      <c r="C103" s="166" t="s">
        <v>797</v>
      </c>
      <c r="D103" s="167" t="s">
        <v>683</v>
      </c>
      <c r="E103" s="168">
        <v>130316.25</v>
      </c>
      <c r="F103" s="166" t="s">
        <v>738</v>
      </c>
    </row>
    <row r="104" spans="1:6" x14ac:dyDescent="0.25">
      <c r="A104" s="165" t="s">
        <v>735</v>
      </c>
      <c r="B104" s="165" t="s">
        <v>736</v>
      </c>
      <c r="C104" s="166" t="s">
        <v>798</v>
      </c>
      <c r="D104" s="167" t="s">
        <v>683</v>
      </c>
      <c r="E104" s="168">
        <v>22139.75</v>
      </c>
      <c r="F104" s="169" t="s">
        <v>738</v>
      </c>
    </row>
    <row r="105" spans="1:6" x14ac:dyDescent="0.25">
      <c r="A105" s="165" t="s">
        <v>735</v>
      </c>
      <c r="B105" s="165" t="s">
        <v>736</v>
      </c>
      <c r="C105" s="166" t="s">
        <v>799</v>
      </c>
      <c r="D105" s="167" t="s">
        <v>683</v>
      </c>
      <c r="E105" s="168">
        <v>62932.232000000004</v>
      </c>
      <c r="F105" s="169" t="s">
        <v>738</v>
      </c>
    </row>
    <row r="106" spans="1:6" x14ac:dyDescent="0.25">
      <c r="A106" s="165" t="s">
        <v>735</v>
      </c>
      <c r="B106" s="165" t="s">
        <v>736</v>
      </c>
      <c r="C106" s="166" t="s">
        <v>800</v>
      </c>
      <c r="D106" s="167" t="s">
        <v>683</v>
      </c>
      <c r="E106" s="168">
        <v>62932.232199999999</v>
      </c>
      <c r="F106" s="169" t="s">
        <v>738</v>
      </c>
    </row>
    <row r="107" spans="1:6" x14ac:dyDescent="0.25">
      <c r="A107" s="165" t="s">
        <v>735</v>
      </c>
      <c r="B107" s="165" t="s">
        <v>736</v>
      </c>
      <c r="C107" s="166" t="s">
        <v>801</v>
      </c>
      <c r="D107" s="167" t="s">
        <v>683</v>
      </c>
      <c r="E107" s="168">
        <v>57230</v>
      </c>
      <c r="F107" s="169" t="s">
        <v>738</v>
      </c>
    </row>
    <row r="108" spans="1:6" x14ac:dyDescent="0.25">
      <c r="A108" s="165" t="s">
        <v>735</v>
      </c>
      <c r="B108" s="165" t="s">
        <v>736</v>
      </c>
      <c r="C108" s="166" t="s">
        <v>802</v>
      </c>
      <c r="D108" s="167" t="s">
        <v>683</v>
      </c>
      <c r="E108" s="168">
        <v>2549.9917</v>
      </c>
      <c r="F108" s="169" t="s">
        <v>738</v>
      </c>
    </row>
    <row r="109" spans="1:6" x14ac:dyDescent="0.25">
      <c r="A109" s="165" t="s">
        <v>735</v>
      </c>
      <c r="B109" s="165" t="s">
        <v>736</v>
      </c>
      <c r="C109" s="166" t="s">
        <v>803</v>
      </c>
      <c r="D109" s="167" t="s">
        <v>683</v>
      </c>
      <c r="E109" s="168">
        <v>13999.992</v>
      </c>
      <c r="F109" s="169" t="s">
        <v>738</v>
      </c>
    </row>
    <row r="110" spans="1:6" x14ac:dyDescent="0.25">
      <c r="A110" s="165" t="s">
        <v>735</v>
      </c>
      <c r="B110" s="165" t="s">
        <v>736</v>
      </c>
      <c r="C110" s="166" t="s">
        <v>804</v>
      </c>
      <c r="D110" s="167" t="s">
        <v>683</v>
      </c>
      <c r="E110" s="168">
        <v>19383.86</v>
      </c>
      <c r="F110" s="169" t="s">
        <v>738</v>
      </c>
    </row>
    <row r="111" spans="1:6" x14ac:dyDescent="0.25">
      <c r="A111" s="165" t="s">
        <v>735</v>
      </c>
      <c r="B111" s="165" t="s">
        <v>736</v>
      </c>
      <c r="C111" s="166" t="s">
        <v>805</v>
      </c>
      <c r="D111" s="167" t="s">
        <v>683</v>
      </c>
      <c r="E111" s="168">
        <v>250971.84</v>
      </c>
      <c r="F111" s="169" t="s">
        <v>738</v>
      </c>
    </row>
    <row r="112" spans="1:6" x14ac:dyDescent="0.25">
      <c r="A112" s="165" t="s">
        <v>735</v>
      </c>
      <c r="B112" s="165" t="s">
        <v>736</v>
      </c>
      <c r="C112" s="166" t="s">
        <v>806</v>
      </c>
      <c r="D112" s="167" t="s">
        <v>683</v>
      </c>
      <c r="E112" s="168">
        <v>257712</v>
      </c>
      <c r="F112" s="169" t="s">
        <v>738</v>
      </c>
    </row>
    <row r="113" spans="1:6" x14ac:dyDescent="0.25">
      <c r="A113" s="165" t="s">
        <v>735</v>
      </c>
      <c r="B113" s="165" t="s">
        <v>736</v>
      </c>
      <c r="C113" s="166" t="s">
        <v>807</v>
      </c>
      <c r="D113" s="167" t="s">
        <v>683</v>
      </c>
      <c r="E113" s="168">
        <v>3613.16</v>
      </c>
      <c r="F113" s="169" t="s">
        <v>738</v>
      </c>
    </row>
    <row r="114" spans="1:6" x14ac:dyDescent="0.25">
      <c r="A114" s="165" t="s">
        <v>735</v>
      </c>
      <c r="B114" s="165" t="s">
        <v>736</v>
      </c>
      <c r="C114" s="166" t="s">
        <v>808</v>
      </c>
      <c r="D114" s="167" t="s">
        <v>683</v>
      </c>
      <c r="E114" s="168">
        <v>34202.300000000003</v>
      </c>
      <c r="F114" s="169" t="s">
        <v>738</v>
      </c>
    </row>
    <row r="115" spans="1:6" x14ac:dyDescent="0.25">
      <c r="A115" s="165" t="s">
        <v>735</v>
      </c>
      <c r="B115" s="165" t="s">
        <v>736</v>
      </c>
      <c r="C115" s="166" t="s">
        <v>809</v>
      </c>
      <c r="D115" s="167" t="s">
        <v>683</v>
      </c>
      <c r="E115" s="168">
        <v>30336.03</v>
      </c>
      <c r="F115" s="169" t="s">
        <v>738</v>
      </c>
    </row>
    <row r="116" spans="1:6" x14ac:dyDescent="0.25">
      <c r="A116" s="165" t="s">
        <v>735</v>
      </c>
      <c r="B116" s="165" t="s">
        <v>736</v>
      </c>
      <c r="C116" s="166" t="s">
        <v>810</v>
      </c>
      <c r="D116" s="167" t="s">
        <v>683</v>
      </c>
      <c r="E116" s="168">
        <v>1250.8</v>
      </c>
      <c r="F116" s="169" t="s">
        <v>738</v>
      </c>
    </row>
    <row r="117" spans="1:6" x14ac:dyDescent="0.25">
      <c r="A117" s="165" t="s">
        <v>735</v>
      </c>
      <c r="B117" s="165" t="s">
        <v>736</v>
      </c>
      <c r="C117" s="166" t="s">
        <v>811</v>
      </c>
      <c r="D117" s="167" t="s">
        <v>683</v>
      </c>
      <c r="E117" s="168">
        <v>1250.8</v>
      </c>
      <c r="F117" s="169" t="s">
        <v>738</v>
      </c>
    </row>
    <row r="118" spans="1:6" x14ac:dyDescent="0.25">
      <c r="A118" s="165" t="s">
        <v>735</v>
      </c>
      <c r="B118" s="165" t="s">
        <v>736</v>
      </c>
      <c r="C118" s="166" t="s">
        <v>812</v>
      </c>
      <c r="D118" s="167" t="s">
        <v>683</v>
      </c>
      <c r="E118" s="168">
        <v>1250.8</v>
      </c>
      <c r="F118" s="169" t="s">
        <v>738</v>
      </c>
    </row>
    <row r="119" spans="1:6" x14ac:dyDescent="0.25">
      <c r="A119" s="165" t="s">
        <v>735</v>
      </c>
      <c r="B119" s="165" t="s">
        <v>736</v>
      </c>
      <c r="C119" s="166" t="s">
        <v>813</v>
      </c>
      <c r="D119" s="167" t="s">
        <v>683</v>
      </c>
      <c r="E119" s="168">
        <v>21240</v>
      </c>
      <c r="F119" s="169" t="s">
        <v>738</v>
      </c>
    </row>
    <row r="120" spans="1:6" x14ac:dyDescent="0.25">
      <c r="A120" s="165" t="s">
        <v>735</v>
      </c>
      <c r="B120" s="165" t="s">
        <v>736</v>
      </c>
      <c r="C120" s="166" t="s">
        <v>814</v>
      </c>
      <c r="D120" s="167" t="s">
        <v>683</v>
      </c>
      <c r="E120" s="168">
        <v>43960.9</v>
      </c>
      <c r="F120" s="169" t="s">
        <v>738</v>
      </c>
    </row>
    <row r="121" spans="1:6" x14ac:dyDescent="0.25">
      <c r="A121" s="165" t="s">
        <v>735</v>
      </c>
      <c r="B121" s="165" t="s">
        <v>736</v>
      </c>
      <c r="C121" s="166" t="s">
        <v>815</v>
      </c>
      <c r="D121" s="167" t="s">
        <v>683</v>
      </c>
      <c r="E121" s="168">
        <v>13749.996999999999</v>
      </c>
      <c r="F121" s="169" t="s">
        <v>738</v>
      </c>
    </row>
    <row r="122" spans="1:6" x14ac:dyDescent="0.25">
      <c r="A122" s="165" t="s">
        <v>735</v>
      </c>
      <c r="B122" s="165" t="s">
        <v>736</v>
      </c>
      <c r="C122" s="166" t="s">
        <v>816</v>
      </c>
      <c r="D122" s="167" t="s">
        <v>683</v>
      </c>
      <c r="E122" s="168">
        <v>13570</v>
      </c>
      <c r="F122" s="169" t="s">
        <v>738</v>
      </c>
    </row>
    <row r="123" spans="1:6" x14ac:dyDescent="0.25">
      <c r="A123" s="165" t="s">
        <v>735</v>
      </c>
      <c r="B123" s="165" t="s">
        <v>736</v>
      </c>
      <c r="C123" s="166" t="s">
        <v>817</v>
      </c>
      <c r="D123" s="167" t="s">
        <v>683</v>
      </c>
      <c r="E123" s="168">
        <v>4284.71</v>
      </c>
      <c r="F123" s="169" t="s">
        <v>738</v>
      </c>
    </row>
    <row r="124" spans="1:6" x14ac:dyDescent="0.25">
      <c r="A124" s="165" t="s">
        <v>735</v>
      </c>
      <c r="B124" s="165" t="s">
        <v>736</v>
      </c>
      <c r="C124" s="166" t="s">
        <v>818</v>
      </c>
      <c r="D124" s="167" t="s">
        <v>683</v>
      </c>
      <c r="E124" s="168">
        <v>5726.64</v>
      </c>
      <c r="F124" s="169" t="s">
        <v>738</v>
      </c>
    </row>
    <row r="125" spans="1:6" x14ac:dyDescent="0.25">
      <c r="A125" s="165" t="s">
        <v>735</v>
      </c>
      <c r="B125" s="165" t="s">
        <v>736</v>
      </c>
      <c r="C125" s="166" t="s">
        <v>819</v>
      </c>
      <c r="D125" s="167" t="s">
        <v>683</v>
      </c>
      <c r="E125" s="168">
        <v>20650</v>
      </c>
      <c r="F125" s="169" t="s">
        <v>738</v>
      </c>
    </row>
    <row r="126" spans="1:6" ht="12.95" customHeight="1" x14ac:dyDescent="0.25">
      <c r="A126" s="165" t="s">
        <v>735</v>
      </c>
      <c r="B126" s="165" t="s">
        <v>736</v>
      </c>
      <c r="C126" s="166" t="s">
        <v>820</v>
      </c>
      <c r="D126" s="167" t="s">
        <v>683</v>
      </c>
      <c r="E126" s="168">
        <v>575000.01</v>
      </c>
      <c r="F126" s="169" t="s">
        <v>738</v>
      </c>
    </row>
    <row r="127" spans="1:6" x14ac:dyDescent="0.25">
      <c r="A127" s="165" t="s">
        <v>735</v>
      </c>
      <c r="B127" s="165" t="s">
        <v>736</v>
      </c>
      <c r="C127" s="166" t="s">
        <v>821</v>
      </c>
      <c r="D127" s="167" t="s">
        <v>683</v>
      </c>
      <c r="E127" s="168">
        <v>2542900</v>
      </c>
      <c r="F127" s="169" t="s">
        <v>738</v>
      </c>
    </row>
    <row r="128" spans="1:6" x14ac:dyDescent="0.25">
      <c r="A128" s="165" t="s">
        <v>735</v>
      </c>
      <c r="B128" s="165" t="s">
        <v>736</v>
      </c>
      <c r="C128" s="166" t="s">
        <v>822</v>
      </c>
      <c r="D128" s="167" t="s">
        <v>683</v>
      </c>
      <c r="E128" s="168">
        <v>172556.12</v>
      </c>
      <c r="F128" s="169" t="s">
        <v>738</v>
      </c>
    </row>
    <row r="129" spans="1:6" x14ac:dyDescent="0.25">
      <c r="A129" s="165" t="s">
        <v>735</v>
      </c>
      <c r="B129" s="165" t="s">
        <v>736</v>
      </c>
      <c r="C129" s="166" t="s">
        <v>823</v>
      </c>
      <c r="D129" s="167" t="s">
        <v>683</v>
      </c>
      <c r="E129" s="168">
        <v>44250</v>
      </c>
      <c r="F129" s="169" t="s">
        <v>738</v>
      </c>
    </row>
    <row r="130" spans="1:6" x14ac:dyDescent="0.25">
      <c r="A130" s="165" t="s">
        <v>735</v>
      </c>
      <c r="B130" s="165" t="s">
        <v>736</v>
      </c>
      <c r="C130" s="166" t="s">
        <v>824</v>
      </c>
      <c r="D130" s="167" t="s">
        <v>683</v>
      </c>
      <c r="E130" s="168">
        <v>719492.56279999996</v>
      </c>
      <c r="F130" s="169" t="s">
        <v>738</v>
      </c>
    </row>
    <row r="131" spans="1:6" x14ac:dyDescent="0.25">
      <c r="A131" s="165" t="s">
        <v>735</v>
      </c>
      <c r="B131" s="165" t="s">
        <v>736</v>
      </c>
      <c r="C131" s="166" t="s">
        <v>825</v>
      </c>
      <c r="D131" s="167" t="s">
        <v>683</v>
      </c>
      <c r="E131" s="168">
        <v>816192.43</v>
      </c>
      <c r="F131" s="169" t="s">
        <v>738</v>
      </c>
    </row>
    <row r="132" spans="1:6" x14ac:dyDescent="0.25">
      <c r="A132" s="170" t="s">
        <v>826</v>
      </c>
      <c r="B132" s="170" t="s">
        <v>827</v>
      </c>
      <c r="C132" s="171" t="s">
        <v>828</v>
      </c>
      <c r="D132" s="172" t="s">
        <v>683</v>
      </c>
      <c r="E132" s="173">
        <v>36954.32</v>
      </c>
      <c r="F132" s="174" t="s">
        <v>829</v>
      </c>
    </row>
    <row r="133" spans="1:6" ht="14.1" customHeight="1" x14ac:dyDescent="0.25">
      <c r="A133" s="170" t="s">
        <v>826</v>
      </c>
      <c r="B133" s="170" t="s">
        <v>827</v>
      </c>
      <c r="C133" s="171" t="s">
        <v>830</v>
      </c>
      <c r="D133" s="172" t="s">
        <v>683</v>
      </c>
      <c r="E133" s="173">
        <v>3776</v>
      </c>
      <c r="F133" s="174" t="s">
        <v>829</v>
      </c>
    </row>
    <row r="134" spans="1:6" ht="15.95" customHeight="1" x14ac:dyDescent="0.25">
      <c r="A134" s="170" t="s">
        <v>826</v>
      </c>
      <c r="B134" s="170" t="s">
        <v>827</v>
      </c>
      <c r="C134" s="171" t="s">
        <v>831</v>
      </c>
      <c r="D134" s="172" t="s">
        <v>683</v>
      </c>
      <c r="E134" s="173">
        <v>12390</v>
      </c>
      <c r="F134" s="174" t="s">
        <v>829</v>
      </c>
    </row>
    <row r="135" spans="1:6" ht="15" customHeight="1" x14ac:dyDescent="0.25">
      <c r="A135" s="170" t="s">
        <v>826</v>
      </c>
      <c r="B135" s="170" t="s">
        <v>827</v>
      </c>
      <c r="C135" s="171" t="s">
        <v>832</v>
      </c>
      <c r="D135" s="172" t="s">
        <v>683</v>
      </c>
      <c r="E135" s="173">
        <v>6293.7049999999999</v>
      </c>
      <c r="F135" s="174" t="s">
        <v>829</v>
      </c>
    </row>
    <row r="136" spans="1:6" ht="14.1" customHeight="1" x14ac:dyDescent="0.25">
      <c r="A136" s="170" t="s">
        <v>826</v>
      </c>
      <c r="B136" s="170" t="s">
        <v>827</v>
      </c>
      <c r="C136" s="171" t="s">
        <v>833</v>
      </c>
      <c r="D136" s="172" t="s">
        <v>683</v>
      </c>
      <c r="E136" s="173">
        <v>27200</v>
      </c>
      <c r="F136" s="174" t="s">
        <v>829</v>
      </c>
    </row>
    <row r="137" spans="1:6" x14ac:dyDescent="0.25">
      <c r="A137" s="175" t="s">
        <v>428</v>
      </c>
      <c r="B137" s="175" t="s">
        <v>834</v>
      </c>
      <c r="C137" s="176" t="s">
        <v>835</v>
      </c>
      <c r="D137" s="177" t="s">
        <v>683</v>
      </c>
      <c r="E137" s="178">
        <v>109504</v>
      </c>
      <c r="F137" s="179" t="s">
        <v>836</v>
      </c>
    </row>
    <row r="138" spans="1:6" x14ac:dyDescent="0.25">
      <c r="A138" s="175" t="s">
        <v>428</v>
      </c>
      <c r="B138" s="175" t="s">
        <v>834</v>
      </c>
      <c r="C138" s="176" t="s">
        <v>837</v>
      </c>
      <c r="D138" s="177" t="s">
        <v>683</v>
      </c>
      <c r="E138" s="178">
        <v>5723</v>
      </c>
      <c r="F138" s="179" t="s">
        <v>836</v>
      </c>
    </row>
    <row r="139" spans="1:6" x14ac:dyDescent="0.25">
      <c r="A139" s="140" t="s">
        <v>838</v>
      </c>
      <c r="B139" s="140" t="s">
        <v>839</v>
      </c>
      <c r="C139" s="141" t="s">
        <v>840</v>
      </c>
      <c r="D139" s="142" t="s">
        <v>683</v>
      </c>
      <c r="E139" s="143">
        <v>6200</v>
      </c>
      <c r="F139" s="180" t="s">
        <v>841</v>
      </c>
    </row>
    <row r="140" spans="1:6" ht="24" x14ac:dyDescent="0.25">
      <c r="A140" s="140" t="s">
        <v>838</v>
      </c>
      <c r="B140" s="140" t="s">
        <v>839</v>
      </c>
      <c r="C140" s="141" t="s">
        <v>842</v>
      </c>
      <c r="D140" s="142" t="s">
        <v>683</v>
      </c>
      <c r="E140" s="143">
        <v>86568.53</v>
      </c>
      <c r="F140" s="180" t="s">
        <v>841</v>
      </c>
    </row>
    <row r="141" spans="1:6" ht="24" x14ac:dyDescent="0.25">
      <c r="A141" s="140" t="s">
        <v>838</v>
      </c>
      <c r="B141" s="140" t="s">
        <v>839</v>
      </c>
      <c r="C141" s="141" t="s">
        <v>843</v>
      </c>
      <c r="D141" s="142" t="s">
        <v>683</v>
      </c>
      <c r="E141" s="143">
        <v>100917.38</v>
      </c>
      <c r="F141" s="180" t="s">
        <v>841</v>
      </c>
    </row>
    <row r="142" spans="1:6" ht="15.95" customHeight="1" x14ac:dyDescent="0.25">
      <c r="A142" s="181" t="s">
        <v>236</v>
      </c>
      <c r="B142" s="181" t="s">
        <v>844</v>
      </c>
      <c r="C142" s="182" t="s">
        <v>845</v>
      </c>
      <c r="D142" s="183" t="s">
        <v>683</v>
      </c>
      <c r="E142" s="184">
        <v>1000</v>
      </c>
      <c r="F142" s="185" t="s">
        <v>846</v>
      </c>
    </row>
    <row r="143" spans="1:6" x14ac:dyDescent="0.25">
      <c r="A143" s="181" t="s">
        <v>236</v>
      </c>
      <c r="B143" s="181" t="s">
        <v>844</v>
      </c>
      <c r="C143" s="182" t="s">
        <v>847</v>
      </c>
      <c r="D143" s="183" t="s">
        <v>683</v>
      </c>
      <c r="E143" s="184">
        <v>200</v>
      </c>
      <c r="F143" s="185" t="s">
        <v>846</v>
      </c>
    </row>
    <row r="144" spans="1:6" ht="18" customHeight="1" x14ac:dyDescent="0.25">
      <c r="A144" s="181" t="s">
        <v>236</v>
      </c>
      <c r="B144" s="181" t="s">
        <v>844</v>
      </c>
      <c r="C144" s="182" t="s">
        <v>848</v>
      </c>
      <c r="D144" s="183" t="s">
        <v>683</v>
      </c>
      <c r="E144" s="184">
        <v>500</v>
      </c>
      <c r="F144" s="185" t="s">
        <v>846</v>
      </c>
    </row>
    <row r="145" spans="1:6" ht="17.25" customHeight="1" x14ac:dyDescent="0.25">
      <c r="A145" s="181" t="s">
        <v>236</v>
      </c>
      <c r="B145" s="181" t="s">
        <v>844</v>
      </c>
      <c r="C145" s="182" t="s">
        <v>849</v>
      </c>
      <c r="D145" s="183" t="s">
        <v>850</v>
      </c>
      <c r="E145" s="184">
        <v>197</v>
      </c>
      <c r="F145" s="186" t="s">
        <v>851</v>
      </c>
    </row>
    <row r="146" spans="1:6" x14ac:dyDescent="0.25">
      <c r="A146" s="181" t="s">
        <v>236</v>
      </c>
      <c r="B146" s="181" t="s">
        <v>844</v>
      </c>
      <c r="C146" s="182" t="s">
        <v>852</v>
      </c>
      <c r="D146" s="183" t="s">
        <v>850</v>
      </c>
      <c r="E146" s="184">
        <v>181</v>
      </c>
      <c r="F146" s="186" t="s">
        <v>851</v>
      </c>
    </row>
    <row r="147" spans="1:6" x14ac:dyDescent="0.25">
      <c r="A147" s="181" t="s">
        <v>236</v>
      </c>
      <c r="B147" s="181" t="s">
        <v>844</v>
      </c>
      <c r="C147" s="182" t="s">
        <v>853</v>
      </c>
      <c r="D147" s="183" t="s">
        <v>850</v>
      </c>
      <c r="E147" s="184">
        <v>251</v>
      </c>
      <c r="F147" s="185" t="s">
        <v>851</v>
      </c>
    </row>
    <row r="148" spans="1:6" x14ac:dyDescent="0.25">
      <c r="A148" s="181" t="s">
        <v>236</v>
      </c>
      <c r="B148" s="181" t="s">
        <v>844</v>
      </c>
      <c r="C148" s="182" t="s">
        <v>854</v>
      </c>
      <c r="D148" s="183" t="s">
        <v>850</v>
      </c>
      <c r="E148" s="184">
        <v>230</v>
      </c>
      <c r="F148" s="186" t="s">
        <v>851</v>
      </c>
    </row>
    <row r="149" spans="1:6" x14ac:dyDescent="0.25">
      <c r="A149" s="181" t="s">
        <v>236</v>
      </c>
      <c r="B149" s="181" t="s">
        <v>844</v>
      </c>
      <c r="C149" s="182" t="s">
        <v>855</v>
      </c>
      <c r="D149" s="183" t="s">
        <v>850</v>
      </c>
      <c r="E149" s="184">
        <v>110</v>
      </c>
      <c r="F149" s="185" t="s">
        <v>851</v>
      </c>
    </row>
    <row r="150" spans="1:6" x14ac:dyDescent="0.25">
      <c r="A150" s="140" t="s">
        <v>223</v>
      </c>
      <c r="B150" s="140" t="s">
        <v>856</v>
      </c>
      <c r="C150" s="141" t="s">
        <v>857</v>
      </c>
      <c r="D150" s="142" t="s">
        <v>858</v>
      </c>
      <c r="E150" s="143">
        <v>28.32</v>
      </c>
      <c r="F150" s="180" t="s">
        <v>859</v>
      </c>
    </row>
    <row r="151" spans="1:6" x14ac:dyDescent="0.25">
      <c r="A151" s="140" t="s">
        <v>223</v>
      </c>
      <c r="B151" s="140" t="s">
        <v>856</v>
      </c>
      <c r="C151" s="141" t="s">
        <v>860</v>
      </c>
      <c r="D151" s="142" t="s">
        <v>683</v>
      </c>
      <c r="E151" s="143">
        <v>8500</v>
      </c>
      <c r="F151" s="180" t="s">
        <v>859</v>
      </c>
    </row>
    <row r="152" spans="1:6" x14ac:dyDescent="0.25">
      <c r="A152" s="140" t="s">
        <v>223</v>
      </c>
      <c r="B152" s="140" t="s">
        <v>856</v>
      </c>
      <c r="C152" s="141" t="s">
        <v>861</v>
      </c>
      <c r="D152" s="142" t="s">
        <v>683</v>
      </c>
      <c r="E152" s="143">
        <v>81.171999999999997</v>
      </c>
      <c r="F152" s="180" t="s">
        <v>859</v>
      </c>
    </row>
    <row r="153" spans="1:6" x14ac:dyDescent="0.25">
      <c r="A153" s="140" t="s">
        <v>223</v>
      </c>
      <c r="B153" s="140" t="s">
        <v>856</v>
      </c>
      <c r="C153" s="141" t="s">
        <v>862</v>
      </c>
      <c r="D153" s="142" t="s">
        <v>683</v>
      </c>
      <c r="E153" s="143">
        <v>103.3567</v>
      </c>
      <c r="F153" s="180" t="s">
        <v>859</v>
      </c>
    </row>
    <row r="154" spans="1:6" x14ac:dyDescent="0.25">
      <c r="A154" s="140" t="s">
        <v>223</v>
      </c>
      <c r="B154" s="140" t="s">
        <v>856</v>
      </c>
      <c r="C154" s="141" t="s">
        <v>863</v>
      </c>
      <c r="D154" s="142" t="s">
        <v>683</v>
      </c>
      <c r="E154" s="143">
        <v>20.059999999999999</v>
      </c>
      <c r="F154" s="180" t="s">
        <v>859</v>
      </c>
    </row>
    <row r="155" spans="1:6" ht="12.95" customHeight="1" x14ac:dyDescent="0.25">
      <c r="A155" s="140" t="s">
        <v>223</v>
      </c>
      <c r="B155" s="140" t="s">
        <v>856</v>
      </c>
      <c r="C155" s="141" t="s">
        <v>864</v>
      </c>
      <c r="D155" s="142" t="s">
        <v>683</v>
      </c>
      <c r="E155" s="143">
        <v>208.86</v>
      </c>
      <c r="F155" s="180" t="s">
        <v>859</v>
      </c>
    </row>
    <row r="156" spans="1:6" ht="15" customHeight="1" x14ac:dyDescent="0.25">
      <c r="A156" s="140" t="s">
        <v>223</v>
      </c>
      <c r="B156" s="140" t="s">
        <v>856</v>
      </c>
      <c r="C156" s="141" t="s">
        <v>865</v>
      </c>
      <c r="D156" s="142" t="s">
        <v>683</v>
      </c>
      <c r="E156" s="143">
        <v>206.73500000000001</v>
      </c>
      <c r="F156" s="180" t="s">
        <v>859</v>
      </c>
    </row>
    <row r="157" spans="1:6" ht="15" customHeight="1" x14ac:dyDescent="0.25">
      <c r="A157" s="140" t="s">
        <v>223</v>
      </c>
      <c r="B157" s="140" t="s">
        <v>856</v>
      </c>
      <c r="C157" s="141" t="s">
        <v>866</v>
      </c>
      <c r="D157" s="142" t="s">
        <v>683</v>
      </c>
      <c r="E157" s="143">
        <v>43.293999999999997</v>
      </c>
      <c r="F157" s="180" t="s">
        <v>859</v>
      </c>
    </row>
    <row r="158" spans="1:6" ht="15" customHeight="1" x14ac:dyDescent="0.25">
      <c r="A158" s="140" t="s">
        <v>223</v>
      </c>
      <c r="B158" s="140" t="s">
        <v>856</v>
      </c>
      <c r="C158" s="141" t="s">
        <v>867</v>
      </c>
      <c r="D158" s="142" t="s">
        <v>683</v>
      </c>
      <c r="E158" s="143">
        <v>5.9</v>
      </c>
      <c r="F158" s="180" t="s">
        <v>859</v>
      </c>
    </row>
    <row r="159" spans="1:6" ht="15" customHeight="1" x14ac:dyDescent="0.25">
      <c r="A159" s="140" t="s">
        <v>223</v>
      </c>
      <c r="B159" s="140" t="s">
        <v>856</v>
      </c>
      <c r="C159" s="141" t="s">
        <v>868</v>
      </c>
      <c r="D159" s="142" t="s">
        <v>683</v>
      </c>
      <c r="E159" s="143">
        <v>944</v>
      </c>
      <c r="F159" s="180" t="s">
        <v>859</v>
      </c>
    </row>
    <row r="160" spans="1:6" ht="15" customHeight="1" x14ac:dyDescent="0.25">
      <c r="A160" s="140" t="s">
        <v>223</v>
      </c>
      <c r="B160" s="140" t="s">
        <v>856</v>
      </c>
      <c r="C160" s="141" t="s">
        <v>869</v>
      </c>
      <c r="D160" s="142" t="s">
        <v>683</v>
      </c>
      <c r="E160" s="143">
        <v>571.12</v>
      </c>
      <c r="F160" s="180" t="s">
        <v>859</v>
      </c>
    </row>
    <row r="161" spans="1:6" ht="15" customHeight="1" x14ac:dyDescent="0.25">
      <c r="A161" s="140" t="s">
        <v>223</v>
      </c>
      <c r="B161" s="140" t="s">
        <v>856</v>
      </c>
      <c r="C161" s="141" t="s">
        <v>870</v>
      </c>
      <c r="D161" s="142" t="s">
        <v>683</v>
      </c>
      <c r="E161" s="143">
        <v>619.5</v>
      </c>
      <c r="F161" s="180" t="s">
        <v>859</v>
      </c>
    </row>
    <row r="162" spans="1:6" ht="15" customHeight="1" x14ac:dyDescent="0.25">
      <c r="A162" s="140" t="s">
        <v>223</v>
      </c>
      <c r="B162" s="140" t="s">
        <v>856</v>
      </c>
      <c r="C162" s="141" t="s">
        <v>871</v>
      </c>
      <c r="D162" s="142" t="s">
        <v>683</v>
      </c>
      <c r="E162" s="143">
        <v>100.3</v>
      </c>
      <c r="F162" s="180" t="s">
        <v>859</v>
      </c>
    </row>
    <row r="163" spans="1:6" ht="14.1" customHeight="1" x14ac:dyDescent="0.25">
      <c r="A163" s="140" t="s">
        <v>223</v>
      </c>
      <c r="B163" s="140" t="s">
        <v>856</v>
      </c>
      <c r="C163" s="141" t="s">
        <v>872</v>
      </c>
      <c r="D163" s="142" t="s">
        <v>683</v>
      </c>
      <c r="E163" s="143">
        <v>33.630000000000003</v>
      </c>
      <c r="F163" s="180" t="s">
        <v>859</v>
      </c>
    </row>
    <row r="164" spans="1:6" x14ac:dyDescent="0.25">
      <c r="A164" s="140" t="s">
        <v>223</v>
      </c>
      <c r="B164" s="140" t="s">
        <v>856</v>
      </c>
      <c r="C164" s="141" t="s">
        <v>873</v>
      </c>
      <c r="D164" s="142" t="s">
        <v>683</v>
      </c>
      <c r="E164" s="143">
        <v>44.25</v>
      </c>
      <c r="F164" s="180" t="s">
        <v>859</v>
      </c>
    </row>
    <row r="165" spans="1:6" x14ac:dyDescent="0.25">
      <c r="A165" s="140" t="s">
        <v>223</v>
      </c>
      <c r="B165" s="140" t="s">
        <v>856</v>
      </c>
      <c r="C165" s="141" t="s">
        <v>874</v>
      </c>
      <c r="D165" s="142" t="s">
        <v>683</v>
      </c>
      <c r="E165" s="143">
        <v>855.5</v>
      </c>
      <c r="F165" s="180" t="s">
        <v>859</v>
      </c>
    </row>
    <row r="166" spans="1:6" x14ac:dyDescent="0.25">
      <c r="A166" s="140" t="s">
        <v>223</v>
      </c>
      <c r="B166" s="140" t="s">
        <v>856</v>
      </c>
      <c r="C166" s="141" t="s">
        <v>875</v>
      </c>
      <c r="D166" s="142" t="s">
        <v>683</v>
      </c>
      <c r="E166" s="143">
        <v>60.2273</v>
      </c>
      <c r="F166" s="180" t="s">
        <v>859</v>
      </c>
    </row>
    <row r="167" spans="1:6" x14ac:dyDescent="0.25">
      <c r="A167" s="140" t="s">
        <v>223</v>
      </c>
      <c r="B167" s="140" t="s">
        <v>856</v>
      </c>
      <c r="C167" s="141" t="s">
        <v>876</v>
      </c>
      <c r="D167" s="142" t="s">
        <v>683</v>
      </c>
      <c r="E167" s="143">
        <v>102.8133</v>
      </c>
      <c r="F167" s="180" t="s">
        <v>859</v>
      </c>
    </row>
    <row r="168" spans="1:6" x14ac:dyDescent="0.25">
      <c r="A168" s="140" t="s">
        <v>223</v>
      </c>
      <c r="B168" s="140" t="s">
        <v>856</v>
      </c>
      <c r="C168" s="141" t="s">
        <v>877</v>
      </c>
      <c r="D168" s="142" t="s">
        <v>683</v>
      </c>
      <c r="E168" s="143">
        <v>3030.43</v>
      </c>
      <c r="F168" s="180" t="s">
        <v>859</v>
      </c>
    </row>
    <row r="169" spans="1:6" x14ac:dyDescent="0.25">
      <c r="A169" s="140" t="s">
        <v>223</v>
      </c>
      <c r="B169" s="140" t="s">
        <v>856</v>
      </c>
      <c r="C169" s="141" t="s">
        <v>878</v>
      </c>
      <c r="D169" s="142" t="s">
        <v>683</v>
      </c>
      <c r="E169" s="143">
        <v>858.45</v>
      </c>
      <c r="F169" s="180" t="s">
        <v>859</v>
      </c>
    </row>
    <row r="170" spans="1:6" x14ac:dyDescent="0.25">
      <c r="A170" s="140" t="s">
        <v>223</v>
      </c>
      <c r="B170" s="140" t="s">
        <v>856</v>
      </c>
      <c r="C170" s="141" t="s">
        <v>879</v>
      </c>
      <c r="D170" s="142" t="s">
        <v>683</v>
      </c>
      <c r="E170" s="143">
        <v>206.72329999999999</v>
      </c>
      <c r="F170" s="180" t="s">
        <v>859</v>
      </c>
    </row>
    <row r="171" spans="1:6" ht="15.95" customHeight="1" x14ac:dyDescent="0.25">
      <c r="A171" s="140" t="s">
        <v>223</v>
      </c>
      <c r="B171" s="140" t="s">
        <v>856</v>
      </c>
      <c r="C171" s="141" t="s">
        <v>880</v>
      </c>
      <c r="D171" s="142" t="s">
        <v>683</v>
      </c>
      <c r="E171" s="143">
        <v>4425</v>
      </c>
      <c r="F171" s="180" t="s">
        <v>859</v>
      </c>
    </row>
    <row r="172" spans="1:6" x14ac:dyDescent="0.25">
      <c r="A172" s="140" t="s">
        <v>223</v>
      </c>
      <c r="B172" s="140" t="s">
        <v>856</v>
      </c>
      <c r="C172" s="141" t="s">
        <v>881</v>
      </c>
      <c r="D172" s="142" t="s">
        <v>683</v>
      </c>
      <c r="E172" s="143">
        <v>13500.0026</v>
      </c>
      <c r="F172" s="180" t="s">
        <v>859</v>
      </c>
    </row>
    <row r="173" spans="1:6" ht="20.25" customHeight="1" x14ac:dyDescent="0.25">
      <c r="A173" s="140" t="s">
        <v>223</v>
      </c>
      <c r="B173" s="140" t="s">
        <v>856</v>
      </c>
      <c r="C173" s="141" t="s">
        <v>882</v>
      </c>
      <c r="D173" s="142" t="s">
        <v>683</v>
      </c>
      <c r="E173" s="143">
        <v>1416</v>
      </c>
      <c r="F173" s="180" t="s">
        <v>859</v>
      </c>
    </row>
    <row r="174" spans="1:6" ht="21" customHeight="1" x14ac:dyDescent="0.2">
      <c r="A174" s="140" t="s">
        <v>223</v>
      </c>
      <c r="B174" s="140" t="s">
        <v>856</v>
      </c>
      <c r="C174" s="141" t="s">
        <v>883</v>
      </c>
      <c r="D174" s="142" t="s">
        <v>683</v>
      </c>
      <c r="E174" s="143">
        <v>3.54</v>
      </c>
      <c r="F174" s="187" t="s">
        <v>859</v>
      </c>
    </row>
    <row r="175" spans="1:6" ht="18" customHeight="1" x14ac:dyDescent="0.25">
      <c r="A175" s="140" t="s">
        <v>223</v>
      </c>
      <c r="B175" s="140" t="s">
        <v>856</v>
      </c>
      <c r="C175" s="141" t="s">
        <v>884</v>
      </c>
      <c r="D175" s="142" t="s">
        <v>683</v>
      </c>
      <c r="E175" s="143">
        <v>73.16</v>
      </c>
      <c r="F175" s="180" t="s">
        <v>859</v>
      </c>
    </row>
    <row r="176" spans="1:6" ht="20.25" customHeight="1" x14ac:dyDescent="0.25">
      <c r="A176" s="140" t="s">
        <v>223</v>
      </c>
      <c r="B176" s="140" t="s">
        <v>856</v>
      </c>
      <c r="C176" s="141" t="s">
        <v>885</v>
      </c>
      <c r="D176" s="142" t="s">
        <v>683</v>
      </c>
      <c r="E176" s="143">
        <v>548.26499999999999</v>
      </c>
      <c r="F176" s="180" t="s">
        <v>859</v>
      </c>
    </row>
    <row r="177" spans="1:6" ht="25.5" customHeight="1" x14ac:dyDescent="0.25">
      <c r="A177" s="140" t="s">
        <v>223</v>
      </c>
      <c r="B177" s="140" t="s">
        <v>856</v>
      </c>
      <c r="C177" s="141" t="s">
        <v>886</v>
      </c>
      <c r="D177" s="142" t="s">
        <v>683</v>
      </c>
      <c r="E177" s="143">
        <v>526.32500000000005</v>
      </c>
      <c r="F177" s="180" t="s">
        <v>859</v>
      </c>
    </row>
    <row r="178" spans="1:6" ht="19.5" customHeight="1" x14ac:dyDescent="0.2">
      <c r="A178" s="140" t="s">
        <v>223</v>
      </c>
      <c r="B178" s="140" t="s">
        <v>856</v>
      </c>
      <c r="C178" s="141" t="s">
        <v>887</v>
      </c>
      <c r="D178" s="142" t="s">
        <v>683</v>
      </c>
      <c r="E178" s="143">
        <v>3.54</v>
      </c>
      <c r="F178" s="187" t="s">
        <v>859</v>
      </c>
    </row>
    <row r="179" spans="1:6" ht="27.75" customHeight="1" x14ac:dyDescent="0.25">
      <c r="A179" s="140" t="s">
        <v>223</v>
      </c>
      <c r="B179" s="140" t="s">
        <v>856</v>
      </c>
      <c r="C179" s="141" t="s">
        <v>888</v>
      </c>
      <c r="D179" s="142" t="s">
        <v>683</v>
      </c>
      <c r="E179" s="143">
        <v>265.5</v>
      </c>
      <c r="F179" s="180" t="s">
        <v>859</v>
      </c>
    </row>
    <row r="180" spans="1:6" ht="21.75" customHeight="1" x14ac:dyDescent="0.25">
      <c r="A180" s="188" t="s">
        <v>128</v>
      </c>
      <c r="B180" s="188" t="s">
        <v>889</v>
      </c>
      <c r="C180" s="189" t="s">
        <v>890</v>
      </c>
      <c r="D180" s="190" t="s">
        <v>683</v>
      </c>
      <c r="E180" s="191">
        <v>1.9823999999999999</v>
      </c>
      <c r="F180" s="192" t="s">
        <v>891</v>
      </c>
    </row>
    <row r="181" spans="1:6" ht="22.5" customHeight="1" x14ac:dyDescent="0.25">
      <c r="A181" s="140" t="s">
        <v>205</v>
      </c>
      <c r="B181" s="140" t="s">
        <v>892</v>
      </c>
      <c r="C181" s="141" t="s">
        <v>893</v>
      </c>
      <c r="D181" s="142" t="s">
        <v>683</v>
      </c>
      <c r="E181" s="143">
        <v>7773.84</v>
      </c>
      <c r="F181" s="180" t="s">
        <v>894</v>
      </c>
    </row>
    <row r="182" spans="1:6" x14ac:dyDescent="0.25">
      <c r="A182" s="140" t="s">
        <v>205</v>
      </c>
      <c r="B182" s="140" t="s">
        <v>892</v>
      </c>
      <c r="C182" s="141" t="s">
        <v>895</v>
      </c>
      <c r="D182" s="142" t="s">
        <v>683</v>
      </c>
      <c r="E182" s="143">
        <v>9343.24</v>
      </c>
      <c r="F182" s="180" t="s">
        <v>894</v>
      </c>
    </row>
    <row r="183" spans="1:6" ht="23.25" customHeight="1" x14ac:dyDescent="0.25">
      <c r="A183" s="140" t="s">
        <v>205</v>
      </c>
      <c r="B183" s="140" t="s">
        <v>892</v>
      </c>
      <c r="C183" s="141" t="s">
        <v>896</v>
      </c>
      <c r="D183" s="142" t="s">
        <v>683</v>
      </c>
      <c r="E183" s="143">
        <v>10915</v>
      </c>
      <c r="F183" s="180" t="s">
        <v>894</v>
      </c>
    </row>
    <row r="184" spans="1:6" ht="20.25" customHeight="1" x14ac:dyDescent="0.25">
      <c r="A184" s="140" t="s">
        <v>205</v>
      </c>
      <c r="B184" s="140" t="s">
        <v>892</v>
      </c>
      <c r="C184" s="141" t="s">
        <v>897</v>
      </c>
      <c r="D184" s="142" t="s">
        <v>683</v>
      </c>
      <c r="E184" s="143">
        <v>3923.5</v>
      </c>
      <c r="F184" s="180" t="s">
        <v>894</v>
      </c>
    </row>
    <row r="185" spans="1:6" ht="14.1" customHeight="1" x14ac:dyDescent="0.25">
      <c r="A185" s="140" t="s">
        <v>205</v>
      </c>
      <c r="B185" s="140" t="s">
        <v>892</v>
      </c>
      <c r="C185" s="141" t="s">
        <v>898</v>
      </c>
      <c r="D185" s="142" t="s">
        <v>683</v>
      </c>
      <c r="E185" s="143">
        <v>4543</v>
      </c>
      <c r="F185" s="180" t="s">
        <v>894</v>
      </c>
    </row>
    <row r="186" spans="1:6" ht="17.100000000000001" customHeight="1" x14ac:dyDescent="0.25">
      <c r="A186" s="140" t="s">
        <v>205</v>
      </c>
      <c r="B186" s="140" t="s">
        <v>892</v>
      </c>
      <c r="C186" s="141" t="s">
        <v>899</v>
      </c>
      <c r="D186" s="142" t="s">
        <v>683</v>
      </c>
      <c r="E186" s="143">
        <v>9204</v>
      </c>
      <c r="F186" s="180" t="s">
        <v>894</v>
      </c>
    </row>
    <row r="187" spans="1:6" ht="15.95" customHeight="1" x14ac:dyDescent="0.25">
      <c r="A187" s="140" t="s">
        <v>205</v>
      </c>
      <c r="B187" s="140" t="s">
        <v>892</v>
      </c>
      <c r="C187" s="141" t="s">
        <v>900</v>
      </c>
      <c r="D187" s="142" t="s">
        <v>683</v>
      </c>
      <c r="E187" s="143">
        <v>1239</v>
      </c>
      <c r="F187" s="180" t="s">
        <v>894</v>
      </c>
    </row>
    <row r="188" spans="1:6" ht="15.95" customHeight="1" x14ac:dyDescent="0.25">
      <c r="A188" s="140" t="s">
        <v>205</v>
      </c>
      <c r="B188" s="140" t="s">
        <v>892</v>
      </c>
      <c r="C188" s="141" t="s">
        <v>901</v>
      </c>
      <c r="D188" s="142" t="s">
        <v>683</v>
      </c>
      <c r="E188" s="143">
        <v>1239</v>
      </c>
      <c r="F188" s="180" t="s">
        <v>894</v>
      </c>
    </row>
    <row r="189" spans="1:6" ht="32.25" customHeight="1" x14ac:dyDescent="0.25">
      <c r="A189" s="193" t="s">
        <v>158</v>
      </c>
      <c r="B189" s="193" t="s">
        <v>902</v>
      </c>
      <c r="C189" s="193" t="s">
        <v>903</v>
      </c>
      <c r="D189" s="194" t="s">
        <v>683</v>
      </c>
      <c r="E189" s="195">
        <v>54999.99</v>
      </c>
      <c r="F189" s="196" t="s">
        <v>904</v>
      </c>
    </row>
    <row r="190" spans="1:6" ht="30.75" customHeight="1" x14ac:dyDescent="0.25">
      <c r="A190" s="193" t="s">
        <v>158</v>
      </c>
      <c r="B190" s="193" t="s">
        <v>902</v>
      </c>
      <c r="C190" s="193" t="s">
        <v>905</v>
      </c>
      <c r="D190" s="194" t="s">
        <v>683</v>
      </c>
      <c r="E190" s="195">
        <v>17023.8</v>
      </c>
      <c r="F190" s="196" t="s">
        <v>904</v>
      </c>
    </row>
    <row r="191" spans="1:6" ht="25.5" customHeight="1" x14ac:dyDescent="0.25">
      <c r="A191" s="197" t="s">
        <v>906</v>
      </c>
      <c r="B191" s="193" t="s">
        <v>902</v>
      </c>
      <c r="C191" s="198" t="s">
        <v>907</v>
      </c>
      <c r="D191" s="199" t="s">
        <v>683</v>
      </c>
      <c r="E191" s="200">
        <v>4130</v>
      </c>
      <c r="F191" s="201" t="s">
        <v>908</v>
      </c>
    </row>
    <row r="192" spans="1:6" ht="15.95" customHeight="1" x14ac:dyDescent="0.25">
      <c r="A192" s="197" t="s">
        <v>906</v>
      </c>
      <c r="B192" s="193" t="s">
        <v>902</v>
      </c>
      <c r="C192" s="198" t="s">
        <v>909</v>
      </c>
      <c r="D192" s="199" t="s">
        <v>683</v>
      </c>
      <c r="E192" s="200">
        <v>16048</v>
      </c>
      <c r="F192" s="201" t="s">
        <v>908</v>
      </c>
    </row>
    <row r="193" spans="1:6" ht="27.75" customHeight="1" x14ac:dyDescent="0.25">
      <c r="A193" s="197" t="s">
        <v>906</v>
      </c>
      <c r="B193" s="193" t="s">
        <v>902</v>
      </c>
      <c r="C193" s="198" t="s">
        <v>910</v>
      </c>
      <c r="D193" s="202" t="s">
        <v>683</v>
      </c>
      <c r="E193" s="200">
        <v>24502.7</v>
      </c>
      <c r="F193" s="201" t="s">
        <v>908</v>
      </c>
    </row>
    <row r="194" spans="1:6" ht="34.5" customHeight="1" x14ac:dyDescent="0.25">
      <c r="A194" s="193" t="s">
        <v>157</v>
      </c>
      <c r="B194" s="193" t="s">
        <v>902</v>
      </c>
      <c r="C194" s="193" t="s">
        <v>911</v>
      </c>
      <c r="D194" s="194" t="s">
        <v>683</v>
      </c>
      <c r="E194" s="195">
        <v>715000</v>
      </c>
      <c r="F194" s="196" t="s">
        <v>912</v>
      </c>
    </row>
    <row r="195" spans="1:6" ht="23.25" customHeight="1" x14ac:dyDescent="0.25">
      <c r="A195" s="193" t="s">
        <v>913</v>
      </c>
      <c r="B195" s="193" t="s">
        <v>902</v>
      </c>
      <c r="C195" s="193" t="s">
        <v>914</v>
      </c>
      <c r="D195" s="194" t="s">
        <v>683</v>
      </c>
      <c r="E195" s="195">
        <v>60742.81</v>
      </c>
      <c r="F195" s="196" t="s">
        <v>904</v>
      </c>
    </row>
    <row r="196" spans="1:6" ht="25.5" customHeight="1" x14ac:dyDescent="0.25">
      <c r="A196" s="165" t="s">
        <v>913</v>
      </c>
      <c r="B196" s="193" t="s">
        <v>902</v>
      </c>
      <c r="C196" s="193" t="s">
        <v>915</v>
      </c>
      <c r="D196" s="194" t="s">
        <v>683</v>
      </c>
      <c r="E196" s="195">
        <v>30385</v>
      </c>
      <c r="F196" s="196" t="s">
        <v>904</v>
      </c>
    </row>
    <row r="197" spans="1:6" ht="24" x14ac:dyDescent="0.25">
      <c r="A197" s="193" t="s">
        <v>913</v>
      </c>
      <c r="B197" s="193" t="s">
        <v>902</v>
      </c>
      <c r="C197" s="193" t="s">
        <v>916</v>
      </c>
      <c r="D197" s="194" t="s">
        <v>683</v>
      </c>
      <c r="E197" s="195">
        <v>79818.740000000005</v>
      </c>
      <c r="F197" s="196" t="s">
        <v>904</v>
      </c>
    </row>
    <row r="198" spans="1:6" ht="24" x14ac:dyDescent="0.25">
      <c r="A198" s="165" t="s">
        <v>913</v>
      </c>
      <c r="B198" s="193" t="s">
        <v>902</v>
      </c>
      <c r="C198" s="193" t="s">
        <v>917</v>
      </c>
      <c r="D198" s="194" t="s">
        <v>683</v>
      </c>
      <c r="E198" s="195">
        <v>4500</v>
      </c>
      <c r="F198" s="196" t="s">
        <v>918</v>
      </c>
    </row>
    <row r="199" spans="1:6" ht="24" x14ac:dyDescent="0.25">
      <c r="A199" s="165" t="s">
        <v>913</v>
      </c>
      <c r="B199" s="193" t="s">
        <v>902</v>
      </c>
      <c r="C199" s="166" t="s">
        <v>919</v>
      </c>
      <c r="D199" s="167" t="s">
        <v>683</v>
      </c>
      <c r="E199" s="168">
        <v>44840</v>
      </c>
      <c r="F199" s="169" t="s">
        <v>920</v>
      </c>
    </row>
    <row r="200" spans="1:6" ht="14.1" customHeight="1" x14ac:dyDescent="0.25">
      <c r="A200" s="193" t="s">
        <v>913</v>
      </c>
      <c r="B200" s="193" t="s">
        <v>902</v>
      </c>
      <c r="C200" s="193" t="s">
        <v>921</v>
      </c>
      <c r="D200" s="194" t="s">
        <v>683</v>
      </c>
      <c r="E200" s="195">
        <v>8850</v>
      </c>
      <c r="F200" s="196" t="s">
        <v>904</v>
      </c>
    </row>
    <row r="201" spans="1:6" ht="14.1" customHeight="1" x14ac:dyDescent="0.25">
      <c r="A201" s="165" t="s">
        <v>922</v>
      </c>
      <c r="B201" s="193" t="s">
        <v>902</v>
      </c>
      <c r="C201" s="203" t="s">
        <v>923</v>
      </c>
      <c r="D201" s="204" t="s">
        <v>683</v>
      </c>
      <c r="E201" s="205">
        <v>45459.5</v>
      </c>
      <c r="F201" s="206" t="s">
        <v>924</v>
      </c>
    </row>
    <row r="202" spans="1:6" ht="15.95" customHeight="1" x14ac:dyDescent="0.25">
      <c r="A202" s="165" t="s">
        <v>922</v>
      </c>
      <c r="B202" s="193" t="s">
        <v>902</v>
      </c>
      <c r="C202" s="203" t="s">
        <v>925</v>
      </c>
      <c r="D202" s="204" t="s">
        <v>683</v>
      </c>
      <c r="E202" s="205">
        <v>7500</v>
      </c>
      <c r="F202" s="206" t="s">
        <v>926</v>
      </c>
    </row>
    <row r="203" spans="1:6" ht="15" customHeight="1" x14ac:dyDescent="0.25">
      <c r="A203" s="207" t="s">
        <v>247</v>
      </c>
      <c r="B203" s="207" t="s">
        <v>927</v>
      </c>
      <c r="C203" s="208" t="s">
        <v>928</v>
      </c>
      <c r="D203" s="209" t="s">
        <v>683</v>
      </c>
      <c r="E203" s="210">
        <v>68.44</v>
      </c>
      <c r="F203" s="211" t="s">
        <v>929</v>
      </c>
    </row>
    <row r="204" spans="1:6" ht="15" customHeight="1" x14ac:dyDescent="0.25">
      <c r="A204" s="207" t="s">
        <v>247</v>
      </c>
      <c r="B204" s="207" t="s">
        <v>927</v>
      </c>
      <c r="C204" s="208" t="s">
        <v>930</v>
      </c>
      <c r="D204" s="209" t="s">
        <v>683</v>
      </c>
      <c r="E204" s="210">
        <v>3935.3</v>
      </c>
      <c r="F204" s="211" t="s">
        <v>929</v>
      </c>
    </row>
    <row r="205" spans="1:6" ht="14.1" customHeight="1" x14ac:dyDescent="0.25">
      <c r="A205" s="207" t="s">
        <v>247</v>
      </c>
      <c r="B205" s="207" t="s">
        <v>927</v>
      </c>
      <c r="C205" s="208" t="s">
        <v>931</v>
      </c>
      <c r="D205" s="209" t="s">
        <v>683</v>
      </c>
      <c r="E205" s="210">
        <v>1548</v>
      </c>
      <c r="F205" s="211" t="s">
        <v>929</v>
      </c>
    </row>
    <row r="206" spans="1:6" ht="12.95" customHeight="1" x14ac:dyDescent="0.25">
      <c r="A206" s="207" t="s">
        <v>247</v>
      </c>
      <c r="B206" s="207" t="s">
        <v>927</v>
      </c>
      <c r="C206" s="208" t="s">
        <v>932</v>
      </c>
      <c r="D206" s="209" t="s">
        <v>683</v>
      </c>
      <c r="E206" s="210">
        <v>130</v>
      </c>
      <c r="F206" s="211" t="s">
        <v>929</v>
      </c>
    </row>
    <row r="207" spans="1:6" x14ac:dyDescent="0.25">
      <c r="A207" s="207" t="s">
        <v>247</v>
      </c>
      <c r="B207" s="207" t="s">
        <v>927</v>
      </c>
      <c r="C207" s="208" t="s">
        <v>933</v>
      </c>
      <c r="D207" s="209" t="s">
        <v>683</v>
      </c>
      <c r="E207" s="210">
        <v>341.02</v>
      </c>
      <c r="F207" s="211" t="s">
        <v>929</v>
      </c>
    </row>
    <row r="208" spans="1:6" x14ac:dyDescent="0.25">
      <c r="A208" s="207" t="s">
        <v>247</v>
      </c>
      <c r="B208" s="207" t="s">
        <v>927</v>
      </c>
      <c r="C208" s="208" t="s">
        <v>934</v>
      </c>
      <c r="D208" s="209" t="s">
        <v>683</v>
      </c>
      <c r="E208" s="210">
        <v>120</v>
      </c>
      <c r="F208" s="211" t="s">
        <v>929</v>
      </c>
    </row>
    <row r="209" spans="1:6" x14ac:dyDescent="0.25">
      <c r="A209" s="207" t="s">
        <v>247</v>
      </c>
      <c r="B209" s="207" t="s">
        <v>927</v>
      </c>
      <c r="C209" s="208" t="s">
        <v>935</v>
      </c>
      <c r="D209" s="209" t="s">
        <v>850</v>
      </c>
      <c r="E209" s="210">
        <v>57.784999999999997</v>
      </c>
      <c r="F209" s="211" t="s">
        <v>929</v>
      </c>
    </row>
    <row r="210" spans="1:6" x14ac:dyDescent="0.25">
      <c r="A210" s="207" t="s">
        <v>247</v>
      </c>
      <c r="B210" s="207" t="s">
        <v>927</v>
      </c>
      <c r="C210" s="208" t="s">
        <v>936</v>
      </c>
      <c r="D210" s="209" t="s">
        <v>850</v>
      </c>
      <c r="E210" s="210">
        <v>118</v>
      </c>
      <c r="F210" s="211" t="s">
        <v>929</v>
      </c>
    </row>
    <row r="211" spans="1:6" x14ac:dyDescent="0.25">
      <c r="A211" s="207" t="s">
        <v>247</v>
      </c>
      <c r="B211" s="207" t="s">
        <v>927</v>
      </c>
      <c r="C211" s="208" t="s">
        <v>937</v>
      </c>
      <c r="D211" s="209" t="s">
        <v>850</v>
      </c>
      <c r="E211" s="210">
        <v>138.06</v>
      </c>
      <c r="F211" s="211" t="s">
        <v>929</v>
      </c>
    </row>
    <row r="212" spans="1:6" x14ac:dyDescent="0.25">
      <c r="A212" s="207" t="s">
        <v>247</v>
      </c>
      <c r="B212" s="207" t="s">
        <v>927</v>
      </c>
      <c r="C212" s="208" t="s">
        <v>938</v>
      </c>
      <c r="D212" s="209" t="s">
        <v>850</v>
      </c>
      <c r="E212" s="210">
        <v>136.88</v>
      </c>
      <c r="F212" s="211" t="s">
        <v>929</v>
      </c>
    </row>
    <row r="213" spans="1:6" ht="14.1" customHeight="1" x14ac:dyDescent="0.25">
      <c r="A213" s="207" t="s">
        <v>247</v>
      </c>
      <c r="B213" s="207" t="s">
        <v>927</v>
      </c>
      <c r="C213" s="208" t="s">
        <v>939</v>
      </c>
      <c r="D213" s="209" t="s">
        <v>683</v>
      </c>
      <c r="E213" s="210">
        <v>270</v>
      </c>
      <c r="F213" s="211" t="s">
        <v>929</v>
      </c>
    </row>
    <row r="214" spans="1:6" ht="15" customHeight="1" x14ac:dyDescent="0.25">
      <c r="A214" s="207" t="s">
        <v>247</v>
      </c>
      <c r="B214" s="207" t="s">
        <v>927</v>
      </c>
      <c r="C214" s="208" t="s">
        <v>940</v>
      </c>
      <c r="D214" s="209" t="s">
        <v>683</v>
      </c>
      <c r="E214" s="210">
        <v>300</v>
      </c>
      <c r="F214" s="211" t="s">
        <v>929</v>
      </c>
    </row>
    <row r="215" spans="1:6" x14ac:dyDescent="0.25">
      <c r="A215" s="207" t="s">
        <v>247</v>
      </c>
      <c r="B215" s="207" t="s">
        <v>927</v>
      </c>
      <c r="C215" s="208" t="s">
        <v>941</v>
      </c>
      <c r="D215" s="209" t="s">
        <v>683</v>
      </c>
      <c r="E215" s="210">
        <v>160</v>
      </c>
      <c r="F215" s="211" t="s">
        <v>929</v>
      </c>
    </row>
    <row r="216" spans="1:6" x14ac:dyDescent="0.25">
      <c r="A216" s="207" t="s">
        <v>247</v>
      </c>
      <c r="B216" s="207" t="s">
        <v>927</v>
      </c>
      <c r="C216" s="208" t="s">
        <v>942</v>
      </c>
      <c r="D216" s="209" t="s">
        <v>683</v>
      </c>
      <c r="E216" s="210">
        <v>728.06</v>
      </c>
      <c r="F216" s="211" t="s">
        <v>929</v>
      </c>
    </row>
    <row r="217" spans="1:6" x14ac:dyDescent="0.25">
      <c r="A217" s="207" t="s">
        <v>247</v>
      </c>
      <c r="B217" s="207" t="s">
        <v>927</v>
      </c>
      <c r="C217" s="208" t="s">
        <v>943</v>
      </c>
      <c r="D217" s="209" t="s">
        <v>683</v>
      </c>
      <c r="E217" s="210">
        <v>125</v>
      </c>
      <c r="F217" s="211" t="s">
        <v>929</v>
      </c>
    </row>
    <row r="218" spans="1:6" x14ac:dyDescent="0.25">
      <c r="A218" s="212" t="s">
        <v>944</v>
      </c>
      <c r="B218" s="212" t="s">
        <v>945</v>
      </c>
      <c r="C218" s="213" t="s">
        <v>946</v>
      </c>
      <c r="D218" s="214" t="s">
        <v>683</v>
      </c>
      <c r="E218" s="215">
        <v>7123.8959999999997</v>
      </c>
      <c r="F218" s="216" t="s">
        <v>947</v>
      </c>
    </row>
    <row r="219" spans="1:6" x14ac:dyDescent="0.25">
      <c r="A219" s="212" t="s">
        <v>944</v>
      </c>
      <c r="B219" s="212" t="s">
        <v>945</v>
      </c>
      <c r="C219" s="213" t="s">
        <v>948</v>
      </c>
      <c r="D219" s="217" t="s">
        <v>683</v>
      </c>
      <c r="E219" s="218">
        <v>13570</v>
      </c>
      <c r="F219" s="219" t="s">
        <v>947</v>
      </c>
    </row>
    <row r="220" spans="1:6" ht="19.5" customHeight="1" x14ac:dyDescent="0.25">
      <c r="A220" s="220" t="s">
        <v>256</v>
      </c>
      <c r="B220" s="220" t="s">
        <v>949</v>
      </c>
      <c r="C220" s="221" t="s">
        <v>950</v>
      </c>
      <c r="D220" s="222" t="s">
        <v>683</v>
      </c>
      <c r="E220" s="223">
        <v>6938.4</v>
      </c>
      <c r="F220" s="224" t="s">
        <v>951</v>
      </c>
    </row>
    <row r="221" spans="1:6" ht="15.95" customHeight="1" x14ac:dyDescent="0.25">
      <c r="A221" s="225" t="s">
        <v>256</v>
      </c>
      <c r="B221" s="220" t="s">
        <v>949</v>
      </c>
      <c r="C221" s="226" t="s">
        <v>952</v>
      </c>
      <c r="D221" s="227" t="s">
        <v>683</v>
      </c>
      <c r="E221" s="228">
        <v>11800</v>
      </c>
      <c r="F221" s="229" t="s">
        <v>953</v>
      </c>
    </row>
    <row r="222" spans="1:6" ht="15.95" customHeight="1" x14ac:dyDescent="0.25">
      <c r="A222" s="225" t="s">
        <v>256</v>
      </c>
      <c r="B222" s="220" t="s">
        <v>949</v>
      </c>
      <c r="C222" s="226" t="s">
        <v>954</v>
      </c>
      <c r="D222" s="227" t="s">
        <v>683</v>
      </c>
      <c r="E222" s="228">
        <v>10620</v>
      </c>
      <c r="F222" s="229" t="s">
        <v>953</v>
      </c>
    </row>
    <row r="223" spans="1:6" x14ac:dyDescent="0.25">
      <c r="A223" s="220" t="s">
        <v>256</v>
      </c>
      <c r="B223" s="220" t="s">
        <v>949</v>
      </c>
      <c r="C223" s="221" t="s">
        <v>955</v>
      </c>
      <c r="D223" s="222" t="s">
        <v>683</v>
      </c>
      <c r="E223" s="223">
        <v>8142</v>
      </c>
      <c r="F223" s="224" t="s">
        <v>951</v>
      </c>
    </row>
    <row r="224" spans="1:6" x14ac:dyDescent="0.25">
      <c r="A224" s="225" t="s">
        <v>256</v>
      </c>
      <c r="B224" s="220" t="s">
        <v>949</v>
      </c>
      <c r="C224" s="226" t="s">
        <v>956</v>
      </c>
      <c r="D224" s="227" t="s">
        <v>683</v>
      </c>
      <c r="E224" s="228">
        <v>11227.8771</v>
      </c>
      <c r="F224" s="230" t="s">
        <v>953</v>
      </c>
    </row>
    <row r="225" spans="1:6" ht="21.75" customHeight="1" x14ac:dyDescent="0.25">
      <c r="A225" s="220" t="s">
        <v>256</v>
      </c>
      <c r="B225" s="220" t="s">
        <v>949</v>
      </c>
      <c r="C225" s="221" t="s">
        <v>957</v>
      </c>
      <c r="D225" s="222" t="s">
        <v>683</v>
      </c>
      <c r="E225" s="223">
        <v>8496</v>
      </c>
      <c r="F225" s="224" t="s">
        <v>951</v>
      </c>
    </row>
    <row r="226" spans="1:6" ht="23.25" customHeight="1" x14ac:dyDescent="0.25">
      <c r="A226" s="220" t="s">
        <v>256</v>
      </c>
      <c r="B226" s="220" t="s">
        <v>949</v>
      </c>
      <c r="C226" s="221" t="s">
        <v>958</v>
      </c>
      <c r="D226" s="231" t="s">
        <v>683</v>
      </c>
      <c r="E226" s="232">
        <v>5605</v>
      </c>
      <c r="F226" s="233" t="s">
        <v>951</v>
      </c>
    </row>
    <row r="227" spans="1:6" ht="23.25" customHeight="1" x14ac:dyDescent="0.25">
      <c r="A227" s="225" t="s">
        <v>256</v>
      </c>
      <c r="B227" s="220" t="s">
        <v>949</v>
      </c>
      <c r="C227" s="226" t="s">
        <v>959</v>
      </c>
      <c r="D227" s="227" t="s">
        <v>683</v>
      </c>
      <c r="E227" s="228">
        <v>14160</v>
      </c>
      <c r="F227" s="230" t="s">
        <v>953</v>
      </c>
    </row>
    <row r="228" spans="1:6" x14ac:dyDescent="0.25">
      <c r="A228" s="220" t="s">
        <v>256</v>
      </c>
      <c r="B228" s="220" t="s">
        <v>949</v>
      </c>
      <c r="C228" s="221" t="s">
        <v>960</v>
      </c>
      <c r="D228" s="222" t="s">
        <v>683</v>
      </c>
      <c r="E228" s="223">
        <v>1121</v>
      </c>
      <c r="F228" s="224" t="s">
        <v>951</v>
      </c>
    </row>
    <row r="229" spans="1:6" x14ac:dyDescent="0.25">
      <c r="A229" s="225" t="s">
        <v>256</v>
      </c>
      <c r="B229" s="220" t="s">
        <v>949</v>
      </c>
      <c r="C229" s="226" t="s">
        <v>961</v>
      </c>
      <c r="D229" s="227" t="s">
        <v>683</v>
      </c>
      <c r="E229" s="228">
        <v>450</v>
      </c>
      <c r="F229" s="230" t="s">
        <v>953</v>
      </c>
    </row>
    <row r="230" spans="1:6" x14ac:dyDescent="0.25">
      <c r="A230" s="220" t="s">
        <v>256</v>
      </c>
      <c r="B230" s="220" t="s">
        <v>949</v>
      </c>
      <c r="C230" s="221" t="s">
        <v>962</v>
      </c>
      <c r="D230" s="222" t="s">
        <v>683</v>
      </c>
      <c r="E230" s="223">
        <v>5900</v>
      </c>
      <c r="F230" s="224" t="s">
        <v>951</v>
      </c>
    </row>
    <row r="231" spans="1:6" x14ac:dyDescent="0.25">
      <c r="A231" s="225" t="s">
        <v>256</v>
      </c>
      <c r="B231" s="220" t="s">
        <v>949</v>
      </c>
      <c r="C231" s="226" t="s">
        <v>963</v>
      </c>
      <c r="D231" s="227" t="s">
        <v>683</v>
      </c>
      <c r="E231" s="228">
        <v>14160</v>
      </c>
      <c r="F231" s="230" t="s">
        <v>953</v>
      </c>
    </row>
    <row r="232" spans="1:6" x14ac:dyDescent="0.25">
      <c r="A232" s="220" t="s">
        <v>256</v>
      </c>
      <c r="B232" s="220" t="s">
        <v>949</v>
      </c>
      <c r="C232" s="221" t="s">
        <v>964</v>
      </c>
      <c r="D232" s="222" t="s">
        <v>683</v>
      </c>
      <c r="E232" s="223">
        <v>18880</v>
      </c>
      <c r="F232" s="233" t="s">
        <v>951</v>
      </c>
    </row>
    <row r="233" spans="1:6" x14ac:dyDescent="0.25">
      <c r="A233" s="220" t="s">
        <v>256</v>
      </c>
      <c r="B233" s="220" t="s">
        <v>949</v>
      </c>
      <c r="C233" s="221" t="s">
        <v>965</v>
      </c>
      <c r="D233" s="222" t="s">
        <v>683</v>
      </c>
      <c r="E233" s="223">
        <v>4130</v>
      </c>
      <c r="F233" s="233" t="s">
        <v>951</v>
      </c>
    </row>
    <row r="234" spans="1:6" x14ac:dyDescent="0.25">
      <c r="A234" s="220" t="s">
        <v>256</v>
      </c>
      <c r="B234" s="220" t="s">
        <v>949</v>
      </c>
      <c r="C234" s="221" t="s">
        <v>966</v>
      </c>
      <c r="D234" s="222" t="s">
        <v>683</v>
      </c>
      <c r="E234" s="223">
        <v>2950</v>
      </c>
      <c r="F234" s="233" t="s">
        <v>951</v>
      </c>
    </row>
    <row r="235" spans="1:6" x14ac:dyDescent="0.25">
      <c r="A235" s="225" t="s">
        <v>256</v>
      </c>
      <c r="B235" s="220" t="s">
        <v>949</v>
      </c>
      <c r="C235" s="226" t="s">
        <v>967</v>
      </c>
      <c r="D235" s="227" t="s">
        <v>683</v>
      </c>
      <c r="E235" s="228">
        <v>7949.66</v>
      </c>
      <c r="F235" s="230" t="s">
        <v>953</v>
      </c>
    </row>
    <row r="236" spans="1:6" x14ac:dyDescent="0.25">
      <c r="A236" s="225" t="s">
        <v>256</v>
      </c>
      <c r="B236" s="220" t="s">
        <v>949</v>
      </c>
      <c r="C236" s="226" t="s">
        <v>968</v>
      </c>
      <c r="D236" s="227" t="s">
        <v>683</v>
      </c>
      <c r="E236" s="228">
        <v>1303.9000000000001</v>
      </c>
      <c r="F236" s="230" t="s">
        <v>953</v>
      </c>
    </row>
    <row r="237" spans="1:6" x14ac:dyDescent="0.25">
      <c r="A237" s="225" t="s">
        <v>256</v>
      </c>
      <c r="B237" s="220" t="s">
        <v>949</v>
      </c>
      <c r="C237" s="226" t="s">
        <v>969</v>
      </c>
      <c r="D237" s="227" t="s">
        <v>683</v>
      </c>
      <c r="E237" s="228">
        <v>7949.66</v>
      </c>
      <c r="F237" s="230" t="s">
        <v>953</v>
      </c>
    </row>
    <row r="238" spans="1:6" x14ac:dyDescent="0.25">
      <c r="A238" s="225" t="s">
        <v>256</v>
      </c>
      <c r="B238" s="220" t="s">
        <v>949</v>
      </c>
      <c r="C238" s="226" t="s">
        <v>970</v>
      </c>
      <c r="D238" s="227" t="s">
        <v>683</v>
      </c>
      <c r="E238" s="228">
        <v>9912</v>
      </c>
      <c r="F238" s="230" t="s">
        <v>953</v>
      </c>
    </row>
    <row r="239" spans="1:6" ht="19.5" customHeight="1" x14ac:dyDescent="0.25">
      <c r="A239" s="220" t="s">
        <v>256</v>
      </c>
      <c r="B239" s="220" t="s">
        <v>949</v>
      </c>
      <c r="C239" s="234" t="s">
        <v>971</v>
      </c>
      <c r="D239" s="231" t="s">
        <v>683</v>
      </c>
      <c r="E239" s="232">
        <v>14004.83</v>
      </c>
      <c r="F239" s="233" t="s">
        <v>951</v>
      </c>
    </row>
    <row r="240" spans="1:6" ht="20.25" customHeight="1" x14ac:dyDescent="0.25">
      <c r="A240" s="220" t="s">
        <v>256</v>
      </c>
      <c r="B240" s="220" t="s">
        <v>949</v>
      </c>
      <c r="C240" s="221" t="s">
        <v>972</v>
      </c>
      <c r="D240" s="222" t="s">
        <v>683</v>
      </c>
      <c r="E240" s="223">
        <v>12019.008</v>
      </c>
      <c r="F240" s="233" t="s">
        <v>951</v>
      </c>
    </row>
    <row r="241" spans="1:6" x14ac:dyDescent="0.25">
      <c r="A241" s="220" t="s">
        <v>256</v>
      </c>
      <c r="B241" s="220" t="s">
        <v>949</v>
      </c>
      <c r="C241" s="221" t="s">
        <v>973</v>
      </c>
      <c r="D241" s="231" t="s">
        <v>683</v>
      </c>
      <c r="E241" s="232">
        <v>4378.9799999999996</v>
      </c>
      <c r="F241" s="233" t="s">
        <v>953</v>
      </c>
    </row>
    <row r="242" spans="1:6" x14ac:dyDescent="0.25">
      <c r="A242" s="220" t="s">
        <v>256</v>
      </c>
      <c r="B242" s="220" t="s">
        <v>949</v>
      </c>
      <c r="C242" s="221" t="s">
        <v>974</v>
      </c>
      <c r="D242" s="222" t="s">
        <v>683</v>
      </c>
      <c r="E242" s="223">
        <v>3482.18</v>
      </c>
      <c r="F242" s="224" t="s">
        <v>951</v>
      </c>
    </row>
    <row r="243" spans="1:6" x14ac:dyDescent="0.25">
      <c r="A243" s="220" t="s">
        <v>256</v>
      </c>
      <c r="B243" s="220" t="s">
        <v>949</v>
      </c>
      <c r="C243" s="221" t="s">
        <v>975</v>
      </c>
      <c r="D243" s="222" t="s">
        <v>683</v>
      </c>
      <c r="E243" s="223">
        <v>6755.7359999999999</v>
      </c>
      <c r="F243" s="233" t="s">
        <v>951</v>
      </c>
    </row>
    <row r="244" spans="1:6" ht="12.95" customHeight="1" x14ac:dyDescent="0.25">
      <c r="A244" s="235" t="s">
        <v>149</v>
      </c>
      <c r="B244" s="235" t="s">
        <v>976</v>
      </c>
      <c r="C244" s="236" t="s">
        <v>977</v>
      </c>
      <c r="D244" s="237" t="s">
        <v>683</v>
      </c>
      <c r="E244" s="238"/>
      <c r="F244" s="239" t="s">
        <v>978</v>
      </c>
    </row>
    <row r="245" spans="1:6" x14ac:dyDescent="0.25">
      <c r="A245" s="240" t="s">
        <v>278</v>
      </c>
      <c r="B245" s="240" t="s">
        <v>979</v>
      </c>
      <c r="C245" s="241" t="s">
        <v>980</v>
      </c>
      <c r="D245" s="242" t="s">
        <v>683</v>
      </c>
      <c r="E245" s="243">
        <v>36028.94</v>
      </c>
      <c r="F245" s="244" t="s">
        <v>981</v>
      </c>
    </row>
    <row r="246" spans="1:6" x14ac:dyDescent="0.25">
      <c r="A246" s="240" t="s">
        <v>278</v>
      </c>
      <c r="B246" s="240" t="s">
        <v>979</v>
      </c>
      <c r="C246" s="241" t="s">
        <v>982</v>
      </c>
      <c r="D246" s="242" t="s">
        <v>683</v>
      </c>
      <c r="E246" s="243">
        <v>30591.5</v>
      </c>
      <c r="F246" s="244" t="s">
        <v>981</v>
      </c>
    </row>
    <row r="247" spans="1:6" x14ac:dyDescent="0.25">
      <c r="A247" s="240" t="s">
        <v>278</v>
      </c>
      <c r="B247" s="240" t="s">
        <v>979</v>
      </c>
      <c r="C247" s="241" t="s">
        <v>983</v>
      </c>
      <c r="D247" s="242" t="s">
        <v>683</v>
      </c>
      <c r="E247" s="243">
        <v>626.58000000000004</v>
      </c>
      <c r="F247" s="244" t="s">
        <v>981</v>
      </c>
    </row>
    <row r="248" spans="1:6" x14ac:dyDescent="0.25">
      <c r="A248" s="240" t="s">
        <v>278</v>
      </c>
      <c r="B248" s="240" t="s">
        <v>979</v>
      </c>
      <c r="C248" s="241" t="s">
        <v>984</v>
      </c>
      <c r="D248" s="242" t="s">
        <v>683</v>
      </c>
      <c r="E248" s="243">
        <v>62031.42</v>
      </c>
      <c r="F248" s="244" t="s">
        <v>981</v>
      </c>
    </row>
    <row r="249" spans="1:6" x14ac:dyDescent="0.25">
      <c r="A249" s="140" t="s">
        <v>132</v>
      </c>
      <c r="B249" s="140" t="s">
        <v>985</v>
      </c>
      <c r="C249" s="141" t="s">
        <v>986</v>
      </c>
      <c r="D249" s="142" t="s">
        <v>683</v>
      </c>
      <c r="E249" s="143">
        <v>60</v>
      </c>
      <c r="F249" s="180" t="s">
        <v>987</v>
      </c>
    </row>
    <row r="250" spans="1:6" ht="24" x14ac:dyDescent="0.25">
      <c r="A250" s="245" t="s">
        <v>988</v>
      </c>
      <c r="B250" s="245" t="s">
        <v>989</v>
      </c>
      <c r="C250" s="246" t="s">
        <v>990</v>
      </c>
      <c r="D250" s="247" t="s">
        <v>683</v>
      </c>
      <c r="E250" s="248">
        <v>487.34</v>
      </c>
      <c r="F250" s="249" t="s">
        <v>991</v>
      </c>
    </row>
    <row r="251" spans="1:6" ht="24" x14ac:dyDescent="0.25">
      <c r="A251" s="245" t="s">
        <v>988</v>
      </c>
      <c r="B251" s="245" t="s">
        <v>989</v>
      </c>
      <c r="C251" s="246" t="s">
        <v>992</v>
      </c>
      <c r="D251" s="247" t="s">
        <v>683</v>
      </c>
      <c r="E251" s="248">
        <v>88.5</v>
      </c>
      <c r="F251" s="249" t="s">
        <v>991</v>
      </c>
    </row>
    <row r="252" spans="1:6" x14ac:dyDescent="0.25">
      <c r="A252" s="250" t="s">
        <v>196</v>
      </c>
      <c r="B252" s="250" t="s">
        <v>993</v>
      </c>
      <c r="C252" s="251" t="s">
        <v>994</v>
      </c>
      <c r="D252" s="252" t="s">
        <v>683</v>
      </c>
      <c r="E252" s="253">
        <v>177</v>
      </c>
      <c r="F252" s="254" t="s">
        <v>995</v>
      </c>
    </row>
    <row r="253" spans="1:6" ht="24" x14ac:dyDescent="0.25">
      <c r="A253" s="250" t="s">
        <v>196</v>
      </c>
      <c r="B253" s="250" t="s">
        <v>993</v>
      </c>
      <c r="C253" s="251" t="s">
        <v>996</v>
      </c>
      <c r="D253" s="252" t="s">
        <v>683</v>
      </c>
      <c r="E253" s="253">
        <v>5959</v>
      </c>
      <c r="F253" s="254" t="s">
        <v>995</v>
      </c>
    </row>
    <row r="254" spans="1:6" x14ac:dyDescent="0.25">
      <c r="A254" s="140" t="s">
        <v>210</v>
      </c>
      <c r="B254" s="140" t="s">
        <v>997</v>
      </c>
      <c r="C254" s="141" t="s">
        <v>998</v>
      </c>
      <c r="D254" s="142" t="s">
        <v>999</v>
      </c>
      <c r="E254" s="143">
        <v>18.88</v>
      </c>
      <c r="F254" s="144" t="s">
        <v>1000</v>
      </c>
    </row>
    <row r="255" spans="1:6" x14ac:dyDescent="0.25">
      <c r="A255" s="140" t="s">
        <v>217</v>
      </c>
      <c r="B255" s="140" t="s">
        <v>1001</v>
      </c>
      <c r="C255" s="141" t="s">
        <v>1002</v>
      </c>
      <c r="D255" s="142" t="s">
        <v>683</v>
      </c>
      <c r="E255" s="143">
        <v>4124.1000000000004</v>
      </c>
      <c r="F255" s="144" t="s">
        <v>1003</v>
      </c>
    </row>
    <row r="256" spans="1:6" ht="19.5" customHeight="1" x14ac:dyDescent="0.25">
      <c r="A256" s="140" t="s">
        <v>217</v>
      </c>
      <c r="B256" s="140" t="s">
        <v>1001</v>
      </c>
      <c r="C256" s="141" t="s">
        <v>1004</v>
      </c>
      <c r="D256" s="142" t="s">
        <v>683</v>
      </c>
      <c r="E256" s="143">
        <v>4737.7</v>
      </c>
      <c r="F256" s="144" t="s">
        <v>1003</v>
      </c>
    </row>
    <row r="257" spans="1:6" x14ac:dyDescent="0.25">
      <c r="A257" s="140" t="s">
        <v>217</v>
      </c>
      <c r="B257" s="140" t="s">
        <v>1001</v>
      </c>
      <c r="C257" s="141" t="s">
        <v>1005</v>
      </c>
      <c r="D257" s="142" t="s">
        <v>683</v>
      </c>
      <c r="E257" s="143">
        <v>1239</v>
      </c>
      <c r="F257" s="144" t="s">
        <v>1003</v>
      </c>
    </row>
    <row r="258" spans="1:6" ht="24" x14ac:dyDescent="0.25">
      <c r="A258" s="250" t="s">
        <v>359</v>
      </c>
      <c r="B258" s="250" t="s">
        <v>1006</v>
      </c>
      <c r="C258" s="251" t="s">
        <v>1007</v>
      </c>
      <c r="D258" s="252" t="s">
        <v>683</v>
      </c>
      <c r="E258" s="253">
        <v>711.54</v>
      </c>
      <c r="F258" s="254" t="s">
        <v>995</v>
      </c>
    </row>
    <row r="259" spans="1:6" ht="23.25" customHeight="1" x14ac:dyDescent="0.25">
      <c r="A259" s="250" t="s">
        <v>359</v>
      </c>
      <c r="B259" s="250" t="s">
        <v>1006</v>
      </c>
      <c r="C259" s="251" t="s">
        <v>1008</v>
      </c>
      <c r="D259" s="252" t="s">
        <v>683</v>
      </c>
      <c r="E259" s="253">
        <v>30.68</v>
      </c>
      <c r="F259" s="254" t="s">
        <v>995</v>
      </c>
    </row>
    <row r="260" spans="1:6" ht="17.25" customHeight="1" x14ac:dyDescent="0.25">
      <c r="A260" s="250" t="s">
        <v>359</v>
      </c>
      <c r="B260" s="250" t="s">
        <v>1006</v>
      </c>
      <c r="C260" s="251" t="s">
        <v>1009</v>
      </c>
      <c r="D260" s="252" t="s">
        <v>683</v>
      </c>
      <c r="E260" s="253">
        <v>93.22</v>
      </c>
      <c r="F260" s="254" t="s">
        <v>1010</v>
      </c>
    </row>
    <row r="261" spans="1:6" ht="15" customHeight="1" x14ac:dyDescent="0.25">
      <c r="A261" s="250" t="s">
        <v>359</v>
      </c>
      <c r="B261" s="250" t="s">
        <v>1006</v>
      </c>
      <c r="C261" s="251" t="s">
        <v>1011</v>
      </c>
      <c r="D261" s="252" t="s">
        <v>683</v>
      </c>
      <c r="E261" s="253">
        <v>140.125</v>
      </c>
      <c r="F261" s="254" t="s">
        <v>1010</v>
      </c>
    </row>
    <row r="262" spans="1:6" ht="24" x14ac:dyDescent="0.25">
      <c r="A262" s="250" t="s">
        <v>359</v>
      </c>
      <c r="B262" s="250" t="s">
        <v>1006</v>
      </c>
      <c r="C262" s="251" t="s">
        <v>1012</v>
      </c>
      <c r="D262" s="252" t="s">
        <v>683</v>
      </c>
      <c r="E262" s="253">
        <v>194.7</v>
      </c>
      <c r="F262" s="254" t="s">
        <v>1010</v>
      </c>
    </row>
    <row r="263" spans="1:6" ht="24" x14ac:dyDescent="0.25">
      <c r="A263" s="250" t="s">
        <v>359</v>
      </c>
      <c r="B263" s="250" t="s">
        <v>1006</v>
      </c>
      <c r="C263" s="251" t="s">
        <v>1013</v>
      </c>
      <c r="D263" s="252" t="s">
        <v>683</v>
      </c>
      <c r="E263" s="253">
        <v>334.82499999999999</v>
      </c>
      <c r="F263" s="254" t="s">
        <v>1010</v>
      </c>
    </row>
    <row r="264" spans="1:6" ht="24" x14ac:dyDescent="0.25">
      <c r="A264" s="250" t="s">
        <v>359</v>
      </c>
      <c r="B264" s="250" t="s">
        <v>1006</v>
      </c>
      <c r="C264" s="251" t="s">
        <v>1014</v>
      </c>
      <c r="D264" s="252" t="s">
        <v>683</v>
      </c>
      <c r="E264" s="253">
        <v>474.36</v>
      </c>
      <c r="F264" s="254" t="s">
        <v>1010</v>
      </c>
    </row>
    <row r="265" spans="1:6" ht="24" x14ac:dyDescent="0.25">
      <c r="A265" s="250" t="s">
        <v>359</v>
      </c>
      <c r="B265" s="250" t="s">
        <v>1006</v>
      </c>
      <c r="C265" s="251" t="s">
        <v>1015</v>
      </c>
      <c r="D265" s="252" t="s">
        <v>683</v>
      </c>
      <c r="E265" s="253">
        <v>548.70000000000005</v>
      </c>
      <c r="F265" s="254" t="s">
        <v>1010</v>
      </c>
    </row>
    <row r="266" spans="1:6" ht="24" x14ac:dyDescent="0.25">
      <c r="A266" s="250" t="s">
        <v>359</v>
      </c>
      <c r="B266" s="250" t="s">
        <v>1006</v>
      </c>
      <c r="C266" s="251" t="s">
        <v>1016</v>
      </c>
      <c r="D266" s="252" t="s">
        <v>683</v>
      </c>
      <c r="E266" s="253">
        <v>628.94000000000005</v>
      </c>
      <c r="F266" s="254" t="s">
        <v>1010</v>
      </c>
    </row>
    <row r="267" spans="1:6" ht="24" x14ac:dyDescent="0.25">
      <c r="A267" s="250" t="s">
        <v>359</v>
      </c>
      <c r="B267" s="250" t="s">
        <v>1006</v>
      </c>
      <c r="C267" s="251" t="s">
        <v>1017</v>
      </c>
      <c r="D267" s="252" t="s">
        <v>683</v>
      </c>
      <c r="E267" s="253">
        <v>401.2</v>
      </c>
      <c r="F267" s="254" t="s">
        <v>1010</v>
      </c>
    </row>
    <row r="268" spans="1:6" ht="24" x14ac:dyDescent="0.25">
      <c r="A268" s="250" t="s">
        <v>359</v>
      </c>
      <c r="B268" s="250" t="s">
        <v>1006</v>
      </c>
      <c r="C268" s="251" t="s">
        <v>1018</v>
      </c>
      <c r="D268" s="252" t="s">
        <v>683</v>
      </c>
      <c r="E268" s="253">
        <v>526.57500000000005</v>
      </c>
      <c r="F268" s="254" t="s">
        <v>1010</v>
      </c>
    </row>
    <row r="269" spans="1:6" ht="24" x14ac:dyDescent="0.25">
      <c r="A269" s="250" t="s">
        <v>359</v>
      </c>
      <c r="B269" s="250" t="s">
        <v>1006</v>
      </c>
      <c r="C269" s="251" t="s">
        <v>1019</v>
      </c>
      <c r="D269" s="252" t="s">
        <v>710</v>
      </c>
      <c r="E269" s="253">
        <v>175.82</v>
      </c>
      <c r="F269" s="254" t="s">
        <v>1010</v>
      </c>
    </row>
    <row r="270" spans="1:6" ht="24" x14ac:dyDescent="0.25">
      <c r="A270" s="250" t="s">
        <v>359</v>
      </c>
      <c r="B270" s="250" t="s">
        <v>1006</v>
      </c>
      <c r="C270" s="251" t="s">
        <v>1020</v>
      </c>
      <c r="D270" s="252" t="s">
        <v>710</v>
      </c>
      <c r="E270" s="253">
        <v>531</v>
      </c>
      <c r="F270" s="254" t="s">
        <v>1010</v>
      </c>
    </row>
    <row r="271" spans="1:6" ht="24" x14ac:dyDescent="0.25">
      <c r="A271" s="250" t="s">
        <v>359</v>
      </c>
      <c r="B271" s="250" t="s">
        <v>1006</v>
      </c>
      <c r="C271" s="251" t="s">
        <v>1021</v>
      </c>
      <c r="D271" s="252" t="s">
        <v>710</v>
      </c>
      <c r="E271" s="253">
        <v>233.64</v>
      </c>
      <c r="F271" s="254" t="s">
        <v>1010</v>
      </c>
    </row>
    <row r="272" spans="1:6" ht="24" x14ac:dyDescent="0.25">
      <c r="A272" s="250" t="s">
        <v>359</v>
      </c>
      <c r="B272" s="250" t="s">
        <v>1006</v>
      </c>
      <c r="C272" s="251" t="s">
        <v>1022</v>
      </c>
      <c r="D272" s="252" t="s">
        <v>710</v>
      </c>
      <c r="E272" s="253">
        <v>260.00110000000001</v>
      </c>
      <c r="F272" s="254" t="s">
        <v>1010</v>
      </c>
    </row>
    <row r="273" spans="1:6" ht="24" x14ac:dyDescent="0.25">
      <c r="A273" s="250" t="s">
        <v>359</v>
      </c>
      <c r="B273" s="250" t="s">
        <v>1006</v>
      </c>
      <c r="C273" s="251" t="s">
        <v>1023</v>
      </c>
      <c r="D273" s="252" t="s">
        <v>683</v>
      </c>
      <c r="E273" s="253">
        <v>283.2</v>
      </c>
      <c r="F273" s="254" t="s">
        <v>995</v>
      </c>
    </row>
    <row r="274" spans="1:6" ht="24" x14ac:dyDescent="0.25">
      <c r="A274" s="250" t="s">
        <v>359</v>
      </c>
      <c r="B274" s="250" t="s">
        <v>1006</v>
      </c>
      <c r="C274" s="251" t="s">
        <v>1024</v>
      </c>
      <c r="D274" s="252" t="s">
        <v>683</v>
      </c>
      <c r="E274" s="253">
        <v>132.75</v>
      </c>
      <c r="F274" s="254" t="s">
        <v>1010</v>
      </c>
    </row>
    <row r="275" spans="1:6" ht="24" x14ac:dyDescent="0.25">
      <c r="A275" s="250" t="s">
        <v>359</v>
      </c>
      <c r="B275" s="250" t="s">
        <v>1006</v>
      </c>
      <c r="C275" s="251" t="s">
        <v>1025</v>
      </c>
      <c r="D275" s="252" t="s">
        <v>683</v>
      </c>
      <c r="E275" s="253">
        <v>368.75</v>
      </c>
      <c r="F275" s="254" t="s">
        <v>1010</v>
      </c>
    </row>
    <row r="276" spans="1:6" ht="24" x14ac:dyDescent="0.25">
      <c r="A276" s="250" t="s">
        <v>359</v>
      </c>
      <c r="B276" s="250" t="s">
        <v>1006</v>
      </c>
      <c r="C276" s="251" t="s">
        <v>1026</v>
      </c>
      <c r="D276" s="252" t="s">
        <v>683</v>
      </c>
      <c r="E276" s="253">
        <v>5546</v>
      </c>
      <c r="F276" s="254" t="s">
        <v>995</v>
      </c>
    </row>
    <row r="277" spans="1:6" ht="24" x14ac:dyDescent="0.25">
      <c r="A277" s="250" t="s">
        <v>359</v>
      </c>
      <c r="B277" s="250" t="s">
        <v>1006</v>
      </c>
      <c r="C277" s="251" t="s">
        <v>1027</v>
      </c>
      <c r="D277" s="252" t="s">
        <v>683</v>
      </c>
      <c r="E277" s="253">
        <v>1215.4000000000001</v>
      </c>
      <c r="F277" s="254" t="s">
        <v>995</v>
      </c>
    </row>
    <row r="278" spans="1:6" ht="24" x14ac:dyDescent="0.25">
      <c r="A278" s="250" t="s">
        <v>359</v>
      </c>
      <c r="B278" s="250" t="s">
        <v>1006</v>
      </c>
      <c r="C278" s="251" t="s">
        <v>1028</v>
      </c>
      <c r="D278" s="252" t="s">
        <v>1029</v>
      </c>
      <c r="E278" s="253">
        <v>139.24</v>
      </c>
      <c r="F278" s="254" t="s">
        <v>1030</v>
      </c>
    </row>
    <row r="279" spans="1:6" ht="24" x14ac:dyDescent="0.25">
      <c r="A279" s="250" t="s">
        <v>359</v>
      </c>
      <c r="B279" s="250" t="s">
        <v>1006</v>
      </c>
      <c r="C279" s="251" t="s">
        <v>1031</v>
      </c>
      <c r="D279" s="252" t="s">
        <v>1029</v>
      </c>
      <c r="E279" s="253">
        <v>194.7</v>
      </c>
      <c r="F279" s="254" t="s">
        <v>1030</v>
      </c>
    </row>
    <row r="280" spans="1:6" ht="24" x14ac:dyDescent="0.25">
      <c r="A280" s="250" t="s">
        <v>359</v>
      </c>
      <c r="B280" s="250" t="s">
        <v>1006</v>
      </c>
      <c r="C280" s="251" t="s">
        <v>1032</v>
      </c>
      <c r="D280" s="252" t="s">
        <v>683</v>
      </c>
      <c r="E280" s="253">
        <v>12.803000000000001</v>
      </c>
      <c r="F280" s="254" t="s">
        <v>1010</v>
      </c>
    </row>
    <row r="281" spans="1:6" ht="24" x14ac:dyDescent="0.25">
      <c r="A281" s="250" t="s">
        <v>359</v>
      </c>
      <c r="B281" s="250" t="s">
        <v>1006</v>
      </c>
      <c r="C281" s="251" t="s">
        <v>1033</v>
      </c>
      <c r="D281" s="252" t="s">
        <v>683</v>
      </c>
      <c r="E281" s="253">
        <v>663.75</v>
      </c>
      <c r="F281" s="254" t="s">
        <v>1010</v>
      </c>
    </row>
    <row r="282" spans="1:6" ht="24" x14ac:dyDescent="0.25">
      <c r="A282" s="250" t="s">
        <v>359</v>
      </c>
      <c r="B282" s="250" t="s">
        <v>1006</v>
      </c>
      <c r="C282" s="251" t="s">
        <v>1034</v>
      </c>
      <c r="D282" s="252" t="s">
        <v>683</v>
      </c>
      <c r="E282" s="253">
        <v>6149.9943000000003</v>
      </c>
      <c r="F282" s="254" t="s">
        <v>995</v>
      </c>
    </row>
    <row r="283" spans="1:6" x14ac:dyDescent="0.25">
      <c r="A283" s="140" t="s">
        <v>216</v>
      </c>
      <c r="B283" s="140" t="s">
        <v>1035</v>
      </c>
      <c r="C283" s="141" t="s">
        <v>1036</v>
      </c>
      <c r="D283" s="142" t="s">
        <v>683</v>
      </c>
      <c r="E283" s="143">
        <v>6490</v>
      </c>
      <c r="F283" s="180" t="s">
        <v>1037</v>
      </c>
    </row>
    <row r="284" spans="1:6" x14ac:dyDescent="0.25">
      <c r="A284" s="140" t="s">
        <v>216</v>
      </c>
      <c r="B284" s="140" t="s">
        <v>1035</v>
      </c>
      <c r="C284" s="141" t="s">
        <v>1038</v>
      </c>
      <c r="D284" s="142" t="s">
        <v>683</v>
      </c>
      <c r="E284" s="143">
        <v>6490</v>
      </c>
      <c r="F284" s="180" t="s">
        <v>1037</v>
      </c>
    </row>
    <row r="285" spans="1:6" x14ac:dyDescent="0.25">
      <c r="A285" s="140" t="s">
        <v>216</v>
      </c>
      <c r="B285" s="140" t="s">
        <v>1035</v>
      </c>
      <c r="C285" s="141" t="s">
        <v>1039</v>
      </c>
      <c r="D285" s="142" t="s">
        <v>683</v>
      </c>
      <c r="E285" s="143">
        <v>6490</v>
      </c>
      <c r="F285" s="180" t="s">
        <v>1037</v>
      </c>
    </row>
    <row r="286" spans="1:6" ht="14.1" customHeight="1" x14ac:dyDescent="0.25">
      <c r="A286" s="140" t="s">
        <v>216</v>
      </c>
      <c r="B286" s="140" t="s">
        <v>1035</v>
      </c>
      <c r="C286" s="141" t="s">
        <v>1040</v>
      </c>
      <c r="D286" s="142" t="s">
        <v>683</v>
      </c>
      <c r="E286" s="143">
        <v>6490</v>
      </c>
      <c r="F286" s="180" t="s">
        <v>1037</v>
      </c>
    </row>
    <row r="287" spans="1:6" ht="15" customHeight="1" x14ac:dyDescent="0.25">
      <c r="A287" s="140" t="s">
        <v>216</v>
      </c>
      <c r="B287" s="140" t="s">
        <v>1035</v>
      </c>
      <c r="C287" s="141" t="s">
        <v>1041</v>
      </c>
      <c r="D287" s="142" t="s">
        <v>683</v>
      </c>
      <c r="E287" s="143">
        <v>6490</v>
      </c>
      <c r="F287" s="180" t="s">
        <v>1037</v>
      </c>
    </row>
    <row r="288" spans="1:6" ht="21.75" customHeight="1" x14ac:dyDescent="0.2">
      <c r="A288" s="255" t="s">
        <v>251</v>
      </c>
      <c r="B288" s="255" t="s">
        <v>1042</v>
      </c>
      <c r="C288" s="256" t="s">
        <v>1043</v>
      </c>
      <c r="D288" s="257" t="s">
        <v>683</v>
      </c>
      <c r="E288" s="258">
        <v>2205.7732999999998</v>
      </c>
      <c r="F288" s="259" t="s">
        <v>1044</v>
      </c>
    </row>
    <row r="289" spans="1:6" ht="15.95" customHeight="1" x14ac:dyDescent="0.2">
      <c r="A289" s="255" t="s">
        <v>251</v>
      </c>
      <c r="B289" s="255" t="s">
        <v>1042</v>
      </c>
      <c r="C289" s="256" t="s">
        <v>1045</v>
      </c>
      <c r="D289" s="257" t="s">
        <v>683</v>
      </c>
      <c r="E289" s="258">
        <v>501.5</v>
      </c>
      <c r="F289" s="259" t="s">
        <v>1044</v>
      </c>
    </row>
    <row r="290" spans="1:6" x14ac:dyDescent="0.2">
      <c r="A290" s="255" t="s">
        <v>251</v>
      </c>
      <c r="B290" s="255" t="s">
        <v>1042</v>
      </c>
      <c r="C290" s="256" t="s">
        <v>1046</v>
      </c>
      <c r="D290" s="257" t="s">
        <v>683</v>
      </c>
      <c r="E290" s="258">
        <v>442.5</v>
      </c>
      <c r="F290" s="259" t="s">
        <v>1044</v>
      </c>
    </row>
    <row r="291" spans="1:6" ht="14.1" customHeight="1" x14ac:dyDescent="0.2">
      <c r="A291" s="255" t="s">
        <v>251</v>
      </c>
      <c r="B291" s="255" t="s">
        <v>1042</v>
      </c>
      <c r="C291" s="256" t="s">
        <v>1047</v>
      </c>
      <c r="D291" s="257" t="s">
        <v>683</v>
      </c>
      <c r="E291" s="258">
        <v>531</v>
      </c>
      <c r="F291" s="259" t="s">
        <v>1044</v>
      </c>
    </row>
    <row r="292" spans="1:6" x14ac:dyDescent="0.2">
      <c r="A292" s="255" t="s">
        <v>251</v>
      </c>
      <c r="B292" s="255" t="s">
        <v>1042</v>
      </c>
      <c r="C292" s="256" t="s">
        <v>1048</v>
      </c>
      <c r="D292" s="257" t="s">
        <v>683</v>
      </c>
      <c r="E292" s="258">
        <v>796.5</v>
      </c>
      <c r="F292" s="259" t="s">
        <v>1044</v>
      </c>
    </row>
    <row r="293" spans="1:6" ht="17.25" customHeight="1" x14ac:dyDescent="0.2">
      <c r="A293" s="255" t="s">
        <v>251</v>
      </c>
      <c r="B293" s="255" t="s">
        <v>1042</v>
      </c>
      <c r="C293" s="256" t="s">
        <v>1049</v>
      </c>
      <c r="D293" s="257" t="s">
        <v>683</v>
      </c>
      <c r="E293" s="258">
        <v>5640.4</v>
      </c>
      <c r="F293" s="259" t="s">
        <v>1044</v>
      </c>
    </row>
    <row r="294" spans="1:6" ht="30.75" customHeight="1" x14ac:dyDescent="0.2">
      <c r="A294" s="255" t="s">
        <v>251</v>
      </c>
      <c r="B294" s="255" t="s">
        <v>1042</v>
      </c>
      <c r="C294" s="256" t="s">
        <v>1050</v>
      </c>
      <c r="D294" s="257" t="s">
        <v>683</v>
      </c>
      <c r="E294" s="258">
        <v>5640.4</v>
      </c>
      <c r="F294" s="259" t="s">
        <v>1044</v>
      </c>
    </row>
    <row r="295" spans="1:6" x14ac:dyDescent="0.2">
      <c r="A295" s="255" t="s">
        <v>251</v>
      </c>
      <c r="B295" s="255" t="s">
        <v>1042</v>
      </c>
      <c r="C295" s="256" t="s">
        <v>1051</v>
      </c>
      <c r="D295" s="257" t="s">
        <v>683</v>
      </c>
      <c r="E295" s="258">
        <v>5640.4</v>
      </c>
      <c r="F295" s="259" t="s">
        <v>1044</v>
      </c>
    </row>
    <row r="296" spans="1:6" ht="29.25" customHeight="1" x14ac:dyDescent="0.2">
      <c r="A296" s="255" t="s">
        <v>251</v>
      </c>
      <c r="B296" s="255" t="s">
        <v>1042</v>
      </c>
      <c r="C296" s="256" t="s">
        <v>1052</v>
      </c>
      <c r="D296" s="257" t="s">
        <v>683</v>
      </c>
      <c r="E296" s="258">
        <v>4366</v>
      </c>
      <c r="F296" s="259" t="s">
        <v>1044</v>
      </c>
    </row>
    <row r="297" spans="1:6" ht="28.5" customHeight="1" x14ac:dyDescent="0.2">
      <c r="A297" s="255" t="s">
        <v>251</v>
      </c>
      <c r="B297" s="255" t="s">
        <v>1042</v>
      </c>
      <c r="C297" s="256" t="s">
        <v>1053</v>
      </c>
      <c r="D297" s="257" t="s">
        <v>683</v>
      </c>
      <c r="E297" s="258">
        <v>15611.4</v>
      </c>
      <c r="F297" s="259" t="s">
        <v>1044</v>
      </c>
    </row>
    <row r="298" spans="1:6" ht="28.5" customHeight="1" x14ac:dyDescent="0.2">
      <c r="A298" s="255" t="s">
        <v>251</v>
      </c>
      <c r="B298" s="255" t="s">
        <v>1042</v>
      </c>
      <c r="C298" s="256" t="s">
        <v>1054</v>
      </c>
      <c r="D298" s="257" t="s">
        <v>683</v>
      </c>
      <c r="E298" s="258">
        <v>179.15</v>
      </c>
      <c r="F298" s="259" t="s">
        <v>1044</v>
      </c>
    </row>
    <row r="299" spans="1:6" ht="22.5" customHeight="1" x14ac:dyDescent="0.2">
      <c r="A299" s="255" t="s">
        <v>251</v>
      </c>
      <c r="B299" s="255" t="s">
        <v>1042</v>
      </c>
      <c r="C299" s="256" t="s">
        <v>1055</v>
      </c>
      <c r="D299" s="257" t="s">
        <v>683</v>
      </c>
      <c r="E299" s="258">
        <v>194.7</v>
      </c>
      <c r="F299" s="259" t="s">
        <v>1044</v>
      </c>
    </row>
    <row r="300" spans="1:6" x14ac:dyDescent="0.2">
      <c r="A300" s="255" t="s">
        <v>251</v>
      </c>
      <c r="B300" s="255" t="s">
        <v>1042</v>
      </c>
      <c r="C300" s="256" t="s">
        <v>1056</v>
      </c>
      <c r="D300" s="257" t="s">
        <v>683</v>
      </c>
      <c r="E300" s="258">
        <v>672.6</v>
      </c>
      <c r="F300" s="259" t="s">
        <v>1044</v>
      </c>
    </row>
    <row r="301" spans="1:6" x14ac:dyDescent="0.2">
      <c r="A301" s="255" t="s">
        <v>251</v>
      </c>
      <c r="B301" s="255" t="s">
        <v>1042</v>
      </c>
      <c r="C301" s="256" t="s">
        <v>1057</v>
      </c>
      <c r="D301" s="257" t="s">
        <v>683</v>
      </c>
      <c r="E301" s="258">
        <v>20650</v>
      </c>
      <c r="F301" s="259" t="s">
        <v>1044</v>
      </c>
    </row>
    <row r="302" spans="1:6" x14ac:dyDescent="0.2">
      <c r="A302" s="255" t="s">
        <v>251</v>
      </c>
      <c r="B302" s="255" t="s">
        <v>1042</v>
      </c>
      <c r="C302" s="256" t="s">
        <v>1058</v>
      </c>
      <c r="D302" s="257" t="s">
        <v>683</v>
      </c>
      <c r="E302" s="258">
        <v>4661</v>
      </c>
      <c r="F302" s="259" t="s">
        <v>1044</v>
      </c>
    </row>
    <row r="303" spans="1:6" x14ac:dyDescent="0.2">
      <c r="A303" s="255" t="s">
        <v>251</v>
      </c>
      <c r="B303" s="255" t="s">
        <v>1042</v>
      </c>
      <c r="C303" s="256" t="s">
        <v>1059</v>
      </c>
      <c r="D303" s="257" t="s">
        <v>683</v>
      </c>
      <c r="E303" s="258">
        <v>525.1</v>
      </c>
      <c r="F303" s="259" t="s">
        <v>1044</v>
      </c>
    </row>
    <row r="304" spans="1:6" x14ac:dyDescent="0.2">
      <c r="A304" s="255" t="s">
        <v>251</v>
      </c>
      <c r="B304" s="255" t="s">
        <v>1042</v>
      </c>
      <c r="C304" s="256" t="s">
        <v>1060</v>
      </c>
      <c r="D304" s="257" t="s">
        <v>683</v>
      </c>
      <c r="E304" s="258">
        <v>6384.19</v>
      </c>
      <c r="F304" s="259" t="s">
        <v>1044</v>
      </c>
    </row>
    <row r="305" spans="1:6" ht="21" customHeight="1" x14ac:dyDescent="0.2">
      <c r="A305" s="255" t="s">
        <v>251</v>
      </c>
      <c r="B305" s="255" t="s">
        <v>1042</v>
      </c>
      <c r="C305" s="256" t="s">
        <v>1061</v>
      </c>
      <c r="D305" s="257" t="s">
        <v>683</v>
      </c>
      <c r="E305" s="258">
        <v>899.04330000000004</v>
      </c>
      <c r="F305" s="259" t="s">
        <v>1044</v>
      </c>
    </row>
    <row r="306" spans="1:6" ht="29.25" customHeight="1" x14ac:dyDescent="0.2">
      <c r="A306" s="255" t="s">
        <v>251</v>
      </c>
      <c r="B306" s="255" t="s">
        <v>1042</v>
      </c>
      <c r="C306" s="256" t="s">
        <v>1062</v>
      </c>
      <c r="D306" s="257" t="s">
        <v>683</v>
      </c>
      <c r="E306" s="258">
        <v>348.1</v>
      </c>
      <c r="F306" s="259" t="s">
        <v>1044</v>
      </c>
    </row>
    <row r="307" spans="1:6" ht="28.5" customHeight="1" x14ac:dyDescent="0.2">
      <c r="A307" s="255" t="s">
        <v>251</v>
      </c>
      <c r="B307" s="255" t="s">
        <v>1042</v>
      </c>
      <c r="C307" s="256" t="s">
        <v>1063</v>
      </c>
      <c r="D307" s="257" t="s">
        <v>683</v>
      </c>
      <c r="E307" s="258">
        <v>147.5</v>
      </c>
      <c r="F307" s="259" t="s">
        <v>1044</v>
      </c>
    </row>
    <row r="308" spans="1:6" ht="32.25" customHeight="1" x14ac:dyDescent="0.2">
      <c r="A308" s="255" t="s">
        <v>251</v>
      </c>
      <c r="B308" s="255" t="s">
        <v>1042</v>
      </c>
      <c r="C308" s="256" t="s">
        <v>1064</v>
      </c>
      <c r="D308" s="257" t="s">
        <v>683</v>
      </c>
      <c r="E308" s="258">
        <v>11210</v>
      </c>
      <c r="F308" s="259" t="s">
        <v>1044</v>
      </c>
    </row>
    <row r="309" spans="1:6" x14ac:dyDescent="0.2">
      <c r="A309" s="255" t="s">
        <v>251</v>
      </c>
      <c r="B309" s="255" t="s">
        <v>1042</v>
      </c>
      <c r="C309" s="256" t="s">
        <v>1065</v>
      </c>
      <c r="D309" s="257" t="s">
        <v>683</v>
      </c>
      <c r="E309" s="258">
        <v>1333.4</v>
      </c>
      <c r="F309" s="259" t="s">
        <v>1044</v>
      </c>
    </row>
    <row r="310" spans="1:6" ht="24" x14ac:dyDescent="0.25">
      <c r="A310" s="260" t="s">
        <v>200</v>
      </c>
      <c r="B310" s="260" t="s">
        <v>1066</v>
      </c>
      <c r="C310" s="261" t="s">
        <v>1067</v>
      </c>
      <c r="D310" s="262" t="s">
        <v>683</v>
      </c>
      <c r="E310" s="263">
        <v>939.75</v>
      </c>
      <c r="F310" s="264" t="s">
        <v>1068</v>
      </c>
    </row>
    <row r="311" spans="1:6" ht="22.5" customHeight="1" x14ac:dyDescent="0.25">
      <c r="A311" s="260" t="s">
        <v>200</v>
      </c>
      <c r="B311" s="260" t="s">
        <v>1066</v>
      </c>
      <c r="C311" s="261" t="s">
        <v>1069</v>
      </c>
      <c r="D311" s="262" t="s">
        <v>683</v>
      </c>
      <c r="E311" s="263">
        <v>590</v>
      </c>
      <c r="F311" s="264" t="s">
        <v>1068</v>
      </c>
    </row>
    <row r="312" spans="1:6" ht="24" x14ac:dyDescent="0.25">
      <c r="A312" s="260" t="s">
        <v>200</v>
      </c>
      <c r="B312" s="260" t="s">
        <v>1066</v>
      </c>
      <c r="C312" s="261" t="s">
        <v>1070</v>
      </c>
      <c r="D312" s="262" t="s">
        <v>683</v>
      </c>
      <c r="E312" s="263">
        <v>761.25</v>
      </c>
      <c r="F312" s="264" t="s">
        <v>1068</v>
      </c>
    </row>
    <row r="313" spans="1:6" ht="24" x14ac:dyDescent="0.25">
      <c r="A313" s="260" t="s">
        <v>200</v>
      </c>
      <c r="B313" s="260" t="s">
        <v>1066</v>
      </c>
      <c r="C313" s="265" t="s">
        <v>1070</v>
      </c>
      <c r="D313" s="266" t="s">
        <v>683</v>
      </c>
      <c r="E313" s="267">
        <v>761.25</v>
      </c>
      <c r="F313" s="268" t="s">
        <v>1071</v>
      </c>
    </row>
    <row r="314" spans="1:6" ht="26.25" customHeight="1" x14ac:dyDescent="0.25">
      <c r="A314" s="260" t="s">
        <v>200</v>
      </c>
      <c r="B314" s="260" t="s">
        <v>1066</v>
      </c>
      <c r="C314" s="265" t="s">
        <v>1072</v>
      </c>
      <c r="D314" s="266" t="s">
        <v>683</v>
      </c>
      <c r="E314" s="267">
        <v>309.75</v>
      </c>
      <c r="F314" s="268" t="s">
        <v>1071</v>
      </c>
    </row>
    <row r="315" spans="1:6" ht="18" customHeight="1" x14ac:dyDescent="0.25">
      <c r="A315" s="260" t="s">
        <v>200</v>
      </c>
      <c r="B315" s="260" t="s">
        <v>1066</v>
      </c>
      <c r="C315" s="261" t="s">
        <v>1073</v>
      </c>
      <c r="D315" s="262" t="s">
        <v>683</v>
      </c>
      <c r="E315" s="263">
        <v>270.48</v>
      </c>
      <c r="F315" s="268" t="s">
        <v>1071</v>
      </c>
    </row>
    <row r="316" spans="1:6" ht="24" x14ac:dyDescent="0.25">
      <c r="A316" s="260" t="s">
        <v>200</v>
      </c>
      <c r="B316" s="260" t="s">
        <v>1066</v>
      </c>
      <c r="C316" s="261" t="s">
        <v>1074</v>
      </c>
      <c r="D316" s="262" t="s">
        <v>683</v>
      </c>
      <c r="E316" s="263">
        <v>229.21530000000001</v>
      </c>
      <c r="F316" s="264" t="s">
        <v>1068</v>
      </c>
    </row>
    <row r="317" spans="1:6" ht="24" x14ac:dyDescent="0.25">
      <c r="A317" s="260" t="s">
        <v>200</v>
      </c>
      <c r="B317" s="260" t="s">
        <v>1066</v>
      </c>
      <c r="C317" s="261" t="s">
        <v>1075</v>
      </c>
      <c r="D317" s="262" t="s">
        <v>683</v>
      </c>
      <c r="E317" s="263">
        <v>194.25</v>
      </c>
      <c r="F317" s="268" t="s">
        <v>1071</v>
      </c>
    </row>
    <row r="318" spans="1:6" ht="24" x14ac:dyDescent="0.25">
      <c r="A318" s="260" t="s">
        <v>200</v>
      </c>
      <c r="B318" s="260" t="s">
        <v>1066</v>
      </c>
      <c r="C318" s="261" t="s">
        <v>1076</v>
      </c>
      <c r="D318" s="262" t="s">
        <v>683</v>
      </c>
      <c r="E318" s="263">
        <v>414.75</v>
      </c>
      <c r="F318" s="264" t="s">
        <v>1068</v>
      </c>
    </row>
    <row r="319" spans="1:6" ht="24" x14ac:dyDescent="0.25">
      <c r="A319" s="260" t="s">
        <v>200</v>
      </c>
      <c r="B319" s="260" t="s">
        <v>1066</v>
      </c>
      <c r="C319" s="261" t="s">
        <v>1077</v>
      </c>
      <c r="D319" s="262" t="s">
        <v>683</v>
      </c>
      <c r="E319" s="263">
        <v>414.75</v>
      </c>
      <c r="F319" s="268" t="s">
        <v>1071</v>
      </c>
    </row>
    <row r="320" spans="1:6" ht="24" x14ac:dyDescent="0.25">
      <c r="A320" s="260" t="s">
        <v>200</v>
      </c>
      <c r="B320" s="260" t="s">
        <v>1066</v>
      </c>
      <c r="C320" s="265" t="s">
        <v>1078</v>
      </c>
      <c r="D320" s="266" t="s">
        <v>683</v>
      </c>
      <c r="E320" s="267">
        <v>3669.75</v>
      </c>
      <c r="F320" s="268" t="s">
        <v>1071</v>
      </c>
    </row>
    <row r="321" spans="1:6" ht="24" x14ac:dyDescent="0.25">
      <c r="A321" s="260" t="s">
        <v>200</v>
      </c>
      <c r="B321" s="260" t="s">
        <v>1066</v>
      </c>
      <c r="C321" s="261" t="s">
        <v>1079</v>
      </c>
      <c r="D321" s="262" t="s">
        <v>1080</v>
      </c>
      <c r="E321" s="263">
        <v>866.25</v>
      </c>
      <c r="F321" s="268" t="s">
        <v>1071</v>
      </c>
    </row>
    <row r="322" spans="1:6" ht="24" x14ac:dyDescent="0.25">
      <c r="A322" s="260" t="s">
        <v>200</v>
      </c>
      <c r="B322" s="260" t="s">
        <v>1066</v>
      </c>
      <c r="C322" s="261" t="s">
        <v>1081</v>
      </c>
      <c r="D322" s="262" t="s">
        <v>683</v>
      </c>
      <c r="E322" s="263">
        <v>8096</v>
      </c>
      <c r="F322" s="268" t="s">
        <v>1071</v>
      </c>
    </row>
    <row r="323" spans="1:6" ht="24" x14ac:dyDescent="0.25">
      <c r="A323" s="260" t="s">
        <v>200</v>
      </c>
      <c r="B323" s="260" t="s">
        <v>1066</v>
      </c>
      <c r="C323" s="261" t="s">
        <v>1082</v>
      </c>
      <c r="D323" s="262" t="s">
        <v>683</v>
      </c>
      <c r="E323" s="263">
        <v>8000</v>
      </c>
      <c r="F323" s="268" t="s">
        <v>1071</v>
      </c>
    </row>
    <row r="324" spans="1:6" ht="24" x14ac:dyDescent="0.25">
      <c r="A324" s="260" t="s">
        <v>200</v>
      </c>
      <c r="B324" s="260" t="s">
        <v>1066</v>
      </c>
      <c r="C324" s="265" t="s">
        <v>1083</v>
      </c>
      <c r="D324" s="266" t="s">
        <v>683</v>
      </c>
      <c r="E324" s="267">
        <v>167.27</v>
      </c>
      <c r="F324" s="268" t="s">
        <v>1071</v>
      </c>
    </row>
    <row r="325" spans="1:6" ht="30.75" customHeight="1" x14ac:dyDescent="0.25">
      <c r="A325" s="260" t="s">
        <v>200</v>
      </c>
      <c r="B325" s="260" t="s">
        <v>1066</v>
      </c>
      <c r="C325" s="261" t="s">
        <v>1084</v>
      </c>
      <c r="D325" s="262" t="s">
        <v>683</v>
      </c>
      <c r="E325" s="263">
        <v>402.67669999999998</v>
      </c>
      <c r="F325" s="264" t="s">
        <v>1068</v>
      </c>
    </row>
    <row r="326" spans="1:6" ht="24" x14ac:dyDescent="0.25">
      <c r="A326" s="260" t="s">
        <v>200</v>
      </c>
      <c r="B326" s="260" t="s">
        <v>1066</v>
      </c>
      <c r="C326" s="261" t="s">
        <v>1085</v>
      </c>
      <c r="D326" s="262" t="s">
        <v>683</v>
      </c>
      <c r="E326" s="263">
        <v>600.9153</v>
      </c>
      <c r="F326" s="264" t="s">
        <v>1068</v>
      </c>
    </row>
    <row r="327" spans="1:6" ht="24" x14ac:dyDescent="0.25">
      <c r="A327" s="260" t="s">
        <v>200</v>
      </c>
      <c r="B327" s="260" t="s">
        <v>1066</v>
      </c>
      <c r="C327" s="261" t="s">
        <v>1086</v>
      </c>
      <c r="D327" s="262" t="s">
        <v>1080</v>
      </c>
      <c r="E327" s="263">
        <v>489.40600000000001</v>
      </c>
      <c r="F327" s="268" t="s">
        <v>1071</v>
      </c>
    </row>
    <row r="328" spans="1:6" ht="24.75" customHeight="1" x14ac:dyDescent="0.25">
      <c r="A328" s="260" t="s">
        <v>200</v>
      </c>
      <c r="B328" s="260" t="s">
        <v>1066</v>
      </c>
      <c r="C328" s="261" t="s">
        <v>1087</v>
      </c>
      <c r="D328" s="262" t="s">
        <v>683</v>
      </c>
      <c r="E328" s="263">
        <v>455.48</v>
      </c>
      <c r="F328" s="264" t="s">
        <v>1068</v>
      </c>
    </row>
    <row r="329" spans="1:6" x14ac:dyDescent="0.25">
      <c r="A329" s="140" t="s">
        <v>219</v>
      </c>
      <c r="B329" s="140" t="s">
        <v>1088</v>
      </c>
      <c r="C329" s="141" t="s">
        <v>1089</v>
      </c>
      <c r="D329" s="142" t="s">
        <v>683</v>
      </c>
      <c r="E329" s="143">
        <v>6490</v>
      </c>
      <c r="F329" s="180" t="s">
        <v>1090</v>
      </c>
    </row>
    <row r="330" spans="1:6" x14ac:dyDescent="0.25">
      <c r="A330" s="140" t="s">
        <v>1091</v>
      </c>
      <c r="B330" s="140" t="s">
        <v>1092</v>
      </c>
      <c r="C330" s="141" t="s">
        <v>1093</v>
      </c>
      <c r="D330" s="142" t="s">
        <v>850</v>
      </c>
      <c r="E330" s="143">
        <v>460.2</v>
      </c>
      <c r="F330" s="180" t="s">
        <v>1094</v>
      </c>
    </row>
    <row r="331" spans="1:6" ht="24" x14ac:dyDescent="0.25">
      <c r="A331" s="140" t="s">
        <v>127</v>
      </c>
      <c r="B331" s="140" t="s">
        <v>1095</v>
      </c>
      <c r="C331" s="141" t="s">
        <v>1096</v>
      </c>
      <c r="D331" s="142" t="s">
        <v>1097</v>
      </c>
      <c r="E331" s="143">
        <v>44877.760000000002</v>
      </c>
      <c r="F331" s="180" t="s">
        <v>1098</v>
      </c>
    </row>
    <row r="332" spans="1:6" x14ac:dyDescent="0.25">
      <c r="A332" s="144" t="s">
        <v>1099</v>
      </c>
      <c r="B332" s="144" t="s">
        <v>1100</v>
      </c>
      <c r="C332" s="141" t="s">
        <v>1101</v>
      </c>
      <c r="D332" s="142" t="s">
        <v>1102</v>
      </c>
      <c r="E332" s="143">
        <v>3000</v>
      </c>
      <c r="F332" s="180" t="s">
        <v>1103</v>
      </c>
    </row>
    <row r="333" spans="1:6" ht="36" x14ac:dyDescent="0.2">
      <c r="A333" s="269" t="s">
        <v>1104</v>
      </c>
      <c r="B333" s="269" t="s">
        <v>1105</v>
      </c>
      <c r="C333" s="270" t="s">
        <v>1106</v>
      </c>
      <c r="D333" s="271" t="s">
        <v>683</v>
      </c>
      <c r="E333" s="272">
        <v>23562.5</v>
      </c>
      <c r="F333" s="273" t="s">
        <v>1107</v>
      </c>
    </row>
    <row r="334" spans="1:6" ht="36" x14ac:dyDescent="0.2">
      <c r="A334" s="269" t="s">
        <v>1104</v>
      </c>
      <c r="B334" s="269" t="s">
        <v>1105</v>
      </c>
      <c r="C334" s="270" t="s">
        <v>1108</v>
      </c>
      <c r="D334" s="271" t="s">
        <v>683</v>
      </c>
      <c r="E334" s="272">
        <v>102660</v>
      </c>
      <c r="F334" s="273" t="s">
        <v>1107</v>
      </c>
    </row>
    <row r="335" spans="1:6" ht="20.25" customHeight="1" x14ac:dyDescent="0.2">
      <c r="A335" s="274" t="s">
        <v>1109</v>
      </c>
      <c r="B335" s="274" t="s">
        <v>1110</v>
      </c>
      <c r="C335" s="275" t="s">
        <v>1111</v>
      </c>
      <c r="D335" s="276" t="s">
        <v>683</v>
      </c>
      <c r="E335" s="277">
        <v>590</v>
      </c>
      <c r="F335" s="278" t="s">
        <v>1112</v>
      </c>
    </row>
    <row r="336" spans="1:6" ht="15" customHeight="1" x14ac:dyDescent="0.2">
      <c r="A336" s="274" t="s">
        <v>1109</v>
      </c>
      <c r="B336" s="274" t="s">
        <v>1110</v>
      </c>
      <c r="C336" s="275" t="s">
        <v>1113</v>
      </c>
      <c r="D336" s="276" t="s">
        <v>683</v>
      </c>
      <c r="E336" s="277">
        <v>2124</v>
      </c>
      <c r="F336" s="278" t="s">
        <v>1112</v>
      </c>
    </row>
    <row r="337" spans="1:6" ht="14.1" customHeight="1" x14ac:dyDescent="0.2">
      <c r="A337" s="274" t="s">
        <v>1109</v>
      </c>
      <c r="B337" s="274" t="s">
        <v>1110</v>
      </c>
      <c r="C337" s="275" t="s">
        <v>1114</v>
      </c>
      <c r="D337" s="276" t="s">
        <v>1115</v>
      </c>
      <c r="E337" s="277">
        <v>2832</v>
      </c>
      <c r="F337" s="278" t="s">
        <v>1112</v>
      </c>
    </row>
    <row r="338" spans="1:6" x14ac:dyDescent="0.2">
      <c r="A338" s="274" t="s">
        <v>1109</v>
      </c>
      <c r="B338" s="274" t="s">
        <v>1110</v>
      </c>
      <c r="C338" s="275" t="s">
        <v>1116</v>
      </c>
      <c r="D338" s="276" t="s">
        <v>1115</v>
      </c>
      <c r="E338" s="277">
        <v>2548.8000000000002</v>
      </c>
      <c r="F338" s="278" t="s">
        <v>1112</v>
      </c>
    </row>
    <row r="339" spans="1:6" ht="15" customHeight="1" x14ac:dyDescent="0.2">
      <c r="A339" s="274" t="s">
        <v>1109</v>
      </c>
      <c r="B339" s="274" t="s">
        <v>1110</v>
      </c>
      <c r="C339" s="275" t="s">
        <v>1117</v>
      </c>
      <c r="D339" s="276" t="s">
        <v>1115</v>
      </c>
      <c r="E339" s="277">
        <v>2360</v>
      </c>
      <c r="F339" s="278" t="s">
        <v>1112</v>
      </c>
    </row>
    <row r="340" spans="1:6" x14ac:dyDescent="0.2">
      <c r="A340" s="274" t="s">
        <v>1109</v>
      </c>
      <c r="B340" s="274" t="s">
        <v>1110</v>
      </c>
      <c r="C340" s="275" t="s">
        <v>1118</v>
      </c>
      <c r="D340" s="276" t="s">
        <v>1115</v>
      </c>
      <c r="E340" s="277">
        <v>2360</v>
      </c>
      <c r="F340" s="278" t="s">
        <v>1112</v>
      </c>
    </row>
    <row r="341" spans="1:6" x14ac:dyDescent="0.2">
      <c r="A341" s="274" t="s">
        <v>1109</v>
      </c>
      <c r="B341" s="274" t="s">
        <v>1110</v>
      </c>
      <c r="C341" s="275" t="s">
        <v>1119</v>
      </c>
      <c r="D341" s="276" t="s">
        <v>1115</v>
      </c>
      <c r="E341" s="277">
        <v>708</v>
      </c>
      <c r="F341" s="278" t="s">
        <v>1112</v>
      </c>
    </row>
    <row r="342" spans="1:6" x14ac:dyDescent="0.2">
      <c r="A342" s="274" t="s">
        <v>1109</v>
      </c>
      <c r="B342" s="274" t="s">
        <v>1110</v>
      </c>
      <c r="C342" s="275" t="s">
        <v>1120</v>
      </c>
      <c r="D342" s="276" t="s">
        <v>683</v>
      </c>
      <c r="E342" s="277">
        <v>7670</v>
      </c>
      <c r="F342" s="278" t="s">
        <v>1112</v>
      </c>
    </row>
    <row r="343" spans="1:6" x14ac:dyDescent="0.2">
      <c r="A343" s="274" t="s">
        <v>1109</v>
      </c>
      <c r="B343" s="274" t="s">
        <v>1110</v>
      </c>
      <c r="C343" s="275" t="s">
        <v>1121</v>
      </c>
      <c r="D343" s="276" t="s">
        <v>1115</v>
      </c>
      <c r="E343" s="277">
        <v>2548.8000000000002</v>
      </c>
      <c r="F343" s="278" t="s">
        <v>1112</v>
      </c>
    </row>
    <row r="344" spans="1:6" x14ac:dyDescent="0.2">
      <c r="A344" s="274" t="s">
        <v>1109</v>
      </c>
      <c r="B344" s="274" t="s">
        <v>1110</v>
      </c>
      <c r="C344" s="275" t="s">
        <v>1122</v>
      </c>
      <c r="D344" s="276" t="s">
        <v>683</v>
      </c>
      <c r="E344" s="277">
        <v>2360</v>
      </c>
      <c r="F344" s="278" t="s">
        <v>1112</v>
      </c>
    </row>
    <row r="345" spans="1:6" x14ac:dyDescent="0.2">
      <c r="A345" s="274" t="s">
        <v>1109</v>
      </c>
      <c r="B345" s="274" t="s">
        <v>1110</v>
      </c>
      <c r="C345" s="275" t="s">
        <v>1123</v>
      </c>
      <c r="D345" s="276" t="s">
        <v>683</v>
      </c>
      <c r="E345" s="277">
        <v>1770</v>
      </c>
      <c r="F345" s="278" t="s">
        <v>1112</v>
      </c>
    </row>
    <row r="346" spans="1:6" x14ac:dyDescent="0.2">
      <c r="A346" s="274" t="s">
        <v>1109</v>
      </c>
      <c r="B346" s="274" t="s">
        <v>1110</v>
      </c>
      <c r="C346" s="275" t="s">
        <v>1124</v>
      </c>
      <c r="D346" s="276" t="s">
        <v>683</v>
      </c>
      <c r="E346" s="277">
        <v>1121</v>
      </c>
      <c r="F346" s="278" t="s">
        <v>1112</v>
      </c>
    </row>
    <row r="347" spans="1:6" ht="24" x14ac:dyDescent="0.25">
      <c r="A347" s="279" t="s">
        <v>1125</v>
      </c>
      <c r="B347" s="279" t="s">
        <v>1126</v>
      </c>
      <c r="C347" s="280" t="s">
        <v>1127</v>
      </c>
      <c r="D347" s="281" t="s">
        <v>683</v>
      </c>
      <c r="E347" s="282">
        <v>1770</v>
      </c>
      <c r="F347" s="283" t="s">
        <v>1128</v>
      </c>
    </row>
    <row r="348" spans="1:6" ht="24" x14ac:dyDescent="0.25">
      <c r="A348" s="279" t="s">
        <v>1125</v>
      </c>
      <c r="B348" s="279" t="s">
        <v>1126</v>
      </c>
      <c r="C348" s="280" t="s">
        <v>1129</v>
      </c>
      <c r="D348" s="281" t="s">
        <v>683</v>
      </c>
      <c r="E348" s="282">
        <v>1062</v>
      </c>
      <c r="F348" s="283" t="s">
        <v>1128</v>
      </c>
    </row>
    <row r="349" spans="1:6" ht="24" x14ac:dyDescent="0.25">
      <c r="A349" s="279" t="s">
        <v>1125</v>
      </c>
      <c r="B349" s="279" t="s">
        <v>1126</v>
      </c>
      <c r="C349" s="280" t="s">
        <v>1130</v>
      </c>
      <c r="D349" s="281" t="s">
        <v>683</v>
      </c>
      <c r="E349" s="282">
        <v>420.55200000000002</v>
      </c>
      <c r="F349" s="283" t="s">
        <v>1128</v>
      </c>
    </row>
    <row r="350" spans="1:6" ht="24" x14ac:dyDescent="0.25">
      <c r="A350" s="279" t="s">
        <v>1125</v>
      </c>
      <c r="B350" s="279" t="s">
        <v>1126</v>
      </c>
      <c r="C350" s="280" t="s">
        <v>1131</v>
      </c>
      <c r="D350" s="281" t="s">
        <v>683</v>
      </c>
      <c r="E350" s="282">
        <v>420.73</v>
      </c>
      <c r="F350" s="283" t="s">
        <v>1128</v>
      </c>
    </row>
    <row r="351" spans="1:6" ht="24" x14ac:dyDescent="0.25">
      <c r="A351" s="279" t="s">
        <v>1125</v>
      </c>
      <c r="B351" s="279" t="s">
        <v>1126</v>
      </c>
      <c r="C351" s="280" t="s">
        <v>1132</v>
      </c>
      <c r="D351" s="281" t="s">
        <v>683</v>
      </c>
      <c r="E351" s="282">
        <v>1379.48</v>
      </c>
      <c r="F351" s="283" t="s">
        <v>1128</v>
      </c>
    </row>
    <row r="352" spans="1:6" ht="24" x14ac:dyDescent="0.25">
      <c r="A352" s="279" t="s">
        <v>1125</v>
      </c>
      <c r="B352" s="279" t="s">
        <v>1126</v>
      </c>
      <c r="C352" s="280" t="s">
        <v>1132</v>
      </c>
      <c r="D352" s="281" t="s">
        <v>683</v>
      </c>
      <c r="E352" s="282">
        <v>486.69200000000001</v>
      </c>
      <c r="F352" s="283" t="s">
        <v>1128</v>
      </c>
    </row>
    <row r="353" spans="1:6" ht="24" x14ac:dyDescent="0.25">
      <c r="A353" s="279" t="s">
        <v>1125</v>
      </c>
      <c r="B353" s="279" t="s">
        <v>1126</v>
      </c>
      <c r="C353" s="280" t="s">
        <v>1133</v>
      </c>
      <c r="D353" s="281" t="s">
        <v>683</v>
      </c>
      <c r="E353" s="282">
        <v>420.09199999999998</v>
      </c>
      <c r="F353" s="283" t="s">
        <v>1128</v>
      </c>
    </row>
    <row r="354" spans="1:6" ht="24" x14ac:dyDescent="0.25">
      <c r="A354" s="279" t="s">
        <v>1125</v>
      </c>
      <c r="B354" s="279" t="s">
        <v>1126</v>
      </c>
      <c r="C354" s="280" t="s">
        <v>1134</v>
      </c>
      <c r="D354" s="281" t="s">
        <v>683</v>
      </c>
      <c r="E354" s="282">
        <v>422.358</v>
      </c>
      <c r="F354" s="283" t="s">
        <v>1128</v>
      </c>
    </row>
    <row r="355" spans="1:6" ht="15" customHeight="1" x14ac:dyDescent="0.25">
      <c r="A355" s="279" t="s">
        <v>1125</v>
      </c>
      <c r="B355" s="279" t="s">
        <v>1126</v>
      </c>
      <c r="C355" s="280" t="s">
        <v>1135</v>
      </c>
      <c r="D355" s="281" t="s">
        <v>683</v>
      </c>
      <c r="E355" s="282">
        <v>422.44</v>
      </c>
      <c r="F355" s="283" t="s">
        <v>1128</v>
      </c>
    </row>
    <row r="356" spans="1:6" ht="24" x14ac:dyDescent="0.25">
      <c r="A356" s="279" t="s">
        <v>1125</v>
      </c>
      <c r="B356" s="279" t="s">
        <v>1126</v>
      </c>
      <c r="C356" s="280" t="s">
        <v>1136</v>
      </c>
      <c r="D356" s="281" t="s">
        <v>683</v>
      </c>
      <c r="E356" s="282">
        <v>422.62799999999999</v>
      </c>
      <c r="F356" s="283" t="s">
        <v>1128</v>
      </c>
    </row>
    <row r="357" spans="1:6" ht="14.1" customHeight="1" x14ac:dyDescent="0.25">
      <c r="A357" s="279" t="s">
        <v>1125</v>
      </c>
      <c r="B357" s="279" t="s">
        <v>1126</v>
      </c>
      <c r="C357" s="280" t="s">
        <v>1137</v>
      </c>
      <c r="D357" s="281" t="s">
        <v>683</v>
      </c>
      <c r="E357" s="282">
        <v>810.41200000000003</v>
      </c>
      <c r="F357" s="283" t="s">
        <v>1128</v>
      </c>
    </row>
    <row r="358" spans="1:6" ht="24" x14ac:dyDescent="0.25">
      <c r="A358" s="279" t="s">
        <v>1125</v>
      </c>
      <c r="B358" s="279" t="s">
        <v>1126</v>
      </c>
      <c r="C358" s="280" t="s">
        <v>1138</v>
      </c>
      <c r="D358" s="281" t="s">
        <v>683</v>
      </c>
      <c r="E358" s="282">
        <v>1069.47</v>
      </c>
      <c r="F358" s="283" t="s">
        <v>1128</v>
      </c>
    </row>
    <row r="359" spans="1:6" ht="18" customHeight="1" x14ac:dyDescent="0.25">
      <c r="A359" s="279" t="s">
        <v>1125</v>
      </c>
      <c r="B359" s="279" t="s">
        <v>1126</v>
      </c>
      <c r="C359" s="280" t="s">
        <v>1139</v>
      </c>
      <c r="D359" s="281" t="s">
        <v>683</v>
      </c>
      <c r="E359" s="282">
        <v>3499.9967000000001</v>
      </c>
      <c r="F359" s="283" t="s">
        <v>1128</v>
      </c>
    </row>
    <row r="360" spans="1:6" ht="18.95" customHeight="1" x14ac:dyDescent="0.25">
      <c r="A360" s="279" t="s">
        <v>1125</v>
      </c>
      <c r="B360" s="279" t="s">
        <v>1126</v>
      </c>
      <c r="C360" s="280" t="s">
        <v>1140</v>
      </c>
      <c r="D360" s="281" t="s">
        <v>683</v>
      </c>
      <c r="E360" s="282">
        <v>200.6</v>
      </c>
      <c r="F360" s="283" t="s">
        <v>1128</v>
      </c>
    </row>
    <row r="361" spans="1:6" ht="15.95" customHeight="1" x14ac:dyDescent="0.25">
      <c r="A361" s="279" t="s">
        <v>1125</v>
      </c>
      <c r="B361" s="279" t="s">
        <v>1126</v>
      </c>
      <c r="C361" s="280" t="s">
        <v>1141</v>
      </c>
      <c r="D361" s="281" t="s">
        <v>683</v>
      </c>
      <c r="E361" s="282">
        <v>17.405000000000001</v>
      </c>
      <c r="F361" s="283" t="s">
        <v>1128</v>
      </c>
    </row>
    <row r="362" spans="1:6" ht="21" customHeight="1" x14ac:dyDescent="0.25">
      <c r="A362" s="279" t="s">
        <v>1125</v>
      </c>
      <c r="B362" s="279" t="s">
        <v>1126</v>
      </c>
      <c r="C362" s="280" t="s">
        <v>1142</v>
      </c>
      <c r="D362" s="281" t="s">
        <v>683</v>
      </c>
      <c r="E362" s="282">
        <v>101.48</v>
      </c>
      <c r="F362" s="283" t="s">
        <v>1128</v>
      </c>
    </row>
    <row r="363" spans="1:6" ht="24" x14ac:dyDescent="0.25">
      <c r="A363" s="279" t="s">
        <v>1125</v>
      </c>
      <c r="B363" s="279" t="s">
        <v>1126</v>
      </c>
      <c r="C363" s="280" t="s">
        <v>1143</v>
      </c>
      <c r="D363" s="281" t="s">
        <v>683</v>
      </c>
      <c r="E363" s="282">
        <v>15.281000000000001</v>
      </c>
      <c r="F363" s="283" t="s">
        <v>1128</v>
      </c>
    </row>
    <row r="364" spans="1:6" ht="24" x14ac:dyDescent="0.25">
      <c r="A364" s="279" t="s">
        <v>1125</v>
      </c>
      <c r="B364" s="279" t="s">
        <v>1126</v>
      </c>
      <c r="C364" s="280" t="s">
        <v>1144</v>
      </c>
      <c r="D364" s="281" t="s">
        <v>683</v>
      </c>
      <c r="E364" s="282">
        <v>34.81</v>
      </c>
      <c r="F364" s="283" t="s">
        <v>1128</v>
      </c>
    </row>
    <row r="365" spans="1:6" ht="24" x14ac:dyDescent="0.25">
      <c r="A365" s="279" t="s">
        <v>1125</v>
      </c>
      <c r="B365" s="279" t="s">
        <v>1126</v>
      </c>
      <c r="C365" s="280" t="s">
        <v>1145</v>
      </c>
      <c r="D365" s="281" t="s">
        <v>683</v>
      </c>
      <c r="E365" s="282">
        <v>77.88</v>
      </c>
      <c r="F365" s="283" t="s">
        <v>1128</v>
      </c>
    </row>
    <row r="366" spans="1:6" ht="24" x14ac:dyDescent="0.25">
      <c r="A366" s="279" t="s">
        <v>1125</v>
      </c>
      <c r="B366" s="279" t="s">
        <v>1126</v>
      </c>
      <c r="C366" s="280" t="s">
        <v>1146</v>
      </c>
      <c r="D366" s="281" t="s">
        <v>710</v>
      </c>
      <c r="E366" s="282">
        <v>403.79669999999999</v>
      </c>
      <c r="F366" s="283" t="s">
        <v>1128</v>
      </c>
    </row>
    <row r="367" spans="1:6" ht="24" x14ac:dyDescent="0.25">
      <c r="A367" s="279" t="s">
        <v>1125</v>
      </c>
      <c r="B367" s="279" t="s">
        <v>1126</v>
      </c>
      <c r="C367" s="280" t="s">
        <v>1147</v>
      </c>
      <c r="D367" s="281" t="s">
        <v>710</v>
      </c>
      <c r="E367" s="282">
        <v>36</v>
      </c>
      <c r="F367" s="283" t="s">
        <v>1128</v>
      </c>
    </row>
    <row r="368" spans="1:6" ht="24" x14ac:dyDescent="0.25">
      <c r="A368" s="279" t="s">
        <v>1125</v>
      </c>
      <c r="B368" s="279" t="s">
        <v>1126</v>
      </c>
      <c r="C368" s="280" t="s">
        <v>1148</v>
      </c>
      <c r="D368" s="281" t="s">
        <v>710</v>
      </c>
      <c r="E368" s="282">
        <v>154.875</v>
      </c>
      <c r="F368" s="283" t="s">
        <v>1128</v>
      </c>
    </row>
    <row r="369" spans="1:6" ht="24" x14ac:dyDescent="0.25">
      <c r="A369" s="279" t="s">
        <v>1125</v>
      </c>
      <c r="B369" s="279" t="s">
        <v>1126</v>
      </c>
      <c r="C369" s="279" t="s">
        <v>1149</v>
      </c>
      <c r="D369" s="281" t="s">
        <v>683</v>
      </c>
      <c r="E369" s="284">
        <v>121.54</v>
      </c>
      <c r="F369" s="285" t="s">
        <v>1128</v>
      </c>
    </row>
    <row r="370" spans="1:6" ht="18" customHeight="1" x14ac:dyDescent="0.25">
      <c r="A370" s="279" t="s">
        <v>1125</v>
      </c>
      <c r="B370" s="279" t="s">
        <v>1126</v>
      </c>
      <c r="C370" s="280" t="s">
        <v>1150</v>
      </c>
      <c r="D370" s="281" t="s">
        <v>683</v>
      </c>
      <c r="E370" s="282">
        <v>510.04250000000002</v>
      </c>
      <c r="F370" s="283" t="s">
        <v>1128</v>
      </c>
    </row>
    <row r="371" spans="1:6" ht="24" x14ac:dyDescent="0.25">
      <c r="A371" s="279" t="s">
        <v>1125</v>
      </c>
      <c r="B371" s="279" t="s">
        <v>1126</v>
      </c>
      <c r="C371" s="280" t="s">
        <v>1151</v>
      </c>
      <c r="D371" s="281" t="s">
        <v>683</v>
      </c>
      <c r="E371" s="282">
        <v>510.04250000000002</v>
      </c>
      <c r="F371" s="283" t="s">
        <v>1128</v>
      </c>
    </row>
    <row r="372" spans="1:6" ht="24" x14ac:dyDescent="0.25">
      <c r="A372" s="279" t="s">
        <v>1125</v>
      </c>
      <c r="B372" s="279" t="s">
        <v>1126</v>
      </c>
      <c r="C372" s="280" t="s">
        <v>1152</v>
      </c>
      <c r="D372" s="281" t="s">
        <v>683</v>
      </c>
      <c r="E372" s="282">
        <v>445.214</v>
      </c>
      <c r="F372" s="283" t="s">
        <v>1128</v>
      </c>
    </row>
    <row r="373" spans="1:6" ht="24" x14ac:dyDescent="0.25">
      <c r="A373" s="279" t="s">
        <v>1125</v>
      </c>
      <c r="B373" s="279" t="s">
        <v>1126</v>
      </c>
      <c r="C373" s="280" t="s">
        <v>1153</v>
      </c>
      <c r="D373" s="281" t="s">
        <v>683</v>
      </c>
      <c r="E373" s="282">
        <v>445.21409999999997</v>
      </c>
      <c r="F373" s="283" t="s">
        <v>1128</v>
      </c>
    </row>
    <row r="374" spans="1:6" ht="21.75" customHeight="1" x14ac:dyDescent="0.25">
      <c r="A374" s="279" t="s">
        <v>1125</v>
      </c>
      <c r="B374" s="279" t="s">
        <v>1126</v>
      </c>
      <c r="C374" s="280" t="s">
        <v>1153</v>
      </c>
      <c r="D374" s="281" t="s">
        <v>683</v>
      </c>
      <c r="E374" s="282">
        <v>437.91</v>
      </c>
      <c r="F374" s="283" t="s">
        <v>1128</v>
      </c>
    </row>
    <row r="375" spans="1:6" ht="24" x14ac:dyDescent="0.25">
      <c r="A375" s="279" t="s">
        <v>1125</v>
      </c>
      <c r="B375" s="279" t="s">
        <v>1126</v>
      </c>
      <c r="C375" s="280" t="s">
        <v>1154</v>
      </c>
      <c r="D375" s="281" t="s">
        <v>683</v>
      </c>
      <c r="E375" s="282">
        <v>440.16329999999999</v>
      </c>
      <c r="F375" s="283" t="s">
        <v>1128</v>
      </c>
    </row>
    <row r="376" spans="1:6" ht="24" x14ac:dyDescent="0.25">
      <c r="A376" s="279" t="s">
        <v>1125</v>
      </c>
      <c r="B376" s="279" t="s">
        <v>1126</v>
      </c>
      <c r="C376" s="280" t="s">
        <v>1155</v>
      </c>
      <c r="D376" s="281" t="s">
        <v>683</v>
      </c>
      <c r="E376" s="282">
        <v>439.49</v>
      </c>
      <c r="F376" s="283" t="s">
        <v>1128</v>
      </c>
    </row>
    <row r="377" spans="1:6" ht="24" x14ac:dyDescent="0.25">
      <c r="A377" s="279" t="s">
        <v>1125</v>
      </c>
      <c r="B377" s="279" t="s">
        <v>1126</v>
      </c>
      <c r="C377" s="280" t="s">
        <v>1156</v>
      </c>
      <c r="D377" s="281" t="s">
        <v>683</v>
      </c>
      <c r="E377" s="282">
        <v>442.005</v>
      </c>
      <c r="F377" s="283" t="s">
        <v>1128</v>
      </c>
    </row>
    <row r="378" spans="1:6" ht="24" x14ac:dyDescent="0.25">
      <c r="A378" s="279" t="s">
        <v>1125</v>
      </c>
      <c r="B378" s="279" t="s">
        <v>1126</v>
      </c>
      <c r="C378" s="280" t="s">
        <v>1157</v>
      </c>
      <c r="D378" s="281" t="s">
        <v>683</v>
      </c>
      <c r="E378" s="282">
        <v>439.49</v>
      </c>
      <c r="F378" s="283" t="s">
        <v>1128</v>
      </c>
    </row>
    <row r="379" spans="1:6" ht="24" x14ac:dyDescent="0.25">
      <c r="A379" s="279" t="s">
        <v>1125</v>
      </c>
      <c r="B379" s="279" t="s">
        <v>1126</v>
      </c>
      <c r="C379" s="280" t="s">
        <v>1158</v>
      </c>
      <c r="D379" s="281" t="s">
        <v>683</v>
      </c>
      <c r="E379" s="282">
        <v>835.00300000000004</v>
      </c>
      <c r="F379" s="283" t="s">
        <v>1128</v>
      </c>
    </row>
    <row r="380" spans="1:6" ht="24" x14ac:dyDescent="0.25">
      <c r="A380" s="279" t="s">
        <v>1125</v>
      </c>
      <c r="B380" s="279" t="s">
        <v>1126</v>
      </c>
      <c r="C380" s="280" t="s">
        <v>1159</v>
      </c>
      <c r="D380" s="281" t="s">
        <v>683</v>
      </c>
      <c r="E380" s="282">
        <v>1110</v>
      </c>
      <c r="F380" s="283" t="s">
        <v>1128</v>
      </c>
    </row>
    <row r="381" spans="1:6" ht="24" x14ac:dyDescent="0.25">
      <c r="A381" s="279" t="s">
        <v>1125</v>
      </c>
      <c r="B381" s="279" t="s">
        <v>1126</v>
      </c>
      <c r="C381" s="280" t="s">
        <v>1160</v>
      </c>
      <c r="D381" s="281" t="s">
        <v>683</v>
      </c>
      <c r="E381" s="282">
        <v>932.61249999999995</v>
      </c>
      <c r="F381" s="283" t="s">
        <v>1128</v>
      </c>
    </row>
    <row r="382" spans="1:6" ht="24" x14ac:dyDescent="0.25">
      <c r="A382" s="279" t="s">
        <v>1125</v>
      </c>
      <c r="B382" s="279" t="s">
        <v>1126</v>
      </c>
      <c r="C382" s="280" t="s">
        <v>1161</v>
      </c>
      <c r="D382" s="281" t="s">
        <v>683</v>
      </c>
      <c r="E382" s="282">
        <v>932.39</v>
      </c>
      <c r="F382" s="283" t="s">
        <v>1128</v>
      </c>
    </row>
    <row r="383" spans="1:6" ht="24" x14ac:dyDescent="0.25">
      <c r="A383" s="279" t="s">
        <v>1125</v>
      </c>
      <c r="B383" s="279" t="s">
        <v>1126</v>
      </c>
      <c r="C383" s="280" t="s">
        <v>1162</v>
      </c>
      <c r="D383" s="281" t="s">
        <v>683</v>
      </c>
      <c r="E383" s="282">
        <v>932.39</v>
      </c>
      <c r="F383" s="283" t="s">
        <v>1128</v>
      </c>
    </row>
    <row r="384" spans="1:6" ht="24" x14ac:dyDescent="0.25">
      <c r="A384" s="279" t="s">
        <v>1125</v>
      </c>
      <c r="B384" s="279" t="s">
        <v>1126</v>
      </c>
      <c r="C384" s="280" t="s">
        <v>1163</v>
      </c>
      <c r="D384" s="281" t="s">
        <v>683</v>
      </c>
      <c r="E384" s="282">
        <v>1015</v>
      </c>
      <c r="F384" s="283" t="s">
        <v>1128</v>
      </c>
    </row>
    <row r="385" spans="1:6" ht="24" x14ac:dyDescent="0.25">
      <c r="A385" s="279" t="s">
        <v>1125</v>
      </c>
      <c r="B385" s="279" t="s">
        <v>1126</v>
      </c>
      <c r="C385" s="280" t="s">
        <v>1164</v>
      </c>
      <c r="D385" s="281" t="s">
        <v>683</v>
      </c>
      <c r="E385" s="282">
        <v>927.75</v>
      </c>
      <c r="F385" s="283" t="s">
        <v>1128</v>
      </c>
    </row>
    <row r="386" spans="1:6" ht="24" x14ac:dyDescent="0.25">
      <c r="A386" s="279" t="s">
        <v>1125</v>
      </c>
      <c r="B386" s="279" t="s">
        <v>1126</v>
      </c>
      <c r="C386" s="280" t="s">
        <v>1165</v>
      </c>
      <c r="D386" s="281" t="s">
        <v>683</v>
      </c>
      <c r="E386" s="282">
        <v>922.77329999999995</v>
      </c>
      <c r="F386" s="283" t="s">
        <v>1128</v>
      </c>
    </row>
    <row r="387" spans="1:6" ht="24" x14ac:dyDescent="0.25">
      <c r="A387" s="279" t="s">
        <v>1125</v>
      </c>
      <c r="B387" s="279" t="s">
        <v>1126</v>
      </c>
      <c r="C387" s="280" t="s">
        <v>1166</v>
      </c>
      <c r="D387" s="281" t="s">
        <v>683</v>
      </c>
      <c r="E387" s="282">
        <v>929.53330000000005</v>
      </c>
      <c r="F387" s="283" t="s">
        <v>1128</v>
      </c>
    </row>
    <row r="388" spans="1:6" ht="24" x14ac:dyDescent="0.25">
      <c r="A388" s="279" t="s">
        <v>1125</v>
      </c>
      <c r="B388" s="279" t="s">
        <v>1126</v>
      </c>
      <c r="C388" s="280" t="s">
        <v>1167</v>
      </c>
      <c r="D388" s="281" t="s">
        <v>683</v>
      </c>
      <c r="E388" s="282">
        <v>885</v>
      </c>
      <c r="F388" s="283" t="s">
        <v>1128</v>
      </c>
    </row>
    <row r="389" spans="1:6" ht="24" x14ac:dyDescent="0.25">
      <c r="A389" s="279" t="s">
        <v>1125</v>
      </c>
      <c r="B389" s="279" t="s">
        <v>1126</v>
      </c>
      <c r="C389" s="280" t="s">
        <v>1168</v>
      </c>
      <c r="D389" s="281" t="s">
        <v>683</v>
      </c>
      <c r="E389" s="282">
        <v>1017.5025000000001</v>
      </c>
      <c r="F389" s="283" t="s">
        <v>1128</v>
      </c>
    </row>
    <row r="390" spans="1:6" ht="24" x14ac:dyDescent="0.25">
      <c r="A390" s="279" t="s">
        <v>1125</v>
      </c>
      <c r="B390" s="279" t="s">
        <v>1126</v>
      </c>
      <c r="C390" s="280" t="s">
        <v>1169</v>
      </c>
      <c r="D390" s="281" t="s">
        <v>683</v>
      </c>
      <c r="E390" s="282">
        <v>2700.0052000000001</v>
      </c>
      <c r="F390" s="283" t="s">
        <v>1128</v>
      </c>
    </row>
    <row r="391" spans="1:6" ht="24" x14ac:dyDescent="0.25">
      <c r="A391" s="279" t="s">
        <v>1125</v>
      </c>
      <c r="B391" s="279" t="s">
        <v>1126</v>
      </c>
      <c r="C391" s="280" t="s">
        <v>1170</v>
      </c>
      <c r="D391" s="281" t="s">
        <v>683</v>
      </c>
      <c r="E391" s="282">
        <v>2799.9985000000001</v>
      </c>
      <c r="F391" s="283" t="s">
        <v>1128</v>
      </c>
    </row>
    <row r="392" spans="1:6" ht="24" x14ac:dyDescent="0.25">
      <c r="A392" s="279" t="s">
        <v>1125</v>
      </c>
      <c r="B392" s="279" t="s">
        <v>1126</v>
      </c>
      <c r="C392" s="280" t="s">
        <v>1171</v>
      </c>
      <c r="D392" s="281" t="s">
        <v>683</v>
      </c>
      <c r="E392" s="282">
        <v>2149.9960000000001</v>
      </c>
      <c r="F392" s="283" t="s">
        <v>1128</v>
      </c>
    </row>
    <row r="393" spans="1:6" ht="24" x14ac:dyDescent="0.25">
      <c r="A393" s="279" t="s">
        <v>1125</v>
      </c>
      <c r="B393" s="279" t="s">
        <v>1126</v>
      </c>
      <c r="C393" s="280" t="s">
        <v>1172</v>
      </c>
      <c r="D393" s="281" t="s">
        <v>683</v>
      </c>
      <c r="E393" s="282">
        <v>3650</v>
      </c>
      <c r="F393" s="283" t="s">
        <v>1128</v>
      </c>
    </row>
    <row r="394" spans="1:6" ht="14.1" customHeight="1" x14ac:dyDescent="0.25">
      <c r="A394" s="279" t="s">
        <v>1125</v>
      </c>
      <c r="B394" s="279" t="s">
        <v>1126</v>
      </c>
      <c r="C394" s="280" t="s">
        <v>1173</v>
      </c>
      <c r="D394" s="281" t="s">
        <v>683</v>
      </c>
      <c r="E394" s="282">
        <v>30.68</v>
      </c>
      <c r="F394" s="283" t="s">
        <v>1128</v>
      </c>
    </row>
    <row r="395" spans="1:6" ht="24" x14ac:dyDescent="0.25">
      <c r="A395" s="279" t="s">
        <v>1125</v>
      </c>
      <c r="B395" s="279" t="s">
        <v>1126</v>
      </c>
      <c r="C395" s="280" t="s">
        <v>1174</v>
      </c>
      <c r="D395" s="281" t="s">
        <v>683</v>
      </c>
      <c r="E395" s="282">
        <v>5039.8509999999997</v>
      </c>
      <c r="F395" s="283" t="s">
        <v>1128</v>
      </c>
    </row>
    <row r="396" spans="1:6" ht="24" x14ac:dyDescent="0.25">
      <c r="A396" s="279" t="s">
        <v>1125</v>
      </c>
      <c r="B396" s="279" t="s">
        <v>1126</v>
      </c>
      <c r="C396" s="280" t="s">
        <v>1175</v>
      </c>
      <c r="D396" s="281" t="s">
        <v>683</v>
      </c>
      <c r="E396" s="282">
        <v>2700.0050000000001</v>
      </c>
      <c r="F396" s="283" t="s">
        <v>1128</v>
      </c>
    </row>
    <row r="397" spans="1:6" ht="24" x14ac:dyDescent="0.25">
      <c r="A397" s="279" t="s">
        <v>1125</v>
      </c>
      <c r="B397" s="279" t="s">
        <v>1126</v>
      </c>
      <c r="C397" s="280" t="s">
        <v>1176</v>
      </c>
      <c r="D397" s="281" t="s">
        <v>683</v>
      </c>
      <c r="E397" s="282">
        <v>9.9946000000000002</v>
      </c>
      <c r="F397" s="283" t="s">
        <v>1128</v>
      </c>
    </row>
    <row r="398" spans="1:6" ht="24.75" customHeight="1" x14ac:dyDescent="0.25">
      <c r="A398" s="279" t="s">
        <v>1125</v>
      </c>
      <c r="B398" s="279" t="s">
        <v>1126</v>
      </c>
      <c r="C398" s="280" t="s">
        <v>1177</v>
      </c>
      <c r="D398" s="281" t="s">
        <v>683</v>
      </c>
      <c r="E398" s="282">
        <v>35.4</v>
      </c>
      <c r="F398" s="283" t="s">
        <v>1128</v>
      </c>
    </row>
    <row r="399" spans="1:6" ht="24" x14ac:dyDescent="0.25">
      <c r="A399" s="279" t="s">
        <v>1125</v>
      </c>
      <c r="B399" s="279" t="s">
        <v>1126</v>
      </c>
      <c r="C399" s="280" t="s">
        <v>1178</v>
      </c>
      <c r="D399" s="281" t="s">
        <v>683</v>
      </c>
      <c r="E399" s="282">
        <v>1184.72</v>
      </c>
      <c r="F399" s="283" t="s">
        <v>1128</v>
      </c>
    </row>
    <row r="400" spans="1:6" ht="24" x14ac:dyDescent="0.25">
      <c r="A400" s="279" t="s">
        <v>1125</v>
      </c>
      <c r="B400" s="279" t="s">
        <v>1126</v>
      </c>
      <c r="C400" s="280" t="s">
        <v>1179</v>
      </c>
      <c r="D400" s="281" t="s">
        <v>683</v>
      </c>
      <c r="E400" s="282">
        <v>2265.6</v>
      </c>
      <c r="F400" s="283" t="s">
        <v>1128</v>
      </c>
    </row>
    <row r="401" spans="1:6" ht="24" x14ac:dyDescent="0.25">
      <c r="A401" s="279" t="s">
        <v>1125</v>
      </c>
      <c r="B401" s="279" t="s">
        <v>1126</v>
      </c>
      <c r="C401" s="280" t="s">
        <v>1180</v>
      </c>
      <c r="D401" s="281" t="s">
        <v>683</v>
      </c>
      <c r="E401" s="282">
        <v>13.3222</v>
      </c>
      <c r="F401" s="283" t="s">
        <v>1128</v>
      </c>
    </row>
    <row r="402" spans="1:6" ht="24" x14ac:dyDescent="0.25">
      <c r="A402" s="279" t="s">
        <v>1125</v>
      </c>
      <c r="B402" s="279" t="s">
        <v>1126</v>
      </c>
      <c r="C402" s="280" t="s">
        <v>1181</v>
      </c>
      <c r="D402" s="281" t="s">
        <v>683</v>
      </c>
      <c r="E402" s="282">
        <v>107.675</v>
      </c>
      <c r="F402" s="283" t="s">
        <v>1128</v>
      </c>
    </row>
    <row r="403" spans="1:6" ht="21.75" customHeight="1" x14ac:dyDescent="0.25">
      <c r="A403" s="279" t="s">
        <v>1125</v>
      </c>
      <c r="B403" s="279" t="s">
        <v>1126</v>
      </c>
      <c r="C403" s="280" t="s">
        <v>1182</v>
      </c>
      <c r="D403" s="281" t="s">
        <v>683</v>
      </c>
      <c r="E403" s="282">
        <v>21.771000000000001</v>
      </c>
      <c r="F403" s="283" t="s">
        <v>1128</v>
      </c>
    </row>
    <row r="404" spans="1:6" ht="24" x14ac:dyDescent="0.25">
      <c r="A404" s="279" t="s">
        <v>1125</v>
      </c>
      <c r="B404" s="279" t="s">
        <v>1126</v>
      </c>
      <c r="C404" s="280" t="s">
        <v>1183</v>
      </c>
      <c r="D404" s="281" t="s">
        <v>683</v>
      </c>
      <c r="E404" s="282">
        <v>7.8470000000000004</v>
      </c>
      <c r="F404" s="283" t="s">
        <v>1128</v>
      </c>
    </row>
    <row r="405" spans="1:6" ht="24" x14ac:dyDescent="0.25">
      <c r="A405" s="279" t="s">
        <v>1125</v>
      </c>
      <c r="B405" s="279" t="s">
        <v>1126</v>
      </c>
      <c r="C405" s="280" t="s">
        <v>1184</v>
      </c>
      <c r="D405" s="281" t="s">
        <v>683</v>
      </c>
      <c r="E405" s="282">
        <v>885.4</v>
      </c>
      <c r="F405" s="283" t="s">
        <v>1128</v>
      </c>
    </row>
    <row r="406" spans="1:6" ht="24" x14ac:dyDescent="0.25">
      <c r="A406" s="279" t="s">
        <v>1125</v>
      </c>
      <c r="B406" s="279" t="s">
        <v>1126</v>
      </c>
      <c r="C406" s="280" t="s">
        <v>1185</v>
      </c>
      <c r="D406" s="281" t="s">
        <v>683</v>
      </c>
      <c r="E406" s="282">
        <v>880.95249999999999</v>
      </c>
      <c r="F406" s="283" t="s">
        <v>1128</v>
      </c>
    </row>
    <row r="407" spans="1:6" ht="24" x14ac:dyDescent="0.25">
      <c r="A407" s="279" t="s">
        <v>1125</v>
      </c>
      <c r="B407" s="279" t="s">
        <v>1126</v>
      </c>
      <c r="C407" s="280" t="s">
        <v>1186</v>
      </c>
      <c r="D407" s="281" t="s">
        <v>683</v>
      </c>
      <c r="E407" s="282">
        <v>889.42600000000004</v>
      </c>
      <c r="F407" s="283" t="s">
        <v>1128</v>
      </c>
    </row>
    <row r="408" spans="1:6" ht="24" x14ac:dyDescent="0.25">
      <c r="A408" s="279" t="s">
        <v>1125</v>
      </c>
      <c r="B408" s="279" t="s">
        <v>1126</v>
      </c>
      <c r="C408" s="280" t="s">
        <v>1187</v>
      </c>
      <c r="D408" s="281" t="s">
        <v>683</v>
      </c>
      <c r="E408" s="282">
        <v>20.001000000000001</v>
      </c>
      <c r="F408" s="283" t="s">
        <v>1128</v>
      </c>
    </row>
    <row r="409" spans="1:6" ht="15.95" customHeight="1" x14ac:dyDescent="0.25">
      <c r="A409" s="279" t="s">
        <v>1125</v>
      </c>
      <c r="B409" s="279" t="s">
        <v>1126</v>
      </c>
      <c r="C409" s="283" t="s">
        <v>1188</v>
      </c>
      <c r="D409" s="281" t="s">
        <v>683</v>
      </c>
      <c r="E409" s="286">
        <v>5750.01</v>
      </c>
      <c r="F409" s="283" t="s">
        <v>1128</v>
      </c>
    </row>
    <row r="410" spans="1:6" ht="24" x14ac:dyDescent="0.25">
      <c r="A410" s="279" t="s">
        <v>1125</v>
      </c>
      <c r="B410" s="279" t="s">
        <v>1126</v>
      </c>
      <c r="C410" s="280" t="s">
        <v>1189</v>
      </c>
      <c r="D410" s="281" t="s">
        <v>683</v>
      </c>
      <c r="E410" s="282">
        <v>4500.0006000000003</v>
      </c>
      <c r="F410" s="283" t="s">
        <v>1128</v>
      </c>
    </row>
    <row r="411" spans="1:6" ht="24" x14ac:dyDescent="0.25">
      <c r="A411" s="279" t="s">
        <v>1125</v>
      </c>
      <c r="B411" s="279" t="s">
        <v>1126</v>
      </c>
      <c r="C411" s="280" t="s">
        <v>1190</v>
      </c>
      <c r="D411" s="281" t="s">
        <v>1080</v>
      </c>
      <c r="E411" s="282">
        <v>206.5</v>
      </c>
      <c r="F411" s="283" t="s">
        <v>1128</v>
      </c>
    </row>
    <row r="412" spans="1:6" ht="24" x14ac:dyDescent="0.25">
      <c r="A412" s="279" t="s">
        <v>1125</v>
      </c>
      <c r="B412" s="279" t="s">
        <v>1126</v>
      </c>
      <c r="C412" s="280" t="s">
        <v>1191</v>
      </c>
      <c r="D412" s="281" t="s">
        <v>683</v>
      </c>
      <c r="E412" s="282">
        <v>144.9984</v>
      </c>
      <c r="F412" s="283" t="s">
        <v>1128</v>
      </c>
    </row>
    <row r="413" spans="1:6" ht="24" x14ac:dyDescent="0.25">
      <c r="A413" s="279" t="s">
        <v>1125</v>
      </c>
      <c r="B413" s="279" t="s">
        <v>1126</v>
      </c>
      <c r="C413" s="280" t="s">
        <v>1192</v>
      </c>
      <c r="D413" s="281" t="s">
        <v>683</v>
      </c>
      <c r="E413" s="282">
        <v>1407.74</v>
      </c>
      <c r="F413" s="283" t="s">
        <v>1128</v>
      </c>
    </row>
    <row r="414" spans="1:6" ht="24" x14ac:dyDescent="0.25">
      <c r="A414" s="279" t="s">
        <v>1125</v>
      </c>
      <c r="B414" s="279" t="s">
        <v>1126</v>
      </c>
      <c r="C414" s="280" t="s">
        <v>1193</v>
      </c>
      <c r="D414" s="281" t="s">
        <v>710</v>
      </c>
      <c r="E414" s="282">
        <v>71.98</v>
      </c>
      <c r="F414" s="283" t="s">
        <v>1128</v>
      </c>
    </row>
    <row r="415" spans="1:6" ht="24" x14ac:dyDescent="0.25">
      <c r="A415" s="279" t="s">
        <v>1125</v>
      </c>
      <c r="B415" s="279" t="s">
        <v>1126</v>
      </c>
      <c r="C415" s="280" t="s">
        <v>1194</v>
      </c>
      <c r="D415" s="281" t="s">
        <v>683</v>
      </c>
      <c r="E415" s="282">
        <v>55</v>
      </c>
      <c r="F415" s="283" t="s">
        <v>1128</v>
      </c>
    </row>
    <row r="416" spans="1:6" ht="24" x14ac:dyDescent="0.25">
      <c r="A416" s="279" t="s">
        <v>1125</v>
      </c>
      <c r="B416" s="279" t="s">
        <v>1126</v>
      </c>
      <c r="C416" s="280" t="s">
        <v>1195</v>
      </c>
      <c r="D416" s="281" t="s">
        <v>683</v>
      </c>
      <c r="E416" s="282">
        <v>55</v>
      </c>
      <c r="F416" s="283" t="s">
        <v>1128</v>
      </c>
    </row>
    <row r="417" spans="1:6" ht="24" x14ac:dyDescent="0.25">
      <c r="A417" s="279" t="s">
        <v>1125</v>
      </c>
      <c r="B417" s="279" t="s">
        <v>1126</v>
      </c>
      <c r="C417" s="280" t="s">
        <v>1196</v>
      </c>
      <c r="D417" s="281" t="s">
        <v>1080</v>
      </c>
      <c r="E417" s="282">
        <v>72.5</v>
      </c>
      <c r="F417" s="283" t="s">
        <v>1128</v>
      </c>
    </row>
    <row r="418" spans="1:6" ht="24" x14ac:dyDescent="0.25">
      <c r="A418" s="279" t="s">
        <v>1125</v>
      </c>
      <c r="B418" s="279" t="s">
        <v>1126</v>
      </c>
      <c r="C418" s="280" t="s">
        <v>1197</v>
      </c>
      <c r="D418" s="281" t="s">
        <v>683</v>
      </c>
      <c r="E418" s="282">
        <v>50</v>
      </c>
      <c r="F418" s="283" t="s">
        <v>1128</v>
      </c>
    </row>
    <row r="419" spans="1:6" ht="24" x14ac:dyDescent="0.25">
      <c r="A419" s="279" t="s">
        <v>1125</v>
      </c>
      <c r="B419" s="279" t="s">
        <v>1126</v>
      </c>
      <c r="C419" s="280" t="s">
        <v>1198</v>
      </c>
      <c r="D419" s="281" t="s">
        <v>683</v>
      </c>
      <c r="E419" s="282">
        <v>1121</v>
      </c>
      <c r="F419" s="283" t="s">
        <v>1128</v>
      </c>
    </row>
    <row r="420" spans="1:6" ht="24" x14ac:dyDescent="0.25">
      <c r="A420" s="279" t="s">
        <v>1125</v>
      </c>
      <c r="B420" s="279" t="s">
        <v>1126</v>
      </c>
      <c r="C420" s="280" t="s">
        <v>1199</v>
      </c>
      <c r="D420" s="281" t="s">
        <v>683</v>
      </c>
      <c r="E420" s="282">
        <v>254.99799999999999</v>
      </c>
      <c r="F420" s="283" t="s">
        <v>1128</v>
      </c>
    </row>
    <row r="421" spans="1:6" ht="24" x14ac:dyDescent="0.25">
      <c r="A421" s="279" t="s">
        <v>1125</v>
      </c>
      <c r="B421" s="279" t="s">
        <v>1126</v>
      </c>
      <c r="C421" s="280" t="s">
        <v>1199</v>
      </c>
      <c r="D421" s="281" t="s">
        <v>683</v>
      </c>
      <c r="E421" s="282">
        <v>365.8</v>
      </c>
      <c r="F421" s="283" t="s">
        <v>1128</v>
      </c>
    </row>
    <row r="422" spans="1:6" ht="24" x14ac:dyDescent="0.25">
      <c r="A422" s="279" t="s">
        <v>1125</v>
      </c>
      <c r="B422" s="279" t="s">
        <v>1126</v>
      </c>
      <c r="C422" s="283" t="s">
        <v>1200</v>
      </c>
      <c r="D422" s="281" t="s">
        <v>683</v>
      </c>
      <c r="E422" s="286">
        <v>498.99799999999999</v>
      </c>
      <c r="F422" s="283" t="s">
        <v>1128</v>
      </c>
    </row>
    <row r="423" spans="1:6" ht="24" x14ac:dyDescent="0.25">
      <c r="A423" s="279" t="s">
        <v>1125</v>
      </c>
      <c r="B423" s="279" t="s">
        <v>1126</v>
      </c>
      <c r="C423" s="280" t="s">
        <v>1201</v>
      </c>
      <c r="D423" s="281" t="s">
        <v>683</v>
      </c>
      <c r="E423" s="282">
        <v>10.9976</v>
      </c>
      <c r="F423" s="283" t="s">
        <v>1128</v>
      </c>
    </row>
    <row r="424" spans="1:6" ht="24" x14ac:dyDescent="0.25">
      <c r="A424" s="279" t="s">
        <v>1125</v>
      </c>
      <c r="B424" s="279" t="s">
        <v>1126</v>
      </c>
      <c r="C424" s="280" t="s">
        <v>1202</v>
      </c>
      <c r="D424" s="281" t="s">
        <v>683</v>
      </c>
      <c r="E424" s="282">
        <v>53.1</v>
      </c>
      <c r="F424" s="283" t="s">
        <v>1128</v>
      </c>
    </row>
    <row r="425" spans="1:6" ht="24" x14ac:dyDescent="0.25">
      <c r="A425" s="279" t="s">
        <v>1125</v>
      </c>
      <c r="B425" s="279" t="s">
        <v>1126</v>
      </c>
      <c r="C425" s="280" t="s">
        <v>1203</v>
      </c>
      <c r="D425" s="281" t="s">
        <v>683</v>
      </c>
      <c r="E425" s="282">
        <v>916.505</v>
      </c>
      <c r="F425" s="283" t="s">
        <v>1128</v>
      </c>
    </row>
    <row r="426" spans="1:6" ht="24" x14ac:dyDescent="0.25">
      <c r="A426" s="279" t="s">
        <v>1125</v>
      </c>
      <c r="B426" s="279" t="s">
        <v>1126</v>
      </c>
      <c r="C426" s="280" t="s">
        <v>1204</v>
      </c>
      <c r="D426" s="281" t="s">
        <v>683</v>
      </c>
      <c r="E426" s="282">
        <v>5015</v>
      </c>
      <c r="F426" s="283" t="s">
        <v>1128</v>
      </c>
    </row>
    <row r="427" spans="1:6" ht="24" x14ac:dyDescent="0.25">
      <c r="A427" s="279" t="s">
        <v>1125</v>
      </c>
      <c r="B427" s="279" t="s">
        <v>1126</v>
      </c>
      <c r="C427" s="280" t="s">
        <v>1205</v>
      </c>
      <c r="D427" s="281" t="s">
        <v>683</v>
      </c>
      <c r="E427" s="282">
        <v>10584.6</v>
      </c>
      <c r="F427" s="283" t="s">
        <v>1128</v>
      </c>
    </row>
    <row r="428" spans="1:6" ht="24" x14ac:dyDescent="0.25">
      <c r="A428" s="279" t="s">
        <v>1125</v>
      </c>
      <c r="B428" s="279" t="s">
        <v>1126</v>
      </c>
      <c r="C428" s="280" t="s">
        <v>1206</v>
      </c>
      <c r="D428" s="281" t="s">
        <v>683</v>
      </c>
      <c r="E428" s="282">
        <v>8.85</v>
      </c>
      <c r="F428" s="283" t="s">
        <v>1128</v>
      </c>
    </row>
    <row r="429" spans="1:6" ht="24" x14ac:dyDescent="0.25">
      <c r="A429" s="279" t="s">
        <v>1125</v>
      </c>
      <c r="B429" s="279" t="s">
        <v>1126</v>
      </c>
      <c r="C429" s="280" t="s">
        <v>1207</v>
      </c>
      <c r="D429" s="281" t="s">
        <v>683</v>
      </c>
      <c r="E429" s="282">
        <v>26.55</v>
      </c>
      <c r="F429" s="283" t="s">
        <v>1128</v>
      </c>
    </row>
    <row r="430" spans="1:6" ht="24" x14ac:dyDescent="0.25">
      <c r="A430" s="279" t="s">
        <v>1125</v>
      </c>
      <c r="B430" s="279" t="s">
        <v>1126</v>
      </c>
      <c r="C430" s="280" t="s">
        <v>1208</v>
      </c>
      <c r="D430" s="281" t="s">
        <v>683</v>
      </c>
      <c r="E430" s="282">
        <v>71.98</v>
      </c>
      <c r="F430" s="283" t="s">
        <v>1128</v>
      </c>
    </row>
    <row r="431" spans="1:6" ht="24" x14ac:dyDescent="0.25">
      <c r="A431" s="279" t="s">
        <v>1125</v>
      </c>
      <c r="B431" s="279" t="s">
        <v>1126</v>
      </c>
      <c r="C431" s="280" t="s">
        <v>1209</v>
      </c>
      <c r="D431" s="281" t="s">
        <v>683</v>
      </c>
      <c r="E431" s="282">
        <v>278.77499999999998</v>
      </c>
      <c r="F431" s="283" t="s">
        <v>1128</v>
      </c>
    </row>
    <row r="432" spans="1:6" ht="24" x14ac:dyDescent="0.25">
      <c r="A432" s="279" t="s">
        <v>1125</v>
      </c>
      <c r="B432" s="279" t="s">
        <v>1126</v>
      </c>
      <c r="C432" s="280" t="s">
        <v>1210</v>
      </c>
      <c r="D432" s="281" t="s">
        <v>683</v>
      </c>
      <c r="E432" s="282">
        <v>32.001600000000003</v>
      </c>
      <c r="F432" s="283" t="s">
        <v>1128</v>
      </c>
    </row>
    <row r="433" spans="1:6" ht="24" x14ac:dyDescent="0.25">
      <c r="A433" s="279" t="s">
        <v>1125</v>
      </c>
      <c r="B433" s="279" t="s">
        <v>1126</v>
      </c>
      <c r="C433" s="280" t="s">
        <v>1211</v>
      </c>
      <c r="D433" s="281" t="s">
        <v>683</v>
      </c>
      <c r="E433" s="282">
        <v>33.04</v>
      </c>
      <c r="F433" s="283" t="s">
        <v>1128</v>
      </c>
    </row>
    <row r="434" spans="1:6" ht="24" x14ac:dyDescent="0.25">
      <c r="A434" s="279" t="s">
        <v>1125</v>
      </c>
      <c r="B434" s="279" t="s">
        <v>1126</v>
      </c>
      <c r="C434" s="280" t="s">
        <v>1212</v>
      </c>
      <c r="D434" s="281" t="s">
        <v>683</v>
      </c>
      <c r="E434" s="282">
        <v>24.78</v>
      </c>
      <c r="F434" s="283" t="s">
        <v>1128</v>
      </c>
    </row>
    <row r="435" spans="1:6" ht="24" x14ac:dyDescent="0.25">
      <c r="A435" s="279" t="s">
        <v>1125</v>
      </c>
      <c r="B435" s="279" t="s">
        <v>1126</v>
      </c>
      <c r="C435" s="280" t="s">
        <v>1213</v>
      </c>
      <c r="D435" s="281" t="s">
        <v>683</v>
      </c>
      <c r="E435" s="282">
        <v>21.24</v>
      </c>
      <c r="F435" s="283" t="s">
        <v>1128</v>
      </c>
    </row>
    <row r="436" spans="1:6" ht="24" x14ac:dyDescent="0.25">
      <c r="A436" s="279" t="s">
        <v>1125</v>
      </c>
      <c r="B436" s="279" t="s">
        <v>1126</v>
      </c>
      <c r="C436" s="280" t="s">
        <v>1214</v>
      </c>
      <c r="D436" s="281" t="s">
        <v>683</v>
      </c>
      <c r="E436" s="282">
        <v>8379.4282999999996</v>
      </c>
      <c r="F436" s="283" t="s">
        <v>1128</v>
      </c>
    </row>
    <row r="437" spans="1:6" ht="24" x14ac:dyDescent="0.25">
      <c r="A437" s="279" t="s">
        <v>1125</v>
      </c>
      <c r="B437" s="279" t="s">
        <v>1126</v>
      </c>
      <c r="C437" s="280" t="s">
        <v>1215</v>
      </c>
      <c r="D437" s="281" t="s">
        <v>683</v>
      </c>
      <c r="E437" s="282">
        <v>3100.0016999999998</v>
      </c>
      <c r="F437" s="283" t="s">
        <v>1128</v>
      </c>
    </row>
    <row r="438" spans="1:6" ht="24" x14ac:dyDescent="0.25">
      <c r="A438" s="279" t="s">
        <v>1125</v>
      </c>
      <c r="B438" s="279" t="s">
        <v>1126</v>
      </c>
      <c r="C438" s="280" t="s">
        <v>1216</v>
      </c>
      <c r="D438" s="281" t="s">
        <v>683</v>
      </c>
      <c r="E438" s="282">
        <v>7601.18</v>
      </c>
      <c r="F438" s="283" t="s">
        <v>1128</v>
      </c>
    </row>
    <row r="439" spans="1:6" ht="24" x14ac:dyDescent="0.25">
      <c r="A439" s="279" t="s">
        <v>1125</v>
      </c>
      <c r="B439" s="279" t="s">
        <v>1126</v>
      </c>
      <c r="C439" s="280" t="s">
        <v>1217</v>
      </c>
      <c r="D439" s="281" t="s">
        <v>683</v>
      </c>
      <c r="E439" s="282">
        <v>5.31</v>
      </c>
      <c r="F439" s="283" t="s">
        <v>1128</v>
      </c>
    </row>
    <row r="440" spans="1:6" ht="24" x14ac:dyDescent="0.25">
      <c r="A440" s="279" t="s">
        <v>1125</v>
      </c>
      <c r="B440" s="279" t="s">
        <v>1126</v>
      </c>
      <c r="C440" s="280" t="s">
        <v>1218</v>
      </c>
      <c r="D440" s="281" t="s">
        <v>683</v>
      </c>
      <c r="E440" s="282">
        <v>9.6760000000000002</v>
      </c>
      <c r="F440" s="283" t="s">
        <v>1128</v>
      </c>
    </row>
    <row r="441" spans="1:6" ht="24" x14ac:dyDescent="0.25">
      <c r="A441" s="279" t="s">
        <v>1125</v>
      </c>
      <c r="B441" s="279" t="s">
        <v>1126</v>
      </c>
      <c r="C441" s="280" t="s">
        <v>1219</v>
      </c>
      <c r="D441" s="281" t="s">
        <v>683</v>
      </c>
      <c r="E441" s="282">
        <v>25.924600000000002</v>
      </c>
      <c r="F441" s="283" t="s">
        <v>1128</v>
      </c>
    </row>
    <row r="442" spans="1:6" ht="24" x14ac:dyDescent="0.25">
      <c r="A442" s="279" t="s">
        <v>1125</v>
      </c>
      <c r="B442" s="279" t="s">
        <v>1126</v>
      </c>
      <c r="C442" s="280" t="s">
        <v>1220</v>
      </c>
      <c r="D442" s="281" t="s">
        <v>683</v>
      </c>
      <c r="E442" s="282">
        <v>4163.9250000000002</v>
      </c>
      <c r="F442" s="283" t="s">
        <v>1128</v>
      </c>
    </row>
    <row r="443" spans="1:6" ht="24" x14ac:dyDescent="0.25">
      <c r="A443" s="279" t="s">
        <v>1125</v>
      </c>
      <c r="B443" s="279" t="s">
        <v>1126</v>
      </c>
      <c r="C443" s="280" t="s">
        <v>1221</v>
      </c>
      <c r="D443" s="281" t="s">
        <v>683</v>
      </c>
      <c r="E443" s="282">
        <v>15.34</v>
      </c>
      <c r="F443" s="283" t="s">
        <v>1128</v>
      </c>
    </row>
    <row r="444" spans="1:6" ht="24" x14ac:dyDescent="0.25">
      <c r="A444" s="279" t="s">
        <v>1125</v>
      </c>
      <c r="B444" s="279" t="s">
        <v>1126</v>
      </c>
      <c r="C444" s="280" t="s">
        <v>1222</v>
      </c>
      <c r="D444" s="281" t="s">
        <v>683</v>
      </c>
      <c r="E444" s="282">
        <v>788.24</v>
      </c>
      <c r="F444" s="283" t="s">
        <v>1128</v>
      </c>
    </row>
    <row r="445" spans="1:6" ht="24" x14ac:dyDescent="0.25">
      <c r="A445" s="279" t="s">
        <v>1125</v>
      </c>
      <c r="B445" s="279" t="s">
        <v>1126</v>
      </c>
      <c r="C445" s="279" t="s">
        <v>1223</v>
      </c>
      <c r="D445" s="281" t="s">
        <v>683</v>
      </c>
      <c r="E445" s="284">
        <v>1888</v>
      </c>
      <c r="F445" s="285" t="s">
        <v>1128</v>
      </c>
    </row>
    <row r="446" spans="1:6" ht="24" x14ac:dyDescent="0.25">
      <c r="A446" s="279" t="s">
        <v>1125</v>
      </c>
      <c r="B446" s="279" t="s">
        <v>1126</v>
      </c>
      <c r="C446" s="279" t="s">
        <v>1224</v>
      </c>
      <c r="D446" s="281" t="s">
        <v>683</v>
      </c>
      <c r="E446" s="284">
        <v>1888</v>
      </c>
      <c r="F446" s="285" t="s">
        <v>1128</v>
      </c>
    </row>
    <row r="447" spans="1:6" ht="24" x14ac:dyDescent="0.25">
      <c r="A447" s="279" t="s">
        <v>1125</v>
      </c>
      <c r="B447" s="279" t="s">
        <v>1126</v>
      </c>
      <c r="C447" s="279" t="s">
        <v>1225</v>
      </c>
      <c r="D447" s="281" t="s">
        <v>683</v>
      </c>
      <c r="E447" s="284">
        <v>1858.5</v>
      </c>
      <c r="F447" s="285" t="s">
        <v>1128</v>
      </c>
    </row>
    <row r="448" spans="1:6" ht="24" x14ac:dyDescent="0.25">
      <c r="A448" s="279" t="s">
        <v>1125</v>
      </c>
      <c r="B448" s="279" t="s">
        <v>1126</v>
      </c>
      <c r="C448" s="280" t="s">
        <v>1226</v>
      </c>
      <c r="D448" s="281" t="s">
        <v>710</v>
      </c>
      <c r="E448" s="282">
        <v>27.14</v>
      </c>
      <c r="F448" s="283" t="s">
        <v>1128</v>
      </c>
    </row>
    <row r="449" spans="1:6" ht="24" x14ac:dyDescent="0.25">
      <c r="A449" s="279" t="s">
        <v>1125</v>
      </c>
      <c r="B449" s="279" t="s">
        <v>1126</v>
      </c>
      <c r="C449" s="280" t="s">
        <v>1227</v>
      </c>
      <c r="D449" s="281" t="s">
        <v>683</v>
      </c>
      <c r="E449" s="282">
        <v>33.4176</v>
      </c>
      <c r="F449" s="283" t="s">
        <v>1128</v>
      </c>
    </row>
    <row r="450" spans="1:6" ht="24" x14ac:dyDescent="0.25">
      <c r="A450" s="279" t="s">
        <v>1125</v>
      </c>
      <c r="B450" s="279" t="s">
        <v>1126</v>
      </c>
      <c r="C450" s="280" t="s">
        <v>1228</v>
      </c>
      <c r="D450" s="281" t="s">
        <v>683</v>
      </c>
      <c r="E450" s="282">
        <v>46.999499999999998</v>
      </c>
      <c r="F450" s="283" t="s">
        <v>1128</v>
      </c>
    </row>
    <row r="451" spans="1:6" ht="24" x14ac:dyDescent="0.25">
      <c r="A451" s="279" t="s">
        <v>1125</v>
      </c>
      <c r="B451" s="279" t="s">
        <v>1126</v>
      </c>
      <c r="C451" s="280" t="s">
        <v>1229</v>
      </c>
      <c r="D451" s="281" t="s">
        <v>683</v>
      </c>
      <c r="E451" s="282">
        <v>49.206000000000003</v>
      </c>
      <c r="F451" s="283" t="s">
        <v>1128</v>
      </c>
    </row>
    <row r="452" spans="1:6" ht="24" x14ac:dyDescent="0.25">
      <c r="A452" s="279" t="s">
        <v>1125</v>
      </c>
      <c r="B452" s="279" t="s">
        <v>1126</v>
      </c>
      <c r="C452" s="280" t="s">
        <v>1230</v>
      </c>
      <c r="D452" s="281" t="s">
        <v>683</v>
      </c>
      <c r="E452" s="282">
        <v>619.5</v>
      </c>
      <c r="F452" s="283" t="s">
        <v>1128</v>
      </c>
    </row>
    <row r="453" spans="1:6" ht="18" customHeight="1" x14ac:dyDescent="0.25">
      <c r="A453" s="279" t="s">
        <v>1125</v>
      </c>
      <c r="B453" s="279" t="s">
        <v>1126</v>
      </c>
      <c r="C453" s="280" t="s">
        <v>1231</v>
      </c>
      <c r="D453" s="281" t="s">
        <v>683</v>
      </c>
      <c r="E453" s="282">
        <v>49.607300000000002</v>
      </c>
      <c r="F453" s="283" t="s">
        <v>1128</v>
      </c>
    </row>
    <row r="454" spans="1:6" ht="24" x14ac:dyDescent="0.25">
      <c r="A454" s="279" t="s">
        <v>1125</v>
      </c>
      <c r="B454" s="279" t="s">
        <v>1126</v>
      </c>
      <c r="C454" s="280" t="s">
        <v>1232</v>
      </c>
      <c r="D454" s="281" t="s">
        <v>683</v>
      </c>
      <c r="E454" s="282">
        <v>1362.9</v>
      </c>
      <c r="F454" s="283" t="s">
        <v>1128</v>
      </c>
    </row>
    <row r="455" spans="1:6" ht="24" x14ac:dyDescent="0.25">
      <c r="A455" s="279" t="s">
        <v>1125</v>
      </c>
      <c r="B455" s="279" t="s">
        <v>1126</v>
      </c>
      <c r="C455" s="280" t="s">
        <v>1233</v>
      </c>
      <c r="D455" s="281" t="s">
        <v>683</v>
      </c>
      <c r="E455" s="282">
        <v>114.46</v>
      </c>
      <c r="F455" s="283" t="s">
        <v>1128</v>
      </c>
    </row>
    <row r="456" spans="1:6" ht="18.95" customHeight="1" x14ac:dyDescent="0.25">
      <c r="A456" s="279" t="s">
        <v>1125</v>
      </c>
      <c r="B456" s="279" t="s">
        <v>1126</v>
      </c>
      <c r="C456" s="280" t="s">
        <v>1234</v>
      </c>
      <c r="D456" s="281" t="s">
        <v>683</v>
      </c>
      <c r="E456" s="282">
        <v>4399.9949999999999</v>
      </c>
      <c r="F456" s="283" t="s">
        <v>1128</v>
      </c>
    </row>
    <row r="457" spans="1:6" ht="18.95" customHeight="1" x14ac:dyDescent="0.25">
      <c r="A457" s="279" t="s">
        <v>1125</v>
      </c>
      <c r="B457" s="279" t="s">
        <v>1126</v>
      </c>
      <c r="C457" s="280" t="s">
        <v>1235</v>
      </c>
      <c r="D457" s="281" t="s">
        <v>683</v>
      </c>
      <c r="E457" s="282">
        <v>2242</v>
      </c>
      <c r="F457" s="283" t="s">
        <v>1128</v>
      </c>
    </row>
    <row r="458" spans="1:6" ht="18.95" customHeight="1" x14ac:dyDescent="0.25">
      <c r="A458" s="279" t="s">
        <v>1125</v>
      </c>
      <c r="B458" s="279" t="s">
        <v>1126</v>
      </c>
      <c r="C458" s="280" t="s">
        <v>1236</v>
      </c>
      <c r="D458" s="281" t="s">
        <v>683</v>
      </c>
      <c r="E458" s="282">
        <v>1982.4</v>
      </c>
      <c r="F458" s="283" t="s">
        <v>1128</v>
      </c>
    </row>
    <row r="459" spans="1:6" ht="24" x14ac:dyDescent="0.25">
      <c r="A459" s="279" t="s">
        <v>1125</v>
      </c>
      <c r="B459" s="279" t="s">
        <v>1126</v>
      </c>
      <c r="C459" s="280" t="s">
        <v>1237</v>
      </c>
      <c r="D459" s="281" t="s">
        <v>683</v>
      </c>
      <c r="E459" s="282">
        <v>2006</v>
      </c>
      <c r="F459" s="283" t="s">
        <v>1128</v>
      </c>
    </row>
    <row r="460" spans="1:6" ht="15" customHeight="1" x14ac:dyDescent="0.25">
      <c r="A460" s="279" t="s">
        <v>1125</v>
      </c>
      <c r="B460" s="279" t="s">
        <v>1126</v>
      </c>
      <c r="C460" s="280" t="s">
        <v>1238</v>
      </c>
      <c r="D460" s="281" t="s">
        <v>683</v>
      </c>
      <c r="E460" s="282">
        <v>3186</v>
      </c>
      <c r="F460" s="283" t="s">
        <v>1128</v>
      </c>
    </row>
    <row r="461" spans="1:6" ht="24" x14ac:dyDescent="0.25">
      <c r="A461" s="279" t="s">
        <v>1125</v>
      </c>
      <c r="B461" s="279" t="s">
        <v>1126</v>
      </c>
      <c r="C461" s="280" t="s">
        <v>1239</v>
      </c>
      <c r="D461" s="281" t="s">
        <v>683</v>
      </c>
      <c r="E461" s="282">
        <v>2908.2525000000001</v>
      </c>
      <c r="F461" s="283" t="s">
        <v>1128</v>
      </c>
    </row>
    <row r="462" spans="1:6" ht="20.25" customHeight="1" x14ac:dyDescent="0.25">
      <c r="A462" s="279" t="s">
        <v>1125</v>
      </c>
      <c r="B462" s="279" t="s">
        <v>1126</v>
      </c>
      <c r="C462" s="280" t="s">
        <v>1240</v>
      </c>
      <c r="D462" s="281" t="s">
        <v>683</v>
      </c>
      <c r="E462" s="282">
        <v>4979.6000000000004</v>
      </c>
      <c r="F462" s="283" t="s">
        <v>1128</v>
      </c>
    </row>
    <row r="463" spans="1:6" ht="21.75" customHeight="1" x14ac:dyDescent="0.25">
      <c r="A463" s="279" t="s">
        <v>1125</v>
      </c>
      <c r="B463" s="279" t="s">
        <v>1126</v>
      </c>
      <c r="C463" s="280" t="s">
        <v>1241</v>
      </c>
      <c r="D463" s="281" t="s">
        <v>683</v>
      </c>
      <c r="E463" s="282">
        <v>4248</v>
      </c>
      <c r="F463" s="283" t="s">
        <v>1128</v>
      </c>
    </row>
    <row r="464" spans="1:6" ht="21.75" customHeight="1" x14ac:dyDescent="0.25">
      <c r="A464" s="279" t="s">
        <v>1125</v>
      </c>
      <c r="B464" s="279" t="s">
        <v>1126</v>
      </c>
      <c r="C464" s="280" t="s">
        <v>1242</v>
      </c>
      <c r="D464" s="281" t="s">
        <v>683</v>
      </c>
      <c r="E464" s="282">
        <v>2419</v>
      </c>
      <c r="F464" s="283" t="s">
        <v>1128</v>
      </c>
    </row>
    <row r="465" spans="1:6" ht="15" customHeight="1" x14ac:dyDescent="0.25">
      <c r="A465" s="279" t="s">
        <v>1125</v>
      </c>
      <c r="B465" s="279" t="s">
        <v>1126</v>
      </c>
      <c r="C465" s="280" t="s">
        <v>1243</v>
      </c>
      <c r="D465" s="281" t="s">
        <v>683</v>
      </c>
      <c r="E465" s="282">
        <v>5015</v>
      </c>
      <c r="F465" s="283" t="s">
        <v>1128</v>
      </c>
    </row>
    <row r="466" spans="1:6" ht="17.100000000000001" customHeight="1" x14ac:dyDescent="0.25">
      <c r="A466" s="279" t="s">
        <v>1125</v>
      </c>
      <c r="B466" s="279" t="s">
        <v>1126</v>
      </c>
      <c r="C466" s="280" t="s">
        <v>1244</v>
      </c>
      <c r="D466" s="281" t="s">
        <v>683</v>
      </c>
      <c r="E466" s="282">
        <v>4398.45</v>
      </c>
      <c r="F466" s="283" t="s">
        <v>1128</v>
      </c>
    </row>
    <row r="467" spans="1:6" ht="14.1" customHeight="1" x14ac:dyDescent="0.25">
      <c r="A467" s="279" t="s">
        <v>1125</v>
      </c>
      <c r="B467" s="279" t="s">
        <v>1126</v>
      </c>
      <c r="C467" s="280" t="s">
        <v>1245</v>
      </c>
      <c r="D467" s="281" t="s">
        <v>683</v>
      </c>
      <c r="E467" s="282">
        <v>8142</v>
      </c>
      <c r="F467" s="283" t="s">
        <v>1128</v>
      </c>
    </row>
    <row r="468" spans="1:6" ht="14.1" customHeight="1" x14ac:dyDescent="0.25">
      <c r="A468" s="279" t="s">
        <v>1125</v>
      </c>
      <c r="B468" s="279" t="s">
        <v>1126</v>
      </c>
      <c r="C468" s="280" t="s">
        <v>1246</v>
      </c>
      <c r="D468" s="281" t="s">
        <v>683</v>
      </c>
      <c r="E468" s="282">
        <v>6608</v>
      </c>
      <c r="F468" s="283" t="s">
        <v>1128</v>
      </c>
    </row>
    <row r="469" spans="1:6" ht="15" customHeight="1" x14ac:dyDescent="0.25">
      <c r="A469" s="279" t="s">
        <v>1125</v>
      </c>
      <c r="B469" s="279" t="s">
        <v>1126</v>
      </c>
      <c r="C469" s="280" t="s">
        <v>1247</v>
      </c>
      <c r="D469" s="281" t="s">
        <v>683</v>
      </c>
      <c r="E469" s="282">
        <v>1899.8</v>
      </c>
      <c r="F469" s="283" t="s">
        <v>1128</v>
      </c>
    </row>
    <row r="470" spans="1:6" ht="24" x14ac:dyDescent="0.25">
      <c r="A470" s="279" t="s">
        <v>1125</v>
      </c>
      <c r="B470" s="279" t="s">
        <v>1126</v>
      </c>
      <c r="C470" s="280" t="s">
        <v>1248</v>
      </c>
      <c r="D470" s="281" t="s">
        <v>683</v>
      </c>
      <c r="E470" s="282">
        <v>7788</v>
      </c>
      <c r="F470" s="283" t="s">
        <v>1128</v>
      </c>
    </row>
    <row r="471" spans="1:6" ht="24" x14ac:dyDescent="0.25">
      <c r="A471" s="279" t="s">
        <v>1125</v>
      </c>
      <c r="B471" s="279" t="s">
        <v>1126</v>
      </c>
      <c r="C471" s="280" t="s">
        <v>1249</v>
      </c>
      <c r="D471" s="281" t="s">
        <v>683</v>
      </c>
      <c r="E471" s="282">
        <v>8732</v>
      </c>
      <c r="F471" s="283" t="s">
        <v>1128</v>
      </c>
    </row>
    <row r="472" spans="1:6" ht="14.1" customHeight="1" x14ac:dyDescent="0.25">
      <c r="A472" s="279" t="s">
        <v>1125</v>
      </c>
      <c r="B472" s="279" t="s">
        <v>1126</v>
      </c>
      <c r="C472" s="280" t="s">
        <v>1250</v>
      </c>
      <c r="D472" s="281" t="s">
        <v>683</v>
      </c>
      <c r="E472" s="282">
        <v>1911.01</v>
      </c>
      <c r="F472" s="283" t="s">
        <v>1128</v>
      </c>
    </row>
    <row r="473" spans="1:6" ht="14.1" customHeight="1" x14ac:dyDescent="0.25">
      <c r="A473" s="279" t="s">
        <v>1125</v>
      </c>
      <c r="B473" s="279" t="s">
        <v>1126</v>
      </c>
      <c r="C473" s="280" t="s">
        <v>1251</v>
      </c>
      <c r="D473" s="281" t="s">
        <v>683</v>
      </c>
      <c r="E473" s="282">
        <v>7670</v>
      </c>
      <c r="F473" s="283" t="s">
        <v>1128</v>
      </c>
    </row>
    <row r="474" spans="1:6" ht="15.95" customHeight="1" x14ac:dyDescent="0.25">
      <c r="A474" s="279" t="s">
        <v>1125</v>
      </c>
      <c r="B474" s="279" t="s">
        <v>1126</v>
      </c>
      <c r="C474" s="280" t="s">
        <v>1252</v>
      </c>
      <c r="D474" s="281" t="s">
        <v>683</v>
      </c>
      <c r="E474" s="282">
        <v>14.75</v>
      </c>
      <c r="F474" s="283" t="s">
        <v>1128</v>
      </c>
    </row>
    <row r="475" spans="1:6" ht="15.95" customHeight="1" x14ac:dyDescent="0.25">
      <c r="A475" s="279" t="s">
        <v>1125</v>
      </c>
      <c r="B475" s="279" t="s">
        <v>1126</v>
      </c>
      <c r="C475" s="280" t="s">
        <v>1253</v>
      </c>
      <c r="D475" s="281" t="s">
        <v>683</v>
      </c>
      <c r="E475" s="282">
        <v>233.64</v>
      </c>
      <c r="F475" s="283" t="s">
        <v>1128</v>
      </c>
    </row>
    <row r="476" spans="1:6" ht="15" customHeight="1" x14ac:dyDescent="0.25">
      <c r="A476" s="287" t="s">
        <v>1254</v>
      </c>
      <c r="B476" s="287" t="s">
        <v>1255</v>
      </c>
      <c r="C476" s="288" t="s">
        <v>1256</v>
      </c>
      <c r="D476" s="289" t="s">
        <v>1080</v>
      </c>
      <c r="E476" s="290">
        <v>250</v>
      </c>
      <c r="F476" s="291" t="s">
        <v>1257</v>
      </c>
    </row>
    <row r="477" spans="1:6" x14ac:dyDescent="0.25">
      <c r="A477" s="287" t="s">
        <v>1254</v>
      </c>
      <c r="B477" s="287" t="s">
        <v>1255</v>
      </c>
      <c r="C477" s="288" t="s">
        <v>1258</v>
      </c>
      <c r="D477" s="289" t="s">
        <v>683</v>
      </c>
      <c r="E477" s="290">
        <v>362.25</v>
      </c>
      <c r="F477" s="291" t="s">
        <v>1259</v>
      </c>
    </row>
    <row r="478" spans="1:6" ht="15" customHeight="1" x14ac:dyDescent="0.25">
      <c r="A478" s="287" t="s">
        <v>1254</v>
      </c>
      <c r="B478" s="287" t="s">
        <v>1255</v>
      </c>
      <c r="C478" s="288" t="s">
        <v>1260</v>
      </c>
      <c r="D478" s="289" t="s">
        <v>683</v>
      </c>
      <c r="E478" s="290">
        <v>402.67669999999998</v>
      </c>
      <c r="F478" s="291" t="s">
        <v>1257</v>
      </c>
    </row>
    <row r="479" spans="1:6" x14ac:dyDescent="0.25">
      <c r="A479" s="287" t="s">
        <v>1254</v>
      </c>
      <c r="B479" s="287" t="s">
        <v>1255</v>
      </c>
      <c r="C479" s="292" t="s">
        <v>1261</v>
      </c>
      <c r="D479" s="293" t="s">
        <v>683</v>
      </c>
      <c r="E479" s="294">
        <v>475.16</v>
      </c>
      <c r="F479" s="291" t="s">
        <v>1259</v>
      </c>
    </row>
    <row r="480" spans="1:6" ht="15.95" customHeight="1" x14ac:dyDescent="0.25">
      <c r="A480" s="287" t="s">
        <v>1254</v>
      </c>
      <c r="B480" s="287" t="s">
        <v>1255</v>
      </c>
      <c r="C480" s="288" t="s">
        <v>1262</v>
      </c>
      <c r="D480" s="289" t="s">
        <v>683</v>
      </c>
      <c r="E480" s="290">
        <v>466.1</v>
      </c>
      <c r="F480" s="291" t="s">
        <v>1257</v>
      </c>
    </row>
    <row r="481" spans="1:6" x14ac:dyDescent="0.25">
      <c r="A481" s="287" t="s">
        <v>1254</v>
      </c>
      <c r="B481" s="287" t="s">
        <v>1255</v>
      </c>
      <c r="C481" s="288" t="s">
        <v>1263</v>
      </c>
      <c r="D481" s="289" t="s">
        <v>683</v>
      </c>
      <c r="E481" s="290">
        <v>475.16</v>
      </c>
      <c r="F481" s="291" t="s">
        <v>1259</v>
      </c>
    </row>
    <row r="482" spans="1:6" ht="17.100000000000001" customHeight="1" x14ac:dyDescent="0.25">
      <c r="A482" s="287" t="s">
        <v>1254</v>
      </c>
      <c r="B482" s="287" t="s">
        <v>1255</v>
      </c>
      <c r="C482" s="288" t="s">
        <v>1264</v>
      </c>
      <c r="D482" s="289" t="s">
        <v>999</v>
      </c>
      <c r="E482" s="290">
        <v>148</v>
      </c>
      <c r="F482" s="291" t="s">
        <v>1257</v>
      </c>
    </row>
    <row r="483" spans="1:6" x14ac:dyDescent="0.25">
      <c r="A483" s="287" t="s">
        <v>1254</v>
      </c>
      <c r="B483" s="287" t="s">
        <v>1255</v>
      </c>
      <c r="C483" s="288" t="s">
        <v>1265</v>
      </c>
      <c r="D483" s="289" t="s">
        <v>999</v>
      </c>
      <c r="E483" s="290">
        <v>393.75</v>
      </c>
      <c r="F483" s="291" t="s">
        <v>1259</v>
      </c>
    </row>
    <row r="484" spans="1:6" x14ac:dyDescent="0.25">
      <c r="A484" s="287" t="s">
        <v>1254</v>
      </c>
      <c r="B484" s="287" t="s">
        <v>1255</v>
      </c>
      <c r="C484" s="288" t="s">
        <v>1266</v>
      </c>
      <c r="D484" s="289" t="s">
        <v>683</v>
      </c>
      <c r="E484" s="290">
        <v>1535.12</v>
      </c>
      <c r="F484" s="291" t="s">
        <v>1259</v>
      </c>
    </row>
    <row r="485" spans="1:6" x14ac:dyDescent="0.25">
      <c r="A485" s="287" t="s">
        <v>1254</v>
      </c>
      <c r="B485" s="287" t="s">
        <v>1255</v>
      </c>
      <c r="C485" s="288" t="s">
        <v>1267</v>
      </c>
      <c r="D485" s="289" t="s">
        <v>683</v>
      </c>
      <c r="E485" s="290">
        <v>1300.95</v>
      </c>
      <c r="F485" s="291" t="s">
        <v>1257</v>
      </c>
    </row>
    <row r="486" spans="1:6" x14ac:dyDescent="0.25">
      <c r="A486" s="287" t="s">
        <v>1254</v>
      </c>
      <c r="B486" s="287" t="s">
        <v>1255</v>
      </c>
      <c r="C486" s="288" t="s">
        <v>1268</v>
      </c>
      <c r="D486" s="289" t="s">
        <v>683</v>
      </c>
      <c r="E486" s="290">
        <v>299.72000000000003</v>
      </c>
      <c r="F486" s="291" t="s">
        <v>1259</v>
      </c>
    </row>
    <row r="487" spans="1:6" x14ac:dyDescent="0.25">
      <c r="A487" s="287" t="s">
        <v>1254</v>
      </c>
      <c r="B487" s="287" t="s">
        <v>1255</v>
      </c>
      <c r="C487" s="288" t="s">
        <v>1269</v>
      </c>
      <c r="D487" s="289" t="s">
        <v>683</v>
      </c>
      <c r="E487" s="290">
        <v>236</v>
      </c>
      <c r="F487" s="291" t="s">
        <v>1257</v>
      </c>
    </row>
    <row r="488" spans="1:6" x14ac:dyDescent="0.25">
      <c r="A488" s="287" t="s">
        <v>1254</v>
      </c>
      <c r="B488" s="287" t="s">
        <v>1255</v>
      </c>
      <c r="C488" s="288" t="s">
        <v>1270</v>
      </c>
      <c r="D488" s="289" t="s">
        <v>683</v>
      </c>
      <c r="E488" s="290">
        <v>131.58000000000001</v>
      </c>
      <c r="F488" s="291" t="s">
        <v>1259</v>
      </c>
    </row>
    <row r="489" spans="1:6" ht="21.95" customHeight="1" x14ac:dyDescent="0.25">
      <c r="A489" s="287" t="s">
        <v>1254</v>
      </c>
      <c r="B489" s="287" t="s">
        <v>1255</v>
      </c>
      <c r="C489" s="288" t="s">
        <v>1271</v>
      </c>
      <c r="D489" s="289" t="s">
        <v>683</v>
      </c>
      <c r="E489" s="290">
        <v>136.29</v>
      </c>
      <c r="F489" s="291" t="s">
        <v>1257</v>
      </c>
    </row>
    <row r="490" spans="1:6" ht="24.75" customHeight="1" x14ac:dyDescent="0.25">
      <c r="A490" s="287" t="s">
        <v>1254</v>
      </c>
      <c r="B490" s="287" t="s">
        <v>1255</v>
      </c>
      <c r="C490" s="288" t="s">
        <v>1272</v>
      </c>
      <c r="D490" s="289" t="s">
        <v>683</v>
      </c>
      <c r="E490" s="290">
        <v>74.34</v>
      </c>
      <c r="F490" s="291" t="s">
        <v>1257</v>
      </c>
    </row>
    <row r="491" spans="1:6" ht="27.75" customHeight="1" x14ac:dyDescent="0.25">
      <c r="A491" s="287" t="s">
        <v>1254</v>
      </c>
      <c r="B491" s="287" t="s">
        <v>1255</v>
      </c>
      <c r="C491" s="288" t="s">
        <v>1273</v>
      </c>
      <c r="D491" s="289" t="s">
        <v>683</v>
      </c>
      <c r="E491" s="290">
        <v>52.4983</v>
      </c>
      <c r="F491" s="291" t="s">
        <v>1257</v>
      </c>
    </row>
    <row r="492" spans="1:6" ht="24.95" customHeight="1" x14ac:dyDescent="0.25">
      <c r="A492" s="287" t="s">
        <v>1254</v>
      </c>
      <c r="B492" s="287" t="s">
        <v>1255</v>
      </c>
      <c r="C492" s="288" t="s">
        <v>1274</v>
      </c>
      <c r="D492" s="289" t="s">
        <v>683</v>
      </c>
      <c r="E492" s="290">
        <v>61.95</v>
      </c>
      <c r="F492" s="291" t="s">
        <v>1259</v>
      </c>
    </row>
    <row r="493" spans="1:6" ht="20.100000000000001" customHeight="1" x14ac:dyDescent="0.25">
      <c r="A493" s="287" t="s">
        <v>1254</v>
      </c>
      <c r="B493" s="287" t="s">
        <v>1255</v>
      </c>
      <c r="C493" s="288" t="s">
        <v>1275</v>
      </c>
      <c r="D493" s="289" t="s">
        <v>683</v>
      </c>
      <c r="E493" s="290">
        <v>94.352699999999999</v>
      </c>
      <c r="F493" s="291" t="s">
        <v>1257</v>
      </c>
    </row>
    <row r="494" spans="1:6" ht="21" customHeight="1" x14ac:dyDescent="0.25">
      <c r="A494" s="287" t="s">
        <v>1254</v>
      </c>
      <c r="B494" s="287" t="s">
        <v>1255</v>
      </c>
      <c r="C494" s="288" t="s">
        <v>1276</v>
      </c>
      <c r="D494" s="289" t="s">
        <v>683</v>
      </c>
      <c r="E494" s="290">
        <v>131.58199999999999</v>
      </c>
      <c r="F494" s="291" t="s">
        <v>1259</v>
      </c>
    </row>
    <row r="495" spans="1:6" ht="22.5" customHeight="1" x14ac:dyDescent="0.25">
      <c r="A495" s="287" t="s">
        <v>1254</v>
      </c>
      <c r="B495" s="287" t="s">
        <v>1255</v>
      </c>
      <c r="C495" s="288" t="s">
        <v>1277</v>
      </c>
      <c r="D495" s="289" t="s">
        <v>683</v>
      </c>
      <c r="E495" s="290">
        <v>94.352699999999999</v>
      </c>
      <c r="F495" s="291" t="s">
        <v>1257</v>
      </c>
    </row>
    <row r="496" spans="1:6" ht="21" customHeight="1" x14ac:dyDescent="0.25">
      <c r="A496" s="287" t="s">
        <v>1254</v>
      </c>
      <c r="B496" s="287" t="s">
        <v>1255</v>
      </c>
      <c r="C496" s="288" t="s">
        <v>1278</v>
      </c>
      <c r="D496" s="289" t="s">
        <v>683</v>
      </c>
      <c r="E496" s="290">
        <v>131.58199999999999</v>
      </c>
      <c r="F496" s="291" t="s">
        <v>1259</v>
      </c>
    </row>
    <row r="497" spans="1:6" ht="21" customHeight="1" x14ac:dyDescent="0.25">
      <c r="A497" s="287" t="s">
        <v>1254</v>
      </c>
      <c r="B497" s="287" t="s">
        <v>1255</v>
      </c>
      <c r="C497" s="288" t="s">
        <v>1279</v>
      </c>
      <c r="D497" s="289" t="s">
        <v>683</v>
      </c>
      <c r="E497" s="290">
        <v>43.365299999999998</v>
      </c>
      <c r="F497" s="291" t="s">
        <v>1257</v>
      </c>
    </row>
    <row r="498" spans="1:6" ht="23.25" customHeight="1" x14ac:dyDescent="0.25">
      <c r="A498" s="287" t="s">
        <v>1254</v>
      </c>
      <c r="B498" s="287" t="s">
        <v>1255</v>
      </c>
      <c r="C498" s="288" t="s">
        <v>1280</v>
      </c>
      <c r="D498" s="289" t="s">
        <v>683</v>
      </c>
      <c r="E498" s="290">
        <v>78.75</v>
      </c>
      <c r="F498" s="291" t="s">
        <v>1259</v>
      </c>
    </row>
    <row r="499" spans="1:6" ht="23.25" customHeight="1" x14ac:dyDescent="0.25">
      <c r="A499" s="287" t="s">
        <v>1254</v>
      </c>
      <c r="B499" s="287" t="s">
        <v>1255</v>
      </c>
      <c r="C499" s="288" t="s">
        <v>1281</v>
      </c>
      <c r="D499" s="289" t="s">
        <v>683</v>
      </c>
      <c r="E499" s="290">
        <v>73</v>
      </c>
      <c r="F499" s="291" t="s">
        <v>1257</v>
      </c>
    </row>
    <row r="500" spans="1:6" ht="15" customHeight="1" x14ac:dyDescent="0.25">
      <c r="A500" s="287" t="s">
        <v>1254</v>
      </c>
      <c r="B500" s="287" t="s">
        <v>1255</v>
      </c>
      <c r="C500" s="288" t="s">
        <v>1282</v>
      </c>
      <c r="D500" s="289" t="s">
        <v>683</v>
      </c>
      <c r="E500" s="290">
        <v>723.70500000000004</v>
      </c>
      <c r="F500" s="291" t="s">
        <v>1259</v>
      </c>
    </row>
    <row r="501" spans="1:6" ht="22.5" customHeight="1" x14ac:dyDescent="0.25">
      <c r="A501" s="287" t="s">
        <v>1254</v>
      </c>
      <c r="B501" s="287" t="s">
        <v>1255</v>
      </c>
      <c r="C501" s="288" t="s">
        <v>1283</v>
      </c>
      <c r="D501" s="289" t="s">
        <v>683</v>
      </c>
      <c r="E501" s="290">
        <v>224.2</v>
      </c>
      <c r="F501" s="291" t="s">
        <v>1257</v>
      </c>
    </row>
    <row r="502" spans="1:6" ht="26.25" customHeight="1" x14ac:dyDescent="0.25">
      <c r="A502" s="287" t="s">
        <v>1254</v>
      </c>
      <c r="B502" s="287" t="s">
        <v>1255</v>
      </c>
      <c r="C502" s="288" t="s">
        <v>1284</v>
      </c>
      <c r="D502" s="289" t="s">
        <v>683</v>
      </c>
      <c r="E502" s="290">
        <v>433.65</v>
      </c>
      <c r="F502" s="291" t="s">
        <v>1259</v>
      </c>
    </row>
    <row r="503" spans="1:6" ht="18.95" customHeight="1" x14ac:dyDescent="0.25">
      <c r="A503" s="287" t="s">
        <v>1254</v>
      </c>
      <c r="B503" s="287" t="s">
        <v>1255</v>
      </c>
      <c r="C503" s="288" t="s">
        <v>1285</v>
      </c>
      <c r="D503" s="289" t="s">
        <v>683</v>
      </c>
      <c r="E503" s="290">
        <v>224.2</v>
      </c>
      <c r="F503" s="291" t="s">
        <v>1257</v>
      </c>
    </row>
    <row r="504" spans="1:6" ht="17.100000000000001" customHeight="1" x14ac:dyDescent="0.25">
      <c r="A504" s="287" t="s">
        <v>1254</v>
      </c>
      <c r="B504" s="287" t="s">
        <v>1255</v>
      </c>
      <c r="C504" s="288" t="s">
        <v>1286</v>
      </c>
      <c r="D504" s="289" t="s">
        <v>683</v>
      </c>
      <c r="E504" s="290">
        <v>433.65</v>
      </c>
      <c r="F504" s="291" t="s">
        <v>1259</v>
      </c>
    </row>
    <row r="505" spans="1:6" ht="29.25" customHeight="1" x14ac:dyDescent="0.25">
      <c r="A505" s="287" t="s">
        <v>1254</v>
      </c>
      <c r="B505" s="287" t="s">
        <v>1255</v>
      </c>
      <c r="C505" s="288" t="s">
        <v>1287</v>
      </c>
      <c r="D505" s="289" t="s">
        <v>683</v>
      </c>
      <c r="E505" s="290">
        <v>224.2</v>
      </c>
      <c r="F505" s="291" t="s">
        <v>1257</v>
      </c>
    </row>
    <row r="506" spans="1:6" ht="31.5" customHeight="1" x14ac:dyDescent="0.25">
      <c r="A506" s="287" t="s">
        <v>1254</v>
      </c>
      <c r="B506" s="287" t="s">
        <v>1255</v>
      </c>
      <c r="C506" s="288" t="s">
        <v>1288</v>
      </c>
      <c r="D506" s="289" t="s">
        <v>683</v>
      </c>
      <c r="E506" s="290">
        <v>433.65</v>
      </c>
      <c r="F506" s="291" t="s">
        <v>1259</v>
      </c>
    </row>
    <row r="507" spans="1:6" ht="24.75" customHeight="1" x14ac:dyDescent="0.25">
      <c r="A507" s="287" t="s">
        <v>1254</v>
      </c>
      <c r="B507" s="287" t="s">
        <v>1255</v>
      </c>
      <c r="C507" s="288" t="s">
        <v>1289</v>
      </c>
      <c r="D507" s="289" t="s">
        <v>683</v>
      </c>
      <c r="E507" s="290">
        <v>99.12</v>
      </c>
      <c r="F507" s="291" t="s">
        <v>1257</v>
      </c>
    </row>
    <row r="508" spans="1:6" x14ac:dyDescent="0.25">
      <c r="A508" s="287" t="s">
        <v>1254</v>
      </c>
      <c r="B508" s="287" t="s">
        <v>1255</v>
      </c>
      <c r="C508" s="288" t="s">
        <v>1290</v>
      </c>
      <c r="D508" s="289" t="s">
        <v>683</v>
      </c>
      <c r="E508" s="290">
        <v>384.09</v>
      </c>
      <c r="F508" s="291" t="s">
        <v>1257</v>
      </c>
    </row>
    <row r="509" spans="1:6" ht="36.75" customHeight="1" x14ac:dyDescent="0.25">
      <c r="A509" s="287" t="s">
        <v>1254</v>
      </c>
      <c r="B509" s="287" t="s">
        <v>1255</v>
      </c>
      <c r="C509" s="288" t="s">
        <v>1291</v>
      </c>
      <c r="D509" s="289" t="s">
        <v>683</v>
      </c>
      <c r="E509" s="290">
        <v>3669.75</v>
      </c>
      <c r="F509" s="291" t="s">
        <v>1257</v>
      </c>
    </row>
    <row r="510" spans="1:6" ht="37.5" customHeight="1" x14ac:dyDescent="0.25">
      <c r="A510" s="287" t="s">
        <v>1254</v>
      </c>
      <c r="B510" s="287" t="s">
        <v>1255</v>
      </c>
      <c r="C510" s="288" t="s">
        <v>1292</v>
      </c>
      <c r="D510" s="289" t="s">
        <v>1080</v>
      </c>
      <c r="E510" s="290">
        <v>183.75</v>
      </c>
      <c r="F510" s="291" t="s">
        <v>1257</v>
      </c>
    </row>
    <row r="511" spans="1:6" ht="34.5" customHeight="1" x14ac:dyDescent="0.25">
      <c r="A511" s="287" t="s">
        <v>1254</v>
      </c>
      <c r="B511" s="287" t="s">
        <v>1255</v>
      </c>
      <c r="C511" s="288" t="s">
        <v>1293</v>
      </c>
      <c r="D511" s="289" t="s">
        <v>683</v>
      </c>
      <c r="E511" s="290">
        <v>255.86</v>
      </c>
      <c r="F511" s="291" t="s">
        <v>1259</v>
      </c>
    </row>
    <row r="512" spans="1:6" ht="30.75" customHeight="1" x14ac:dyDescent="0.25">
      <c r="A512" s="287" t="s">
        <v>1254</v>
      </c>
      <c r="B512" s="287" t="s">
        <v>1255</v>
      </c>
      <c r="C512" s="288" t="s">
        <v>1294</v>
      </c>
      <c r="D512" s="289" t="s">
        <v>683</v>
      </c>
      <c r="E512" s="290">
        <v>548.26</v>
      </c>
      <c r="F512" s="291" t="s">
        <v>1259</v>
      </c>
    </row>
    <row r="513" spans="1:6" ht="35.25" customHeight="1" x14ac:dyDescent="0.25">
      <c r="A513" s="287" t="s">
        <v>1254</v>
      </c>
      <c r="B513" s="287" t="s">
        <v>1255</v>
      </c>
      <c r="C513" s="288" t="s">
        <v>1295</v>
      </c>
      <c r="D513" s="289" t="s">
        <v>683</v>
      </c>
      <c r="E513" s="290">
        <v>3422</v>
      </c>
      <c r="F513" s="291" t="s">
        <v>1257</v>
      </c>
    </row>
    <row r="514" spans="1:6" ht="24.75" customHeight="1" x14ac:dyDescent="0.25">
      <c r="A514" s="140" t="s">
        <v>129</v>
      </c>
      <c r="B514" s="140" t="s">
        <v>1296</v>
      </c>
      <c r="C514" s="141" t="s">
        <v>1297</v>
      </c>
      <c r="D514" s="142" t="s">
        <v>1102</v>
      </c>
      <c r="E514" s="143">
        <v>1500</v>
      </c>
      <c r="F514" s="180" t="s">
        <v>1298</v>
      </c>
    </row>
    <row r="515" spans="1:6" ht="27" customHeight="1" x14ac:dyDescent="0.25">
      <c r="A515" s="140" t="s">
        <v>129</v>
      </c>
      <c r="B515" s="140" t="s">
        <v>1296</v>
      </c>
      <c r="C515" s="141" t="s">
        <v>1297</v>
      </c>
      <c r="D515" s="142" t="s">
        <v>1102</v>
      </c>
      <c r="E515" s="143">
        <v>2050</v>
      </c>
      <c r="F515" s="180" t="s">
        <v>1298</v>
      </c>
    </row>
    <row r="516" spans="1:6" ht="27.75" customHeight="1" x14ac:dyDescent="0.25">
      <c r="A516" s="140" t="s">
        <v>129</v>
      </c>
      <c r="B516" s="140" t="s">
        <v>1296</v>
      </c>
      <c r="C516" s="141" t="s">
        <v>1299</v>
      </c>
      <c r="D516" s="142" t="s">
        <v>1102</v>
      </c>
      <c r="E516" s="143">
        <v>3500</v>
      </c>
      <c r="F516" s="180" t="s">
        <v>1298</v>
      </c>
    </row>
    <row r="517" spans="1:6" ht="32.25" customHeight="1" x14ac:dyDescent="0.25">
      <c r="A517" s="140" t="s">
        <v>129</v>
      </c>
      <c r="B517" s="140" t="s">
        <v>1296</v>
      </c>
      <c r="C517" s="141" t="s">
        <v>1300</v>
      </c>
      <c r="D517" s="142" t="s">
        <v>1102</v>
      </c>
      <c r="E517" s="143">
        <v>2100</v>
      </c>
      <c r="F517" s="180" t="s">
        <v>1298</v>
      </c>
    </row>
    <row r="518" spans="1:6" x14ac:dyDescent="0.25">
      <c r="A518" s="140" t="s">
        <v>268</v>
      </c>
      <c r="B518" s="140" t="s">
        <v>1569</v>
      </c>
      <c r="C518" s="141" t="s">
        <v>268</v>
      </c>
      <c r="D518" s="142" t="s">
        <v>544</v>
      </c>
      <c r="E518" s="143">
        <v>0</v>
      </c>
      <c r="F518" s="180" t="s">
        <v>1500</v>
      </c>
    </row>
    <row r="519" spans="1:6" x14ac:dyDescent="0.25">
      <c r="A519" s="140" t="s">
        <v>269</v>
      </c>
      <c r="B519" s="140" t="s">
        <v>1569</v>
      </c>
      <c r="C519" s="141" t="s">
        <v>269</v>
      </c>
      <c r="D519" s="142" t="s">
        <v>544</v>
      </c>
      <c r="E519" s="143">
        <v>0</v>
      </c>
      <c r="F519" s="180" t="s">
        <v>1570</v>
      </c>
    </row>
    <row r="520" spans="1:6" x14ac:dyDescent="0.25">
      <c r="A520" s="140" t="s">
        <v>270</v>
      </c>
      <c r="B520" s="140" t="s">
        <v>1569</v>
      </c>
      <c r="C520" s="141" t="s">
        <v>270</v>
      </c>
      <c r="D520" s="142" t="s">
        <v>544</v>
      </c>
      <c r="E520" s="143">
        <v>0</v>
      </c>
      <c r="F520" s="180" t="s">
        <v>1571</v>
      </c>
    </row>
  </sheetData>
  <autoFilter ref="A1:E520" xr:uid="{00000000-0009-0000-0000-00000B000000}">
    <sortState xmlns:xlrd2="http://schemas.microsoft.com/office/spreadsheetml/2017/richdata2"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B4:G45"/>
  <sheetViews>
    <sheetView topLeftCell="A15" zoomScale="85" zoomScaleNormal="85" workbookViewId="0">
      <selection activeCell="B9" sqref="B9:C156"/>
    </sheetView>
  </sheetViews>
  <sheetFormatPr baseColWidth="10" defaultColWidth="11.42578125" defaultRowHeight="15" x14ac:dyDescent="0.25"/>
  <cols>
    <col min="2" max="2" width="76.5703125" bestFit="1" customWidth="1"/>
    <col min="3" max="3" width="30.42578125" bestFit="1" customWidth="1"/>
  </cols>
  <sheetData>
    <row r="4" spans="2:7" x14ac:dyDescent="0.25">
      <c r="B4" s="300" t="s">
        <v>678</v>
      </c>
      <c r="C4" s="300" t="s">
        <v>679</v>
      </c>
      <c r="F4" t="s">
        <v>1304</v>
      </c>
    </row>
    <row r="5" spans="2:7" x14ac:dyDescent="0.25">
      <c r="B5" s="299" t="s">
        <v>192</v>
      </c>
      <c r="C5" s="299" t="s">
        <v>681</v>
      </c>
      <c r="F5" t="s">
        <v>1301</v>
      </c>
    </row>
    <row r="6" spans="2:7" x14ac:dyDescent="0.25">
      <c r="B6" s="299" t="s">
        <v>183</v>
      </c>
      <c r="C6" s="299" t="s">
        <v>686</v>
      </c>
      <c r="F6" t="s">
        <v>1303</v>
      </c>
    </row>
    <row r="7" spans="2:7" x14ac:dyDescent="0.25">
      <c r="B7" s="299" t="s">
        <v>207</v>
      </c>
      <c r="C7" s="299" t="s">
        <v>708</v>
      </c>
      <c r="F7" t="s">
        <v>1302</v>
      </c>
    </row>
    <row r="8" spans="2:7" x14ac:dyDescent="0.25">
      <c r="B8" s="299" t="s">
        <v>718</v>
      </c>
      <c r="C8" s="299" t="s">
        <v>719</v>
      </c>
      <c r="F8" t="s">
        <v>1505</v>
      </c>
    </row>
    <row r="9" spans="2:7" x14ac:dyDescent="0.25">
      <c r="B9" s="299" t="s">
        <v>275</v>
      </c>
      <c r="C9" s="299" t="s">
        <v>726</v>
      </c>
    </row>
    <row r="10" spans="2:7" x14ac:dyDescent="0.25">
      <c r="B10" s="299" t="s">
        <v>735</v>
      </c>
      <c r="C10" s="299" t="s">
        <v>736</v>
      </c>
    </row>
    <row r="11" spans="2:7" x14ac:dyDescent="0.25">
      <c r="B11" s="299" t="s">
        <v>826</v>
      </c>
      <c r="C11" s="299" t="s">
        <v>827</v>
      </c>
    </row>
    <row r="12" spans="2:7" x14ac:dyDescent="0.25">
      <c r="B12" s="299" t="s">
        <v>428</v>
      </c>
      <c r="C12" s="299" t="s">
        <v>834</v>
      </c>
    </row>
    <row r="13" spans="2:7" x14ac:dyDescent="0.25">
      <c r="B13" s="299" t="s">
        <v>838</v>
      </c>
      <c r="C13" s="299" t="s">
        <v>839</v>
      </c>
    </row>
    <row r="14" spans="2:7" x14ac:dyDescent="0.25">
      <c r="B14" s="299" t="s">
        <v>236</v>
      </c>
      <c r="C14" s="299" t="s">
        <v>844</v>
      </c>
    </row>
    <row r="15" spans="2:7" x14ac:dyDescent="0.25">
      <c r="B15" s="299" t="s">
        <v>223</v>
      </c>
      <c r="C15" s="299" t="s">
        <v>856</v>
      </c>
      <c r="F15" t="s">
        <v>1568</v>
      </c>
    </row>
    <row r="16" spans="2:7" x14ac:dyDescent="0.25">
      <c r="B16" s="299" t="s">
        <v>128</v>
      </c>
      <c r="C16" s="299" t="s">
        <v>889</v>
      </c>
      <c r="F16" s="299" t="s">
        <v>718</v>
      </c>
      <c r="G16" s="299" t="s">
        <v>719</v>
      </c>
    </row>
    <row r="17" spans="2:7" x14ac:dyDescent="0.25">
      <c r="B17" s="299" t="s">
        <v>205</v>
      </c>
      <c r="C17" s="299" t="s">
        <v>892</v>
      </c>
      <c r="F17" s="299" t="s">
        <v>826</v>
      </c>
      <c r="G17" s="299" t="s">
        <v>827</v>
      </c>
    </row>
    <row r="18" spans="2:7" x14ac:dyDescent="0.25">
      <c r="B18" s="299" t="s">
        <v>158</v>
      </c>
      <c r="C18" s="299" t="s">
        <v>902</v>
      </c>
      <c r="F18" s="299" t="s">
        <v>428</v>
      </c>
      <c r="G18" s="299" t="s">
        <v>834</v>
      </c>
    </row>
    <row r="19" spans="2:7" x14ac:dyDescent="0.25">
      <c r="B19" s="299" t="s">
        <v>906</v>
      </c>
      <c r="C19" s="299" t="s">
        <v>902</v>
      </c>
      <c r="F19" t="s">
        <v>158</v>
      </c>
      <c r="G19" t="s">
        <v>902</v>
      </c>
    </row>
    <row r="20" spans="2:7" x14ac:dyDescent="0.25">
      <c r="B20" s="299" t="s">
        <v>157</v>
      </c>
      <c r="C20" s="299" t="s">
        <v>902</v>
      </c>
      <c r="F20" t="s">
        <v>906</v>
      </c>
      <c r="G20" t="s">
        <v>902</v>
      </c>
    </row>
    <row r="21" spans="2:7" x14ac:dyDescent="0.25">
      <c r="B21" s="299" t="s">
        <v>913</v>
      </c>
      <c r="C21" s="299" t="s">
        <v>902</v>
      </c>
      <c r="F21" t="s">
        <v>157</v>
      </c>
      <c r="G21" t="s">
        <v>902</v>
      </c>
    </row>
    <row r="22" spans="2:7" x14ac:dyDescent="0.25">
      <c r="B22" s="299" t="s">
        <v>922</v>
      </c>
      <c r="C22" s="299" t="s">
        <v>902</v>
      </c>
      <c r="F22" t="s">
        <v>913</v>
      </c>
      <c r="G22" t="s">
        <v>902</v>
      </c>
    </row>
    <row r="23" spans="2:7" x14ac:dyDescent="0.25">
      <c r="B23" s="299" t="s">
        <v>247</v>
      </c>
      <c r="C23" s="299" t="s">
        <v>927</v>
      </c>
      <c r="F23" t="s">
        <v>922</v>
      </c>
      <c r="G23" t="s">
        <v>902</v>
      </c>
    </row>
    <row r="24" spans="2:7" x14ac:dyDescent="0.25">
      <c r="B24" s="299" t="s">
        <v>944</v>
      </c>
      <c r="C24" s="299" t="s">
        <v>945</v>
      </c>
      <c r="F24" t="s">
        <v>944</v>
      </c>
      <c r="G24" t="s">
        <v>945</v>
      </c>
    </row>
    <row r="25" spans="2:7" x14ac:dyDescent="0.25">
      <c r="B25" s="299" t="s">
        <v>256</v>
      </c>
      <c r="C25" s="299" t="s">
        <v>949</v>
      </c>
      <c r="F25" t="s">
        <v>256</v>
      </c>
      <c r="G25" t="s">
        <v>949</v>
      </c>
    </row>
    <row r="26" spans="2:7" x14ac:dyDescent="0.25">
      <c r="B26" s="299" t="s">
        <v>149</v>
      </c>
      <c r="C26" s="299" t="s">
        <v>976</v>
      </c>
      <c r="F26" t="s">
        <v>278</v>
      </c>
      <c r="G26" t="s">
        <v>979</v>
      </c>
    </row>
    <row r="27" spans="2:7" x14ac:dyDescent="0.25">
      <c r="B27" s="299" t="s">
        <v>278</v>
      </c>
      <c r="C27" s="299" t="s">
        <v>979</v>
      </c>
      <c r="F27" t="s">
        <v>1104</v>
      </c>
      <c r="G27" t="s">
        <v>1105</v>
      </c>
    </row>
    <row r="28" spans="2:7" x14ac:dyDescent="0.25">
      <c r="B28" s="299" t="s">
        <v>132</v>
      </c>
      <c r="C28" s="299" t="s">
        <v>985</v>
      </c>
      <c r="F28" t="s">
        <v>268</v>
      </c>
      <c r="G28" t="s">
        <v>1569</v>
      </c>
    </row>
    <row r="29" spans="2:7" x14ac:dyDescent="0.25">
      <c r="B29" s="299" t="s">
        <v>988</v>
      </c>
      <c r="C29" s="299" t="s">
        <v>989</v>
      </c>
      <c r="F29" t="s">
        <v>269</v>
      </c>
      <c r="G29" t="s">
        <v>1569</v>
      </c>
    </row>
    <row r="30" spans="2:7" x14ac:dyDescent="0.25">
      <c r="B30" s="299" t="s">
        <v>196</v>
      </c>
      <c r="C30" s="299" t="s">
        <v>993</v>
      </c>
      <c r="F30" t="s">
        <v>270</v>
      </c>
      <c r="G30" t="s">
        <v>1569</v>
      </c>
    </row>
    <row r="31" spans="2:7" x14ac:dyDescent="0.25">
      <c r="B31" s="299" t="s">
        <v>210</v>
      </c>
      <c r="C31" s="299" t="s">
        <v>997</v>
      </c>
    </row>
    <row r="32" spans="2:7" x14ac:dyDescent="0.25">
      <c r="B32" s="299" t="s">
        <v>217</v>
      </c>
      <c r="C32" s="299" t="s">
        <v>1001</v>
      </c>
    </row>
    <row r="33" spans="2:3" x14ac:dyDescent="0.25">
      <c r="B33" s="299" t="s">
        <v>359</v>
      </c>
      <c r="C33" s="299" t="s">
        <v>1006</v>
      </c>
    </row>
    <row r="34" spans="2:3" x14ac:dyDescent="0.25">
      <c r="B34" s="299" t="s">
        <v>216</v>
      </c>
      <c r="C34" s="299" t="s">
        <v>1035</v>
      </c>
    </row>
    <row r="35" spans="2:3" x14ac:dyDescent="0.25">
      <c r="B35" s="299" t="s">
        <v>251</v>
      </c>
      <c r="C35" s="299" t="s">
        <v>1042</v>
      </c>
    </row>
    <row r="36" spans="2:3" x14ac:dyDescent="0.25">
      <c r="B36" s="299" t="s">
        <v>200</v>
      </c>
      <c r="C36" s="299" t="s">
        <v>1066</v>
      </c>
    </row>
    <row r="37" spans="2:3" x14ac:dyDescent="0.25">
      <c r="B37" s="299" t="s">
        <v>219</v>
      </c>
      <c r="C37" s="299" t="s">
        <v>1088</v>
      </c>
    </row>
    <row r="38" spans="2:3" x14ac:dyDescent="0.25">
      <c r="B38" s="299" t="s">
        <v>1091</v>
      </c>
      <c r="C38" s="299" t="s">
        <v>1092</v>
      </c>
    </row>
    <row r="39" spans="2:3" x14ac:dyDescent="0.25">
      <c r="B39" s="299" t="s">
        <v>127</v>
      </c>
      <c r="C39" s="299" t="s">
        <v>1095</v>
      </c>
    </row>
    <row r="40" spans="2:3" x14ac:dyDescent="0.25">
      <c r="B40" s="299" t="s">
        <v>1099</v>
      </c>
      <c r="C40" s="299" t="s">
        <v>1100</v>
      </c>
    </row>
    <row r="41" spans="2:3" x14ac:dyDescent="0.25">
      <c r="B41" s="299" t="s">
        <v>1104</v>
      </c>
      <c r="C41" s="299" t="s">
        <v>1105</v>
      </c>
    </row>
    <row r="42" spans="2:3" x14ac:dyDescent="0.25">
      <c r="B42" s="299" t="s">
        <v>1109</v>
      </c>
      <c r="C42" s="299" t="s">
        <v>1110</v>
      </c>
    </row>
    <row r="43" spans="2:3" x14ac:dyDescent="0.25">
      <c r="B43" s="299" t="s">
        <v>1125</v>
      </c>
      <c r="C43" s="299" t="s">
        <v>1126</v>
      </c>
    </row>
    <row r="44" spans="2:3" x14ac:dyDescent="0.25">
      <c r="B44" s="299" t="s">
        <v>1254</v>
      </c>
      <c r="C44" s="299" t="s">
        <v>1255</v>
      </c>
    </row>
    <row r="45" spans="2:3" x14ac:dyDescent="0.25">
      <c r="B45" s="299" t="s">
        <v>129</v>
      </c>
      <c r="C45" s="299" t="s">
        <v>1296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dimension ref="B5:T150"/>
  <sheetViews>
    <sheetView topLeftCell="A112" zoomScale="59" zoomScaleNormal="59" workbookViewId="0">
      <selection activeCell="D145" sqref="D145"/>
    </sheetView>
  </sheetViews>
  <sheetFormatPr baseColWidth="10" defaultColWidth="11.42578125" defaultRowHeight="15.75" x14ac:dyDescent="0.25"/>
  <cols>
    <col min="1" max="1" width="8.5703125" style="96" customWidth="1"/>
    <col min="2" max="2" width="24" style="96" customWidth="1"/>
    <col min="3" max="3" width="18.85546875" style="96" customWidth="1"/>
    <col min="4" max="4" width="85.140625" style="96" customWidth="1"/>
    <col min="5" max="5" width="10.85546875" style="96" customWidth="1"/>
    <col min="6" max="6" width="60.140625" style="96" customWidth="1"/>
    <col min="7" max="7" width="11.42578125" style="96"/>
    <col min="8" max="8" width="62.85546875" style="96" customWidth="1"/>
    <col min="9" max="9" width="21.28515625" style="96" customWidth="1"/>
    <col min="10" max="10" width="40.140625" style="96" customWidth="1"/>
    <col min="11" max="11" width="31.140625" style="96" customWidth="1"/>
    <col min="12" max="12" width="11.42578125" style="96"/>
    <col min="13" max="13" width="49.7109375" style="96" customWidth="1"/>
    <col min="14" max="15" width="11.42578125" style="96"/>
    <col min="16" max="16" width="65" style="96" customWidth="1"/>
    <col min="17" max="18" width="11.42578125" style="96"/>
    <col min="19" max="19" width="45.5703125" style="96" customWidth="1"/>
    <col min="20" max="16384" width="11.42578125" style="96"/>
  </cols>
  <sheetData>
    <row r="5" spans="2:20" x14ac:dyDescent="0.25">
      <c r="B5" s="106" t="s">
        <v>633</v>
      </c>
      <c r="C5" s="106"/>
      <c r="F5" s="97" t="s">
        <v>634</v>
      </c>
      <c r="G5" s="97"/>
      <c r="J5" s="97" t="s">
        <v>635</v>
      </c>
      <c r="K5" s="97" t="s">
        <v>636</v>
      </c>
      <c r="M5" s="98" t="s">
        <v>638</v>
      </c>
      <c r="N5" s="97"/>
      <c r="P5" s="98" t="s">
        <v>649</v>
      </c>
      <c r="Q5" s="97"/>
      <c r="S5" s="98" t="s">
        <v>651</v>
      </c>
      <c r="T5" s="97"/>
    </row>
    <row r="6" spans="2:20" ht="56.25" customHeight="1" x14ac:dyDescent="0.25">
      <c r="B6" s="119" t="s">
        <v>1725</v>
      </c>
      <c r="C6" s="120" t="s">
        <v>1845</v>
      </c>
      <c r="E6" s="96" t="str">
        <f>G6</f>
        <v>Obj1.1</v>
      </c>
      <c r="F6" s="107" t="s">
        <v>1729</v>
      </c>
      <c r="G6" s="108" t="s">
        <v>635</v>
      </c>
      <c r="J6" s="107" t="s">
        <v>565</v>
      </c>
      <c r="K6" s="108" t="s">
        <v>566</v>
      </c>
      <c r="M6" s="107" t="s">
        <v>567</v>
      </c>
      <c r="N6" s="108" t="s">
        <v>568</v>
      </c>
      <c r="P6" s="107" t="s">
        <v>569</v>
      </c>
      <c r="Q6" s="108" t="s">
        <v>570</v>
      </c>
      <c r="S6" s="107" t="s">
        <v>571</v>
      </c>
      <c r="T6" s="108" t="s">
        <v>572</v>
      </c>
    </row>
    <row r="7" spans="2:20" ht="56.25" customHeight="1" x14ac:dyDescent="0.25">
      <c r="B7" s="119" t="s">
        <v>1726</v>
      </c>
      <c r="C7" s="120" t="s">
        <v>1846</v>
      </c>
      <c r="E7" s="96" t="str">
        <f t="shared" ref="E7:E12" si="0">G7</f>
        <v>Obj1.2</v>
      </c>
      <c r="F7" s="107" t="s">
        <v>1730</v>
      </c>
      <c r="G7" s="108" t="s">
        <v>637</v>
      </c>
      <c r="J7" s="107" t="s">
        <v>573</v>
      </c>
      <c r="K7" s="108" t="s">
        <v>574</v>
      </c>
      <c r="M7" s="107" t="s">
        <v>575</v>
      </c>
      <c r="N7" s="108" t="s">
        <v>576</v>
      </c>
      <c r="P7" s="107" t="s">
        <v>577</v>
      </c>
      <c r="Q7" s="108" t="s">
        <v>578</v>
      </c>
    </row>
    <row r="8" spans="2:20" ht="56.25" customHeight="1" x14ac:dyDescent="0.25">
      <c r="B8" s="119" t="s">
        <v>1727</v>
      </c>
      <c r="C8" s="120" t="s">
        <v>1847</v>
      </c>
      <c r="E8" s="96" t="str">
        <f t="shared" si="0"/>
        <v>Obj2.1</v>
      </c>
      <c r="F8" s="107" t="s">
        <v>1738</v>
      </c>
      <c r="G8" s="108" t="s">
        <v>645</v>
      </c>
      <c r="J8" s="107" t="s">
        <v>579</v>
      </c>
      <c r="K8" s="108" t="s">
        <v>580</v>
      </c>
      <c r="M8" s="99"/>
      <c r="P8" s="107" t="s">
        <v>581</v>
      </c>
      <c r="Q8" s="108" t="s">
        <v>582</v>
      </c>
      <c r="S8" s="98" t="s">
        <v>648</v>
      </c>
      <c r="T8" s="97"/>
    </row>
    <row r="9" spans="2:20" ht="56.25" customHeight="1" x14ac:dyDescent="0.25">
      <c r="B9" s="119" t="s">
        <v>1728</v>
      </c>
      <c r="C9" s="120" t="s">
        <v>1848</v>
      </c>
      <c r="E9" s="96" t="str">
        <f t="shared" si="0"/>
        <v>Obj2.2</v>
      </c>
      <c r="F9" s="107" t="s">
        <v>1741</v>
      </c>
      <c r="G9" s="108" t="s">
        <v>647</v>
      </c>
      <c r="J9" s="107" t="s">
        <v>583</v>
      </c>
      <c r="K9" s="108" t="s">
        <v>584</v>
      </c>
      <c r="M9" s="98" t="s">
        <v>639</v>
      </c>
      <c r="N9" s="97"/>
      <c r="P9" s="107" t="s">
        <v>585</v>
      </c>
      <c r="Q9" s="108" t="s">
        <v>586</v>
      </c>
      <c r="S9" s="107" t="s">
        <v>587</v>
      </c>
      <c r="T9" s="108" t="s">
        <v>588</v>
      </c>
    </row>
    <row r="10" spans="2:20" ht="94.5" x14ac:dyDescent="0.25">
      <c r="E10" s="96" t="str">
        <f t="shared" si="0"/>
        <v>Obj3.1</v>
      </c>
      <c r="F10" s="107" t="s">
        <v>1746</v>
      </c>
      <c r="G10" s="108" t="s">
        <v>644</v>
      </c>
      <c r="M10" s="107" t="s">
        <v>589</v>
      </c>
      <c r="N10" s="108" t="s">
        <v>590</v>
      </c>
      <c r="S10" s="107" t="s">
        <v>591</v>
      </c>
      <c r="T10" s="108" t="s">
        <v>592</v>
      </c>
    </row>
    <row r="11" spans="2:20" ht="47.25" x14ac:dyDescent="0.25">
      <c r="E11" s="96" t="str">
        <f t="shared" si="0"/>
        <v>Obj3.2</v>
      </c>
      <c r="F11" s="107" t="s">
        <v>1748</v>
      </c>
      <c r="G11" s="108" t="s">
        <v>643</v>
      </c>
    </row>
    <row r="12" spans="2:20" ht="47.25" x14ac:dyDescent="0.25">
      <c r="E12" s="96" t="str">
        <f t="shared" si="0"/>
        <v>Obj4.1</v>
      </c>
      <c r="F12" s="408" t="s">
        <v>1844</v>
      </c>
      <c r="G12" s="409" t="s">
        <v>641</v>
      </c>
      <c r="J12" s="98" t="s">
        <v>637</v>
      </c>
      <c r="K12" s="97"/>
      <c r="M12" s="98" t="s">
        <v>640</v>
      </c>
      <c r="N12" s="97"/>
      <c r="P12" s="98" t="s">
        <v>650</v>
      </c>
      <c r="Q12" s="97"/>
      <c r="S12" s="98" t="s">
        <v>646</v>
      </c>
      <c r="T12" s="97"/>
    </row>
    <row r="13" spans="2:20" ht="63" x14ac:dyDescent="0.25">
      <c r="E13" s="410"/>
      <c r="F13" s="411"/>
      <c r="G13" s="412"/>
      <c r="J13" s="98" t="s">
        <v>593</v>
      </c>
      <c r="K13" s="97" t="s">
        <v>594</v>
      </c>
      <c r="M13" s="107" t="s">
        <v>595</v>
      </c>
      <c r="N13" s="108" t="s">
        <v>596</v>
      </c>
      <c r="O13" s="109"/>
      <c r="P13" s="107" t="s">
        <v>597</v>
      </c>
      <c r="Q13" s="108" t="s">
        <v>598</v>
      </c>
      <c r="S13" s="98" t="s">
        <v>599</v>
      </c>
      <c r="T13" s="97" t="s">
        <v>600</v>
      </c>
    </row>
    <row r="14" spans="2:20" ht="47.25" x14ac:dyDescent="0.25">
      <c r="E14" s="410"/>
      <c r="F14" s="411"/>
      <c r="G14" s="412"/>
      <c r="J14" s="98" t="s">
        <v>601</v>
      </c>
      <c r="K14" s="97" t="s">
        <v>602</v>
      </c>
      <c r="S14" s="98" t="s">
        <v>603</v>
      </c>
      <c r="T14" s="97" t="s">
        <v>604</v>
      </c>
    </row>
    <row r="15" spans="2:20" x14ac:dyDescent="0.25">
      <c r="E15" s="410"/>
      <c r="F15" s="411"/>
      <c r="G15" s="412"/>
      <c r="H15" s="99"/>
    </row>
    <row r="16" spans="2:20" x14ac:dyDescent="0.25">
      <c r="E16" s="410"/>
      <c r="F16" s="411"/>
      <c r="G16" s="412"/>
      <c r="J16" s="97" t="s">
        <v>645</v>
      </c>
      <c r="K16" s="97"/>
      <c r="M16" s="97" t="s">
        <v>647</v>
      </c>
      <c r="N16" s="97"/>
      <c r="P16" s="97" t="s">
        <v>652</v>
      </c>
      <c r="Q16" s="97"/>
    </row>
    <row r="17" spans="5:17" ht="47.25" x14ac:dyDescent="0.25">
      <c r="E17" s="410"/>
      <c r="F17" s="411"/>
      <c r="G17" s="412"/>
      <c r="J17" s="98" t="s">
        <v>605</v>
      </c>
      <c r="K17" s="97" t="s">
        <v>606</v>
      </c>
      <c r="M17" s="107" t="s">
        <v>607</v>
      </c>
      <c r="N17" s="108" t="s">
        <v>608</v>
      </c>
      <c r="O17" s="109"/>
      <c r="P17" s="107" t="s">
        <v>609</v>
      </c>
      <c r="Q17" s="108" t="s">
        <v>610</v>
      </c>
    </row>
    <row r="18" spans="5:17" ht="47.25" x14ac:dyDescent="0.25">
      <c r="E18" s="410"/>
      <c r="F18" s="411"/>
      <c r="G18" s="412"/>
      <c r="J18" s="98" t="s">
        <v>611</v>
      </c>
      <c r="K18" s="97" t="s">
        <v>612</v>
      </c>
      <c r="M18" s="107" t="s">
        <v>613</v>
      </c>
      <c r="N18" s="108" t="s">
        <v>614</v>
      </c>
      <c r="O18" s="109"/>
      <c r="P18" s="109"/>
      <c r="Q18" s="109"/>
    </row>
    <row r="19" spans="5:17" ht="47.25" x14ac:dyDescent="0.25">
      <c r="E19" s="410"/>
      <c r="F19" s="411"/>
      <c r="G19" s="412"/>
      <c r="J19" s="98" t="s">
        <v>615</v>
      </c>
      <c r="K19" s="97" t="s">
        <v>616</v>
      </c>
    </row>
    <row r="20" spans="5:17" x14ac:dyDescent="0.25">
      <c r="E20" s="410"/>
      <c r="F20" s="411"/>
      <c r="G20" s="412"/>
    </row>
    <row r="21" spans="5:17" x14ac:dyDescent="0.25">
      <c r="E21" s="410"/>
      <c r="F21" s="411"/>
      <c r="G21" s="412"/>
      <c r="J21" s="97" t="s">
        <v>644</v>
      </c>
      <c r="K21" s="97"/>
      <c r="M21" s="97" t="s">
        <v>643</v>
      </c>
      <c r="N21" s="97"/>
      <c r="P21" s="97" t="s">
        <v>642</v>
      </c>
      <c r="Q21" s="97"/>
    </row>
    <row r="22" spans="5:17" ht="110.25" x14ac:dyDescent="0.25">
      <c r="J22" s="100" t="s">
        <v>617</v>
      </c>
      <c r="K22" s="101" t="s">
        <v>618</v>
      </c>
      <c r="L22" s="102"/>
      <c r="M22" s="107" t="s">
        <v>619</v>
      </c>
      <c r="N22" s="108" t="s">
        <v>620</v>
      </c>
      <c r="O22" s="109"/>
      <c r="P22" s="107" t="s">
        <v>621</v>
      </c>
      <c r="Q22" s="108" t="s">
        <v>622</v>
      </c>
    </row>
    <row r="25" spans="5:17" x14ac:dyDescent="0.25">
      <c r="J25" s="98" t="s">
        <v>641</v>
      </c>
      <c r="K25" s="97"/>
    </row>
    <row r="26" spans="5:17" ht="63" x14ac:dyDescent="0.25">
      <c r="J26" s="98" t="s">
        <v>623</v>
      </c>
      <c r="K26" s="97" t="s">
        <v>624</v>
      </c>
    </row>
    <row r="27" spans="5:17" ht="78.75" x14ac:dyDescent="0.25">
      <c r="J27" s="98" t="s">
        <v>625</v>
      </c>
      <c r="K27" s="97" t="s">
        <v>626</v>
      </c>
    </row>
    <row r="28" spans="5:17" ht="78.75" x14ac:dyDescent="0.25">
      <c r="J28" s="98" t="s">
        <v>627</v>
      </c>
      <c r="K28" s="97" t="s">
        <v>628</v>
      </c>
    </row>
    <row r="29" spans="5:17" ht="63" x14ac:dyDescent="0.25">
      <c r="J29" s="98" t="s">
        <v>629</v>
      </c>
      <c r="K29" s="97" t="s">
        <v>630</v>
      </c>
    </row>
    <row r="30" spans="5:17" ht="78.75" x14ac:dyDescent="0.25">
      <c r="J30" s="98" t="s">
        <v>631</v>
      </c>
      <c r="K30" s="97" t="s">
        <v>632</v>
      </c>
    </row>
    <row r="54" spans="2:6" x14ac:dyDescent="0.25">
      <c r="B54" s="96" t="s">
        <v>671</v>
      </c>
    </row>
    <row r="56" spans="2:6" x14ac:dyDescent="0.25">
      <c r="B56" s="129" t="s">
        <v>666</v>
      </c>
      <c r="C56" s="96" t="s">
        <v>636</v>
      </c>
      <c r="D56" s="129" t="s">
        <v>667</v>
      </c>
      <c r="E56" s="96" t="s">
        <v>670</v>
      </c>
      <c r="F56" s="129" t="s">
        <v>668</v>
      </c>
    </row>
    <row r="57" spans="2:6" ht="76.5" x14ac:dyDescent="0.25">
      <c r="B57" s="413" t="s">
        <v>1725</v>
      </c>
      <c r="C57" s="121" t="s">
        <v>1845</v>
      </c>
      <c r="D57" s="127" t="s">
        <v>1729</v>
      </c>
      <c r="E57" s="97" t="s">
        <v>635</v>
      </c>
      <c r="F57" s="128" t="s">
        <v>1731</v>
      </c>
    </row>
    <row r="58" spans="2:6" ht="51" x14ac:dyDescent="0.25">
      <c r="B58" s="413" t="s">
        <v>1725</v>
      </c>
      <c r="C58" s="121" t="s">
        <v>1845</v>
      </c>
      <c r="D58" s="127" t="s">
        <v>1729</v>
      </c>
      <c r="E58" s="97" t="s">
        <v>635</v>
      </c>
      <c r="F58" s="128" t="s">
        <v>1732</v>
      </c>
    </row>
    <row r="59" spans="2:6" ht="76.5" x14ac:dyDescent="0.25">
      <c r="B59" s="413" t="s">
        <v>1725</v>
      </c>
      <c r="C59" s="121" t="s">
        <v>1845</v>
      </c>
      <c r="D59" s="127" t="s">
        <v>1729</v>
      </c>
      <c r="E59" s="97" t="s">
        <v>635</v>
      </c>
      <c r="F59" s="128" t="s">
        <v>1733</v>
      </c>
    </row>
    <row r="60" spans="2:6" ht="76.5" x14ac:dyDescent="0.25">
      <c r="B60" s="413" t="s">
        <v>1725</v>
      </c>
      <c r="C60" s="121" t="s">
        <v>1845</v>
      </c>
      <c r="D60" s="127" t="s">
        <v>1729</v>
      </c>
      <c r="E60" s="97" t="s">
        <v>635</v>
      </c>
      <c r="F60" s="128" t="s">
        <v>1734</v>
      </c>
    </row>
    <row r="61" spans="2:6" ht="63.75" x14ac:dyDescent="0.25">
      <c r="B61" s="413" t="s">
        <v>1725</v>
      </c>
      <c r="C61" s="121" t="s">
        <v>1845</v>
      </c>
      <c r="D61" s="127" t="s">
        <v>1729</v>
      </c>
      <c r="E61" s="97" t="s">
        <v>637</v>
      </c>
      <c r="F61" s="128" t="s">
        <v>1735</v>
      </c>
    </row>
    <row r="62" spans="2:6" ht="76.5" x14ac:dyDescent="0.25">
      <c r="B62" s="413" t="s">
        <v>1725</v>
      </c>
      <c r="C62" s="121" t="s">
        <v>1845</v>
      </c>
      <c r="D62" s="127" t="s">
        <v>1730</v>
      </c>
      <c r="E62" s="108" t="s">
        <v>637</v>
      </c>
      <c r="F62" s="128" t="s">
        <v>1736</v>
      </c>
    </row>
    <row r="63" spans="2:6" ht="51" x14ac:dyDescent="0.25">
      <c r="B63" s="413" t="s">
        <v>1725</v>
      </c>
      <c r="C63" s="121" t="s">
        <v>1845</v>
      </c>
      <c r="D63" s="127" t="s">
        <v>1730</v>
      </c>
      <c r="E63" s="108" t="s">
        <v>637</v>
      </c>
      <c r="F63" s="128" t="s">
        <v>1737</v>
      </c>
    </row>
    <row r="64" spans="2:6" ht="63.75" x14ac:dyDescent="0.25">
      <c r="B64" s="414" t="s">
        <v>1726</v>
      </c>
      <c r="C64" s="415" t="s">
        <v>1846</v>
      </c>
      <c r="D64" s="127" t="s">
        <v>1738</v>
      </c>
      <c r="E64" s="108" t="s">
        <v>645</v>
      </c>
      <c r="F64" s="128" t="s">
        <v>1739</v>
      </c>
    </row>
    <row r="65" spans="2:6" ht="51" x14ac:dyDescent="0.25">
      <c r="B65" s="414" t="s">
        <v>1726</v>
      </c>
      <c r="C65" s="415" t="s">
        <v>1846</v>
      </c>
      <c r="D65" s="127" t="s">
        <v>1738</v>
      </c>
      <c r="E65" s="108" t="s">
        <v>645</v>
      </c>
      <c r="F65" s="128" t="s">
        <v>1740</v>
      </c>
    </row>
    <row r="66" spans="2:6" ht="51" x14ac:dyDescent="0.25">
      <c r="B66" s="414" t="s">
        <v>1726</v>
      </c>
      <c r="C66" s="415" t="s">
        <v>1846</v>
      </c>
      <c r="D66" s="127" t="s">
        <v>1741</v>
      </c>
      <c r="E66" s="108" t="s">
        <v>647</v>
      </c>
      <c r="F66" s="128" t="s">
        <v>1742</v>
      </c>
    </row>
    <row r="67" spans="2:6" ht="63.75" x14ac:dyDescent="0.25">
      <c r="B67" s="414" t="s">
        <v>1726</v>
      </c>
      <c r="C67" s="415" t="s">
        <v>1846</v>
      </c>
      <c r="D67" s="127" t="s">
        <v>1741</v>
      </c>
      <c r="E67" s="108" t="s">
        <v>647</v>
      </c>
      <c r="F67" s="128" t="s">
        <v>1743</v>
      </c>
    </row>
    <row r="68" spans="2:6" ht="51" x14ac:dyDescent="0.25">
      <c r="B68" s="414" t="s">
        <v>1726</v>
      </c>
      <c r="C68" s="415" t="s">
        <v>1846</v>
      </c>
      <c r="D68" s="127" t="s">
        <v>1741</v>
      </c>
      <c r="E68" s="108" t="s">
        <v>647</v>
      </c>
      <c r="F68" s="128" t="s">
        <v>1744</v>
      </c>
    </row>
    <row r="69" spans="2:6" ht="51" x14ac:dyDescent="0.25">
      <c r="B69" s="414" t="s">
        <v>1726</v>
      </c>
      <c r="C69" s="415" t="s">
        <v>1846</v>
      </c>
      <c r="D69" s="127" t="s">
        <v>1741</v>
      </c>
      <c r="E69" s="108" t="s">
        <v>647</v>
      </c>
      <c r="F69" s="128" t="s">
        <v>1745</v>
      </c>
    </row>
    <row r="70" spans="2:6" ht="60" customHeight="1" x14ac:dyDescent="0.25">
      <c r="B70" s="416" t="s">
        <v>1727</v>
      </c>
      <c r="C70" s="415" t="s">
        <v>1847</v>
      </c>
      <c r="D70" s="128" t="s">
        <v>1746</v>
      </c>
      <c r="E70" s="108" t="s">
        <v>644</v>
      </c>
      <c r="F70" s="128" t="s">
        <v>1747</v>
      </c>
    </row>
    <row r="71" spans="2:6" ht="60" customHeight="1" x14ac:dyDescent="0.25">
      <c r="B71" s="416" t="s">
        <v>1727</v>
      </c>
      <c r="C71" s="415" t="s">
        <v>1847</v>
      </c>
      <c r="D71" s="128" t="s">
        <v>1748</v>
      </c>
      <c r="E71" s="108" t="s">
        <v>643</v>
      </c>
      <c r="F71" s="128" t="s">
        <v>1849</v>
      </c>
    </row>
    <row r="72" spans="2:6" ht="38.25" x14ac:dyDescent="0.25">
      <c r="B72" s="416" t="s">
        <v>1727</v>
      </c>
      <c r="C72" s="415" t="s">
        <v>1847</v>
      </c>
      <c r="D72" s="128" t="s">
        <v>1748</v>
      </c>
      <c r="E72" s="108" t="s">
        <v>643</v>
      </c>
      <c r="F72" s="128" t="s">
        <v>1749</v>
      </c>
    </row>
    <row r="73" spans="2:6" ht="60" customHeight="1" x14ac:dyDescent="0.25">
      <c r="B73" s="416" t="s">
        <v>1727</v>
      </c>
      <c r="C73" s="415" t="s">
        <v>1847</v>
      </c>
      <c r="D73" s="128" t="s">
        <v>1748</v>
      </c>
      <c r="E73" s="108" t="s">
        <v>643</v>
      </c>
      <c r="F73" s="128" t="s">
        <v>1750</v>
      </c>
    </row>
    <row r="74" spans="2:6" ht="63.75" x14ac:dyDescent="0.25">
      <c r="B74" s="417" t="s">
        <v>1728</v>
      </c>
      <c r="C74" s="415" t="s">
        <v>1848</v>
      </c>
      <c r="D74" s="127" t="s">
        <v>1751</v>
      </c>
      <c r="E74" s="108" t="s">
        <v>641</v>
      </c>
      <c r="F74" s="128" t="s">
        <v>1752</v>
      </c>
    </row>
    <row r="75" spans="2:6" ht="51" x14ac:dyDescent="0.25">
      <c r="B75" s="417" t="s">
        <v>1728</v>
      </c>
      <c r="C75" s="415" t="s">
        <v>1848</v>
      </c>
      <c r="D75" s="127" t="s">
        <v>669</v>
      </c>
      <c r="E75" s="108" t="s">
        <v>641</v>
      </c>
      <c r="F75" s="128" t="s">
        <v>1753</v>
      </c>
    </row>
    <row r="76" spans="2:6" ht="51" x14ac:dyDescent="0.25">
      <c r="B76" s="417" t="s">
        <v>1728</v>
      </c>
      <c r="C76" s="415" t="s">
        <v>1848</v>
      </c>
      <c r="D76" s="127" t="s">
        <v>669</v>
      </c>
      <c r="E76" s="108" t="s">
        <v>641</v>
      </c>
      <c r="F76" s="128" t="s">
        <v>1754</v>
      </c>
    </row>
    <row r="87" spans="4:5" x14ac:dyDescent="0.25">
      <c r="D87"/>
      <c r="E87"/>
    </row>
    <row r="88" spans="4:5" x14ac:dyDescent="0.25">
      <c r="D88"/>
      <c r="E88"/>
    </row>
    <row r="89" spans="4:5" x14ac:dyDescent="0.25">
      <c r="D89"/>
      <c r="E89"/>
    </row>
    <row r="90" spans="4:5" x14ac:dyDescent="0.25">
      <c r="D90"/>
      <c r="E90"/>
    </row>
    <row r="91" spans="4:5" x14ac:dyDescent="0.25">
      <c r="D91"/>
      <c r="E91"/>
    </row>
    <row r="92" spans="4:5" x14ac:dyDescent="0.25">
      <c r="D92"/>
      <c r="E92"/>
    </row>
    <row r="93" spans="4:5" x14ac:dyDescent="0.25">
      <c r="D93"/>
      <c r="E93"/>
    </row>
    <row r="94" spans="4:5" x14ac:dyDescent="0.25">
      <c r="D94"/>
      <c r="E94"/>
    </row>
    <row r="95" spans="4:5" x14ac:dyDescent="0.25">
      <c r="D95"/>
      <c r="E95"/>
    </row>
    <row r="96" spans="4:5" x14ac:dyDescent="0.25">
      <c r="D96"/>
      <c r="E96"/>
    </row>
    <row r="97" spans="2:5" x14ac:dyDescent="0.25">
      <c r="D97"/>
      <c r="E97"/>
    </row>
    <row r="98" spans="2:5" x14ac:dyDescent="0.25">
      <c r="D98"/>
      <c r="E98"/>
    </row>
    <row r="99" spans="2:5" x14ac:dyDescent="0.25">
      <c r="D99"/>
      <c r="E99"/>
    </row>
    <row r="100" spans="2:5" x14ac:dyDescent="0.25">
      <c r="D100"/>
      <c r="E100"/>
    </row>
    <row r="101" spans="2:5" x14ac:dyDescent="0.25">
      <c r="D101"/>
      <c r="E101"/>
    </row>
    <row r="102" spans="2:5" x14ac:dyDescent="0.25">
      <c r="D102"/>
      <c r="E102"/>
    </row>
    <row r="103" spans="2:5" x14ac:dyDescent="0.25">
      <c r="D103"/>
      <c r="E103"/>
    </row>
    <row r="104" spans="2:5" x14ac:dyDescent="0.25">
      <c r="D104"/>
      <c r="E104"/>
    </row>
    <row r="105" spans="2:5" x14ac:dyDescent="0.25">
      <c r="B105"/>
    </row>
    <row r="106" spans="2:5" x14ac:dyDescent="0.25">
      <c r="B106"/>
    </row>
    <row r="107" spans="2:5" x14ac:dyDescent="0.25">
      <c r="B107"/>
    </row>
    <row r="108" spans="2:5" x14ac:dyDescent="0.25">
      <c r="B108"/>
    </row>
    <row r="109" spans="2:5" x14ac:dyDescent="0.25">
      <c r="B109"/>
    </row>
    <row r="110" spans="2:5" x14ac:dyDescent="0.25">
      <c r="B110"/>
    </row>
    <row r="111" spans="2:5" x14ac:dyDescent="0.25">
      <c r="B111"/>
    </row>
    <row r="112" spans="2:5" x14ac:dyDescent="0.25">
      <c r="B112"/>
    </row>
    <row r="113" spans="2:8" x14ac:dyDescent="0.25">
      <c r="B113"/>
    </row>
    <row r="114" spans="2:8" x14ac:dyDescent="0.25">
      <c r="B114"/>
    </row>
    <row r="115" spans="2:8" x14ac:dyDescent="0.25">
      <c r="B115"/>
    </row>
    <row r="116" spans="2:8" x14ac:dyDescent="0.25">
      <c r="B116"/>
    </row>
    <row r="117" spans="2:8" x14ac:dyDescent="0.25">
      <c r="B117"/>
      <c r="D117" s="126" t="s">
        <v>667</v>
      </c>
      <c r="E117" s="97" t="s">
        <v>670</v>
      </c>
    </row>
    <row r="118" spans="2:8" x14ac:dyDescent="0.25">
      <c r="B118"/>
      <c r="D118" s="106" t="s">
        <v>1755</v>
      </c>
      <c r="E118" s="106" t="s">
        <v>635</v>
      </c>
    </row>
    <row r="119" spans="2:8" x14ac:dyDescent="0.25">
      <c r="B119"/>
      <c r="D119" s="106" t="s">
        <v>1756</v>
      </c>
      <c r="E119" s="106" t="s">
        <v>637</v>
      </c>
    </row>
    <row r="120" spans="2:8" x14ac:dyDescent="0.25">
      <c r="B120"/>
      <c r="D120" s="106" t="s">
        <v>1757</v>
      </c>
      <c r="E120" s="106" t="s">
        <v>645</v>
      </c>
    </row>
    <row r="121" spans="2:8" x14ac:dyDescent="0.25">
      <c r="B121"/>
      <c r="D121" s="106" t="s">
        <v>1758</v>
      </c>
      <c r="E121" s="106" t="s">
        <v>647</v>
      </c>
    </row>
    <row r="122" spans="2:8" x14ac:dyDescent="0.25">
      <c r="B122"/>
      <c r="D122" s="106" t="s">
        <v>1852</v>
      </c>
      <c r="E122" s="106" t="s">
        <v>644</v>
      </c>
    </row>
    <row r="123" spans="2:8" x14ac:dyDescent="0.25">
      <c r="B123"/>
      <c r="D123" s="106" t="s">
        <v>1759</v>
      </c>
      <c r="E123" s="106" t="s">
        <v>643</v>
      </c>
    </row>
    <row r="124" spans="2:8" x14ac:dyDescent="0.25">
      <c r="B124"/>
      <c r="D124" s="106" t="s">
        <v>1843</v>
      </c>
      <c r="E124" s="106" t="s">
        <v>641</v>
      </c>
      <c r="H124" s="106" t="s">
        <v>1851</v>
      </c>
    </row>
    <row r="127" spans="2:8" x14ac:dyDescent="0.25">
      <c r="D127" s="99"/>
    </row>
    <row r="130" spans="3:4" ht="16.5" thickBot="1" x14ac:dyDescent="0.3">
      <c r="D130" s="129" t="s">
        <v>668</v>
      </c>
    </row>
    <row r="131" spans="3:4" x14ac:dyDescent="0.25">
      <c r="C131" s="130" t="s">
        <v>635</v>
      </c>
      <c r="D131" s="132" t="s">
        <v>1731</v>
      </c>
    </row>
    <row r="132" spans="3:4" x14ac:dyDescent="0.25">
      <c r="C132" s="130"/>
      <c r="D132" s="133" t="s">
        <v>1732</v>
      </c>
    </row>
    <row r="133" spans="3:4" x14ac:dyDescent="0.25">
      <c r="C133" s="130"/>
      <c r="D133" s="133" t="s">
        <v>1733</v>
      </c>
    </row>
    <row r="134" spans="3:4" x14ac:dyDescent="0.25">
      <c r="C134" s="130"/>
      <c r="D134" s="133" t="s">
        <v>1734</v>
      </c>
    </row>
    <row r="135" spans="3:4" x14ac:dyDescent="0.25">
      <c r="C135" s="131"/>
      <c r="D135" s="133" t="s">
        <v>1735</v>
      </c>
    </row>
    <row r="136" spans="3:4" x14ac:dyDescent="0.25">
      <c r="C136" s="130" t="s">
        <v>637</v>
      </c>
      <c r="D136" s="133" t="s">
        <v>1736</v>
      </c>
    </row>
    <row r="137" spans="3:4" x14ac:dyDescent="0.25">
      <c r="C137" s="131"/>
      <c r="D137" s="133" t="s">
        <v>1737</v>
      </c>
    </row>
    <row r="138" spans="3:4" x14ac:dyDescent="0.25">
      <c r="C138" s="130" t="s">
        <v>645</v>
      </c>
      <c r="D138" s="133" t="s">
        <v>1739</v>
      </c>
    </row>
    <row r="139" spans="3:4" x14ac:dyDescent="0.25">
      <c r="C139" s="130"/>
      <c r="D139" s="133" t="s">
        <v>1740</v>
      </c>
    </row>
    <row r="140" spans="3:4" x14ac:dyDescent="0.25">
      <c r="C140" s="130" t="s">
        <v>647</v>
      </c>
      <c r="D140" s="133" t="s">
        <v>1742</v>
      </c>
    </row>
    <row r="141" spans="3:4" x14ac:dyDescent="0.25">
      <c r="C141" s="130"/>
      <c r="D141" s="133" t="s">
        <v>1743</v>
      </c>
    </row>
    <row r="142" spans="3:4" x14ac:dyDescent="0.25">
      <c r="C142" s="130"/>
      <c r="D142" s="133" t="s">
        <v>1744</v>
      </c>
    </row>
    <row r="143" spans="3:4" x14ac:dyDescent="0.25">
      <c r="C143" s="131"/>
      <c r="D143" s="133" t="s">
        <v>1745</v>
      </c>
    </row>
    <row r="144" spans="3:4" x14ac:dyDescent="0.25">
      <c r="C144" s="131" t="s">
        <v>644</v>
      </c>
      <c r="D144" s="133" t="s">
        <v>1747</v>
      </c>
    </row>
    <row r="145" spans="3:4" x14ac:dyDescent="0.25">
      <c r="C145" s="131" t="s">
        <v>643</v>
      </c>
      <c r="D145" s="133" t="s">
        <v>1853</v>
      </c>
    </row>
    <row r="146" spans="3:4" x14ac:dyDescent="0.25">
      <c r="C146" s="131"/>
      <c r="D146" s="133" t="s">
        <v>1749</v>
      </c>
    </row>
    <row r="147" spans="3:4" x14ac:dyDescent="0.25">
      <c r="C147" s="131"/>
      <c r="D147" s="133" t="s">
        <v>1750</v>
      </c>
    </row>
    <row r="148" spans="3:4" x14ac:dyDescent="0.25">
      <c r="C148" s="130" t="s">
        <v>641</v>
      </c>
      <c r="D148" s="133" t="s">
        <v>1752</v>
      </c>
    </row>
    <row r="149" spans="3:4" x14ac:dyDescent="0.25">
      <c r="C149" s="130"/>
      <c r="D149" s="133" t="s">
        <v>1753</v>
      </c>
    </row>
    <row r="150" spans="3:4" x14ac:dyDescent="0.25">
      <c r="C150" s="131"/>
      <c r="D150" s="133" t="s">
        <v>1754</v>
      </c>
    </row>
  </sheetData>
  <phoneticPr fontId="17" type="noConversion"/>
  <pageMargins left="0.75" right="0.75" top="1" bottom="1" header="0.5" footer="0.5"/>
  <pageSetup paperSize="9" orientation="portrait" horizontalDpi="4294967292" verticalDpi="4294967292"/>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dimension ref="A2:M206"/>
  <sheetViews>
    <sheetView topLeftCell="A150" zoomScaleNormal="100" workbookViewId="0">
      <selection activeCell="C160" sqref="C160"/>
    </sheetView>
  </sheetViews>
  <sheetFormatPr baseColWidth="10" defaultColWidth="11.42578125" defaultRowHeight="15" x14ac:dyDescent="0.25"/>
  <cols>
    <col min="1" max="1" width="11.42578125" style="76"/>
    <col min="2" max="2" width="31.85546875" style="76" customWidth="1"/>
    <col min="3" max="3" width="31" style="76" customWidth="1"/>
    <col min="4" max="4" width="54.42578125" style="76" customWidth="1"/>
    <col min="5" max="5" width="52.42578125" style="76" customWidth="1"/>
    <col min="6" max="6" width="7" style="76" bestFit="1" customWidth="1"/>
    <col min="7" max="7" width="71" style="76" bestFit="1" customWidth="1"/>
    <col min="8" max="8" width="23" style="76" customWidth="1"/>
    <col min="9" max="10" width="11.42578125" style="76"/>
    <col min="11" max="11" width="26.42578125" style="76" customWidth="1"/>
    <col min="12" max="14" width="11.42578125" style="76"/>
    <col min="15" max="15" width="22" style="76" bestFit="1" customWidth="1"/>
    <col min="16" max="16384" width="11.42578125" style="76"/>
  </cols>
  <sheetData>
    <row r="2" spans="1:8" ht="15.75" thickBot="1" x14ac:dyDescent="0.3">
      <c r="B2" s="122" t="s">
        <v>664</v>
      </c>
      <c r="C2" s="76" t="s">
        <v>665</v>
      </c>
    </row>
    <row r="3" spans="1:8" x14ac:dyDescent="0.25">
      <c r="B3" s="123">
        <v>2021</v>
      </c>
      <c r="C3" s="123"/>
    </row>
    <row r="4" spans="1:8" x14ac:dyDescent="0.25">
      <c r="B4" s="124">
        <v>2022</v>
      </c>
      <c r="C4" s="124"/>
    </row>
    <row r="5" spans="1:8" x14ac:dyDescent="0.25">
      <c r="B5" s="124">
        <v>2023</v>
      </c>
      <c r="C5" s="124"/>
    </row>
    <row r="6" spans="1:8" ht="15.75" thickBot="1" x14ac:dyDescent="0.3">
      <c r="A6" s="76" t="s">
        <v>541</v>
      </c>
      <c r="B6" s="125">
        <v>2024</v>
      </c>
      <c r="C6" s="125"/>
    </row>
    <row r="9" spans="1:8" ht="15.75" thickBot="1" x14ac:dyDescent="0.3">
      <c r="B9" s="78" t="s">
        <v>486</v>
      </c>
      <c r="G9" s="78"/>
    </row>
    <row r="10" spans="1:8" ht="15.75" thickBot="1" x14ac:dyDescent="0.3">
      <c r="B10" s="87" t="s">
        <v>1578</v>
      </c>
      <c r="C10" s="76" t="s">
        <v>528</v>
      </c>
      <c r="D10" s="78" t="s">
        <v>1306</v>
      </c>
      <c r="G10" s="76" t="s">
        <v>1327</v>
      </c>
    </row>
    <row r="11" spans="1:8" x14ac:dyDescent="0.25">
      <c r="B11" s="88" t="s">
        <v>477</v>
      </c>
      <c r="C11" s="76" t="s">
        <v>545</v>
      </c>
      <c r="D11" s="87" t="s">
        <v>467</v>
      </c>
      <c r="G11" s="302" t="s">
        <v>1313</v>
      </c>
      <c r="H11" s="304" t="s">
        <v>1328</v>
      </c>
    </row>
    <row r="12" spans="1:8" x14ac:dyDescent="0.25">
      <c r="B12" s="88" t="s">
        <v>478</v>
      </c>
      <c r="C12" s="76" t="s">
        <v>545</v>
      </c>
      <c r="D12" s="88" t="s">
        <v>465</v>
      </c>
      <c r="G12" s="302" t="s">
        <v>1308</v>
      </c>
      <c r="H12" s="304" t="s">
        <v>1328</v>
      </c>
    </row>
    <row r="13" spans="1:8" x14ac:dyDescent="0.25">
      <c r="B13" s="88" t="s">
        <v>479</v>
      </c>
      <c r="C13" s="76" t="s">
        <v>545</v>
      </c>
      <c r="D13" s="88" t="s">
        <v>466</v>
      </c>
      <c r="G13" s="302" t="s">
        <v>1310</v>
      </c>
      <c r="H13" s="299" t="s">
        <v>1312</v>
      </c>
    </row>
    <row r="14" spans="1:8" x14ac:dyDescent="0.25">
      <c r="B14" s="88" t="s">
        <v>480</v>
      </c>
      <c r="C14" s="76" t="s">
        <v>545</v>
      </c>
      <c r="D14" s="88" t="s">
        <v>469</v>
      </c>
      <c r="G14" s="302" t="s">
        <v>1311</v>
      </c>
      <c r="H14" s="299" t="s">
        <v>1312</v>
      </c>
    </row>
    <row r="15" spans="1:8" x14ac:dyDescent="0.25">
      <c r="B15" s="88" t="s">
        <v>481</v>
      </c>
      <c r="C15" s="76" t="s">
        <v>545</v>
      </c>
      <c r="D15" s="88" t="s">
        <v>464</v>
      </c>
    </row>
    <row r="16" spans="1:8" x14ac:dyDescent="0.25">
      <c r="B16" s="88" t="s">
        <v>482</v>
      </c>
      <c r="C16" s="76" t="s">
        <v>545</v>
      </c>
      <c r="D16" s="88" t="s">
        <v>468</v>
      </c>
    </row>
    <row r="17" spans="1:8" x14ac:dyDescent="0.25">
      <c r="B17" s="88" t="s">
        <v>483</v>
      </c>
      <c r="C17" s="76" t="s">
        <v>545</v>
      </c>
    </row>
    <row r="18" spans="1:8" x14ac:dyDescent="0.25">
      <c r="B18" s="88" t="s">
        <v>484</v>
      </c>
      <c r="C18" s="76" t="s">
        <v>545</v>
      </c>
      <c r="G18" s="301" t="s">
        <v>1309</v>
      </c>
      <c r="H18" s="78" t="s">
        <v>1324</v>
      </c>
    </row>
    <row r="19" spans="1:8" ht="15.75" thickBot="1" x14ac:dyDescent="0.3">
      <c r="B19" s="89" t="s">
        <v>485</v>
      </c>
      <c r="C19" s="76" t="s">
        <v>545</v>
      </c>
      <c r="G19" t="s">
        <v>1315</v>
      </c>
      <c r="H19" t="s">
        <v>1314</v>
      </c>
    </row>
    <row r="20" spans="1:8" x14ac:dyDescent="0.25">
      <c r="G20" t="s">
        <v>149</v>
      </c>
      <c r="H20" t="s">
        <v>978</v>
      </c>
    </row>
    <row r="21" spans="1:8" x14ac:dyDescent="0.25">
      <c r="A21" s="76" t="s">
        <v>541</v>
      </c>
      <c r="B21" s="78"/>
      <c r="C21" s="78"/>
      <c r="G21" t="s">
        <v>1317</v>
      </c>
      <c r="H21" t="s">
        <v>1316</v>
      </c>
    </row>
    <row r="22" spans="1:8" ht="15.75" thickBot="1" x14ac:dyDescent="0.3">
      <c r="B22" s="78" t="s">
        <v>528</v>
      </c>
      <c r="C22" s="78" t="s">
        <v>539</v>
      </c>
      <c r="G22" t="s">
        <v>154</v>
      </c>
      <c r="H22" t="s">
        <v>924</v>
      </c>
    </row>
    <row r="23" spans="1:8" x14ac:dyDescent="0.25">
      <c r="B23" s="80" t="s">
        <v>1579</v>
      </c>
      <c r="C23" s="81" t="s">
        <v>533</v>
      </c>
      <c r="D23" s="76" t="s">
        <v>1585</v>
      </c>
      <c r="G23" t="s">
        <v>1318</v>
      </c>
      <c r="H23" t="s">
        <v>920</v>
      </c>
    </row>
    <row r="24" spans="1:8" x14ac:dyDescent="0.25">
      <c r="B24" s="82" t="s">
        <v>1580</v>
      </c>
      <c r="C24" s="83" t="s">
        <v>534</v>
      </c>
      <c r="D24" s="76" t="s">
        <v>1584</v>
      </c>
      <c r="G24" t="s">
        <v>1319</v>
      </c>
      <c r="H24" t="s">
        <v>926</v>
      </c>
    </row>
    <row r="25" spans="1:8" x14ac:dyDescent="0.25">
      <c r="B25" s="82" t="s">
        <v>487</v>
      </c>
      <c r="C25" s="83" t="s">
        <v>535</v>
      </c>
      <c r="D25" s="76" t="s">
        <v>1583</v>
      </c>
    </row>
    <row r="26" spans="1:8" x14ac:dyDescent="0.25">
      <c r="B26" s="82" t="s">
        <v>543</v>
      </c>
      <c r="C26" s="83" t="s">
        <v>551</v>
      </c>
      <c r="D26" s="76" t="s">
        <v>1582</v>
      </c>
      <c r="G26" s="300" t="s">
        <v>1312</v>
      </c>
      <c r="H26" s="78" t="s">
        <v>1325</v>
      </c>
    </row>
    <row r="27" spans="1:8" ht="15.75" thickBot="1" x14ac:dyDescent="0.3">
      <c r="B27" s="84" t="s">
        <v>523</v>
      </c>
      <c r="C27" s="85" t="s">
        <v>536</v>
      </c>
      <c r="D27" s="76" t="s">
        <v>1581</v>
      </c>
      <c r="G27" t="s">
        <v>1321</v>
      </c>
      <c r="H27" t="s">
        <v>1320</v>
      </c>
    </row>
    <row r="28" spans="1:8" ht="15.75" thickBot="1" x14ac:dyDescent="0.3">
      <c r="B28" s="84"/>
      <c r="C28" s="85"/>
      <c r="G28" t="s">
        <v>1322</v>
      </c>
      <c r="H28" t="s">
        <v>908</v>
      </c>
    </row>
    <row r="29" spans="1:8" x14ac:dyDescent="0.25">
      <c r="G29" t="s">
        <v>157</v>
      </c>
      <c r="H29" t="s">
        <v>912</v>
      </c>
    </row>
    <row r="30" spans="1:8" x14ac:dyDescent="0.25">
      <c r="G30" t="s">
        <v>1323</v>
      </c>
      <c r="H30" t="s">
        <v>904</v>
      </c>
    </row>
    <row r="31" spans="1:8" ht="15.75" thickBot="1" x14ac:dyDescent="0.3">
      <c r="B31" s="78" t="s">
        <v>537</v>
      </c>
      <c r="C31" s="78" t="s">
        <v>538</v>
      </c>
      <c r="D31" s="78" t="s">
        <v>59</v>
      </c>
    </row>
    <row r="32" spans="1:8" x14ac:dyDescent="0.25">
      <c r="B32" s="80" t="s">
        <v>530</v>
      </c>
      <c r="C32" s="90" t="s">
        <v>519</v>
      </c>
      <c r="D32" s="91" t="s">
        <v>520</v>
      </c>
      <c r="G32" s="304" t="s">
        <v>1328</v>
      </c>
      <c r="H32" s="78" t="s">
        <v>1325</v>
      </c>
    </row>
    <row r="33" spans="2:8" ht="15.75" thickBot="1" x14ac:dyDescent="0.3">
      <c r="B33" s="84"/>
      <c r="C33" s="93"/>
      <c r="D33" s="85" t="s">
        <v>1578</v>
      </c>
      <c r="G33" s="303" t="s">
        <v>718</v>
      </c>
      <c r="H33" s="76" t="s">
        <v>721</v>
      </c>
    </row>
    <row r="34" spans="2:8" x14ac:dyDescent="0.25">
      <c r="G34" s="303" t="s">
        <v>263</v>
      </c>
      <c r="H34" s="76" t="s">
        <v>738</v>
      </c>
    </row>
    <row r="35" spans="2:8" ht="15.75" thickBot="1" x14ac:dyDescent="0.3">
      <c r="D35" s="385" t="s">
        <v>487</v>
      </c>
      <c r="E35" s="386" t="s">
        <v>1579</v>
      </c>
      <c r="G35" s="303" t="s">
        <v>826</v>
      </c>
      <c r="H35" s="76" t="s">
        <v>829</v>
      </c>
    </row>
    <row r="36" spans="2:8" x14ac:dyDescent="0.25">
      <c r="B36" s="80" t="s">
        <v>531</v>
      </c>
      <c r="C36" s="90" t="s">
        <v>488</v>
      </c>
      <c r="D36" s="91" t="s">
        <v>1760</v>
      </c>
      <c r="E36" s="76" t="s">
        <v>1721</v>
      </c>
      <c r="G36" s="303" t="s">
        <v>428</v>
      </c>
      <c r="H36" s="76" t="s">
        <v>836</v>
      </c>
    </row>
    <row r="37" spans="2:8" x14ac:dyDescent="0.25">
      <c r="B37" s="82" t="s">
        <v>531</v>
      </c>
      <c r="C37" s="75" t="s">
        <v>489</v>
      </c>
      <c r="D37" s="92" t="s">
        <v>1761</v>
      </c>
      <c r="E37" s="76" t="s">
        <v>1721</v>
      </c>
      <c r="G37" s="303" t="s">
        <v>1329</v>
      </c>
      <c r="H37" s="76" t="s">
        <v>1500</v>
      </c>
    </row>
    <row r="38" spans="2:8" x14ac:dyDescent="0.25">
      <c r="B38" s="82" t="s">
        <v>531</v>
      </c>
      <c r="C38" s="75" t="s">
        <v>490</v>
      </c>
      <c r="D38" s="92" t="s">
        <v>1762</v>
      </c>
      <c r="E38" s="76" t="s">
        <v>1721</v>
      </c>
      <c r="G38" s="303" t="s">
        <v>944</v>
      </c>
      <c r="H38" s="76" t="s">
        <v>947</v>
      </c>
    </row>
    <row r="39" spans="2:8" x14ac:dyDescent="0.25">
      <c r="B39" s="82" t="s">
        <v>531</v>
      </c>
      <c r="C39" s="75" t="s">
        <v>491</v>
      </c>
      <c r="D39" s="92" t="s">
        <v>1763</v>
      </c>
      <c r="E39" s="79" t="s">
        <v>1723</v>
      </c>
      <c r="G39" s="303" t="s">
        <v>256</v>
      </c>
      <c r="H39" s="76" t="s">
        <v>953</v>
      </c>
    </row>
    <row r="40" spans="2:8" x14ac:dyDescent="0.25">
      <c r="B40" s="82" t="s">
        <v>531</v>
      </c>
      <c r="C40" s="75" t="s">
        <v>492</v>
      </c>
      <c r="D40" s="92" t="s">
        <v>1764</v>
      </c>
      <c r="E40" s="79" t="s">
        <v>1723</v>
      </c>
      <c r="G40" s="303" t="s">
        <v>278</v>
      </c>
      <c r="H40" s="76" t="s">
        <v>981</v>
      </c>
    </row>
    <row r="41" spans="2:8" x14ac:dyDescent="0.25">
      <c r="B41" s="82" t="s">
        <v>531</v>
      </c>
      <c r="C41" s="75" t="s">
        <v>493</v>
      </c>
      <c r="D41" s="92" t="s">
        <v>1765</v>
      </c>
      <c r="E41" s="79" t="s">
        <v>1766</v>
      </c>
      <c r="G41" s="303" t="s">
        <v>1104</v>
      </c>
      <c r="H41" s="76" t="s">
        <v>1107</v>
      </c>
    </row>
    <row r="42" spans="2:8" x14ac:dyDescent="0.25">
      <c r="B42" s="82" t="s">
        <v>531</v>
      </c>
      <c r="C42" s="75" t="s">
        <v>494</v>
      </c>
      <c r="D42" s="92" t="s">
        <v>1767</v>
      </c>
      <c r="E42" s="79" t="s">
        <v>1722</v>
      </c>
    </row>
    <row r="43" spans="2:8" x14ac:dyDescent="0.25">
      <c r="B43" s="82" t="s">
        <v>531</v>
      </c>
      <c r="C43" s="75" t="s">
        <v>495</v>
      </c>
      <c r="D43" s="92" t="s">
        <v>1769</v>
      </c>
      <c r="E43" s="79" t="s">
        <v>1722</v>
      </c>
      <c r="G43" t="s">
        <v>268</v>
      </c>
      <c r="H43" s="298" t="s">
        <v>1500</v>
      </c>
    </row>
    <row r="44" spans="2:8" x14ac:dyDescent="0.25">
      <c r="B44" s="82" t="s">
        <v>531</v>
      </c>
      <c r="C44" s="75" t="s">
        <v>496</v>
      </c>
      <c r="D44" s="92" t="s">
        <v>1768</v>
      </c>
      <c r="E44" s="79" t="s">
        <v>1722</v>
      </c>
      <c r="G44" t="s">
        <v>269</v>
      </c>
      <c r="H44" s="298" t="s">
        <v>1570</v>
      </c>
    </row>
    <row r="45" spans="2:8" x14ac:dyDescent="0.25">
      <c r="B45" s="82" t="s">
        <v>531</v>
      </c>
      <c r="C45" s="75" t="s">
        <v>497</v>
      </c>
      <c r="D45" s="92" t="s">
        <v>1770</v>
      </c>
      <c r="E45" s="79" t="s">
        <v>1722</v>
      </c>
      <c r="G45" t="s">
        <v>270</v>
      </c>
      <c r="H45" s="298" t="s">
        <v>1571</v>
      </c>
    </row>
    <row r="46" spans="2:8" x14ac:dyDescent="0.25">
      <c r="B46" s="82" t="s">
        <v>531</v>
      </c>
      <c r="C46" s="75" t="s">
        <v>498</v>
      </c>
      <c r="D46" s="92" t="s">
        <v>1771</v>
      </c>
      <c r="E46" s="79" t="s">
        <v>1722</v>
      </c>
    </row>
    <row r="47" spans="2:8" x14ac:dyDescent="0.25">
      <c r="B47" s="82" t="s">
        <v>531</v>
      </c>
      <c r="C47" s="75" t="s">
        <v>499</v>
      </c>
      <c r="D47" s="92" t="s">
        <v>1772</v>
      </c>
      <c r="E47" s="79" t="s">
        <v>1722</v>
      </c>
    </row>
    <row r="48" spans="2:8" x14ac:dyDescent="0.25">
      <c r="B48" s="82" t="s">
        <v>531</v>
      </c>
      <c r="C48" s="75" t="s">
        <v>500</v>
      </c>
      <c r="D48" s="92" t="s">
        <v>1773</v>
      </c>
      <c r="E48" s="79" t="s">
        <v>1773</v>
      </c>
    </row>
    <row r="49" spans="2:5" x14ac:dyDescent="0.25">
      <c r="B49" s="82" t="s">
        <v>531</v>
      </c>
      <c r="C49" s="75" t="s">
        <v>501</v>
      </c>
      <c r="D49" s="92" t="s">
        <v>1774</v>
      </c>
      <c r="E49" s="79" t="s">
        <v>1713</v>
      </c>
    </row>
    <row r="50" spans="2:5" x14ac:dyDescent="0.25">
      <c r="B50" s="82" t="s">
        <v>531</v>
      </c>
      <c r="C50" s="75" t="s">
        <v>502</v>
      </c>
      <c r="D50" s="92" t="s">
        <v>1776</v>
      </c>
      <c r="E50" s="79" t="s">
        <v>1713</v>
      </c>
    </row>
    <row r="51" spans="2:5" x14ac:dyDescent="0.25">
      <c r="B51" s="82" t="s">
        <v>531</v>
      </c>
      <c r="C51" s="75" t="s">
        <v>503</v>
      </c>
      <c r="D51" s="92" t="s">
        <v>1775</v>
      </c>
      <c r="E51" s="79" t="s">
        <v>1713</v>
      </c>
    </row>
    <row r="52" spans="2:5" x14ac:dyDescent="0.25">
      <c r="B52" s="82" t="s">
        <v>531</v>
      </c>
      <c r="C52" s="75" t="s">
        <v>504</v>
      </c>
      <c r="D52" s="92" t="s">
        <v>1777</v>
      </c>
      <c r="E52" s="79" t="s">
        <v>1713</v>
      </c>
    </row>
    <row r="53" spans="2:5" x14ac:dyDescent="0.25">
      <c r="B53" s="82" t="s">
        <v>531</v>
      </c>
      <c r="C53" s="75" t="s">
        <v>505</v>
      </c>
      <c r="D53" s="92" t="s">
        <v>1778</v>
      </c>
      <c r="E53" s="79" t="s">
        <v>1713</v>
      </c>
    </row>
    <row r="54" spans="2:5" x14ac:dyDescent="0.25">
      <c r="B54" s="82" t="s">
        <v>531</v>
      </c>
      <c r="C54" s="75" t="s">
        <v>506</v>
      </c>
      <c r="D54" s="92" t="s">
        <v>1779</v>
      </c>
      <c r="E54" s="79" t="s">
        <v>1640</v>
      </c>
    </row>
    <row r="55" spans="2:5" x14ac:dyDescent="0.25">
      <c r="B55" s="82" t="s">
        <v>531</v>
      </c>
      <c r="C55" s="75" t="s">
        <v>507</v>
      </c>
      <c r="D55" s="92" t="s">
        <v>1780</v>
      </c>
      <c r="E55" s="79" t="s">
        <v>1640</v>
      </c>
    </row>
    <row r="56" spans="2:5" x14ac:dyDescent="0.25">
      <c r="B56" s="82" t="s">
        <v>531</v>
      </c>
      <c r="C56" s="75" t="s">
        <v>508</v>
      </c>
      <c r="D56" s="92" t="s">
        <v>1781</v>
      </c>
      <c r="E56" s="79" t="s">
        <v>1640</v>
      </c>
    </row>
    <row r="57" spans="2:5" x14ac:dyDescent="0.25">
      <c r="B57" s="82" t="s">
        <v>531</v>
      </c>
      <c r="C57" s="75" t="s">
        <v>509</v>
      </c>
      <c r="D57" s="92" t="s">
        <v>1782</v>
      </c>
      <c r="E57" s="79" t="s">
        <v>1640</v>
      </c>
    </row>
    <row r="58" spans="2:5" x14ac:dyDescent="0.25">
      <c r="B58" s="82" t="s">
        <v>531</v>
      </c>
      <c r="C58" s="75" t="s">
        <v>510</v>
      </c>
      <c r="D58" s="92" t="s">
        <v>1783</v>
      </c>
      <c r="E58" s="79" t="s">
        <v>1640</v>
      </c>
    </row>
    <row r="59" spans="2:5" x14ac:dyDescent="0.25">
      <c r="B59" s="82" t="s">
        <v>531</v>
      </c>
      <c r="C59" s="75" t="s">
        <v>511</v>
      </c>
      <c r="D59" s="92" t="s">
        <v>1784</v>
      </c>
      <c r="E59" s="79" t="s">
        <v>1640</v>
      </c>
    </row>
    <row r="60" spans="2:5" x14ac:dyDescent="0.25">
      <c r="B60" s="82" t="s">
        <v>531</v>
      </c>
      <c r="C60" s="75" t="s">
        <v>512</v>
      </c>
      <c r="D60" s="92" t="s">
        <v>1785</v>
      </c>
      <c r="E60" s="79" t="s">
        <v>1640</v>
      </c>
    </row>
    <row r="61" spans="2:5" x14ac:dyDescent="0.25">
      <c r="B61" s="82" t="s">
        <v>531</v>
      </c>
      <c r="C61" s="75" t="s">
        <v>513</v>
      </c>
      <c r="D61" s="92" t="s">
        <v>1787</v>
      </c>
      <c r="E61" s="79" t="s">
        <v>1786</v>
      </c>
    </row>
    <row r="62" spans="2:5" x14ac:dyDescent="0.25">
      <c r="B62" s="82" t="s">
        <v>531</v>
      </c>
      <c r="C62" s="75" t="s">
        <v>514</v>
      </c>
      <c r="D62" s="92" t="s">
        <v>1788</v>
      </c>
      <c r="E62" s="79" t="s">
        <v>1786</v>
      </c>
    </row>
    <row r="63" spans="2:5" x14ac:dyDescent="0.25">
      <c r="B63" s="82" t="s">
        <v>531</v>
      </c>
      <c r="C63" s="75" t="s">
        <v>515</v>
      </c>
      <c r="D63" s="92" t="s">
        <v>1789</v>
      </c>
      <c r="E63" s="79" t="s">
        <v>1786</v>
      </c>
    </row>
    <row r="64" spans="2:5" x14ac:dyDescent="0.25">
      <c r="B64" s="82" t="s">
        <v>531</v>
      </c>
      <c r="C64" s="75" t="s">
        <v>516</v>
      </c>
      <c r="D64" s="92" t="s">
        <v>1790</v>
      </c>
      <c r="E64" s="79" t="s">
        <v>1786</v>
      </c>
    </row>
    <row r="65" spans="2:5" x14ac:dyDescent="0.25">
      <c r="B65" s="82" t="s">
        <v>531</v>
      </c>
      <c r="C65" s="75" t="s">
        <v>517</v>
      </c>
      <c r="D65" s="92" t="s">
        <v>1791</v>
      </c>
      <c r="E65" s="79" t="s">
        <v>1639</v>
      </c>
    </row>
    <row r="66" spans="2:5" x14ac:dyDescent="0.25">
      <c r="B66" s="82" t="s">
        <v>531</v>
      </c>
      <c r="C66" s="75" t="s">
        <v>518</v>
      </c>
      <c r="D66" s="92" t="s">
        <v>1792</v>
      </c>
      <c r="E66" s="79" t="s">
        <v>1639</v>
      </c>
    </row>
    <row r="67" spans="2:5" ht="15.75" customHeight="1" x14ac:dyDescent="0.25">
      <c r="B67" s="82"/>
      <c r="C67" s="77"/>
      <c r="D67" s="92" t="s">
        <v>1793</v>
      </c>
      <c r="E67" s="79" t="s">
        <v>1639</v>
      </c>
    </row>
    <row r="68" spans="2:5" ht="15.75" customHeight="1" x14ac:dyDescent="0.25">
      <c r="B68" s="387"/>
      <c r="C68" s="388"/>
      <c r="D68" s="389" t="s">
        <v>1794</v>
      </c>
      <c r="E68" s="79" t="s">
        <v>1724</v>
      </c>
    </row>
    <row r="69" spans="2:5" ht="15.75" customHeight="1" x14ac:dyDescent="0.25">
      <c r="B69" s="387"/>
      <c r="C69" s="388"/>
      <c r="D69" s="389" t="s">
        <v>1795</v>
      </c>
      <c r="E69" s="79" t="s">
        <v>1724</v>
      </c>
    </row>
    <row r="70" spans="2:5" ht="15.75" customHeight="1" x14ac:dyDescent="0.25">
      <c r="B70" s="387"/>
      <c r="C70" s="388"/>
      <c r="D70" s="389" t="s">
        <v>1796</v>
      </c>
      <c r="E70" s="79" t="s">
        <v>1724</v>
      </c>
    </row>
    <row r="71" spans="2:5" ht="15.75" customHeight="1" x14ac:dyDescent="0.25">
      <c r="B71" s="387"/>
      <c r="C71" s="388"/>
      <c r="D71" s="389" t="s">
        <v>1797</v>
      </c>
      <c r="E71" s="79" t="s">
        <v>1724</v>
      </c>
    </row>
    <row r="72" spans="2:5" ht="15.75" customHeight="1" x14ac:dyDescent="0.25">
      <c r="B72" s="387"/>
      <c r="C72" s="388"/>
      <c r="D72" s="389" t="s">
        <v>1799</v>
      </c>
      <c r="E72" s="79" t="s">
        <v>1798</v>
      </c>
    </row>
    <row r="73" spans="2:5" ht="15.75" customHeight="1" x14ac:dyDescent="0.25">
      <c r="B73" s="387"/>
      <c r="C73" s="388"/>
      <c r="D73" s="389" t="s">
        <v>1800</v>
      </c>
      <c r="E73" s="79" t="s">
        <v>1798</v>
      </c>
    </row>
    <row r="74" spans="2:5" ht="15.75" customHeight="1" x14ac:dyDescent="0.25">
      <c r="B74" s="387"/>
      <c r="C74" s="388"/>
      <c r="D74" s="389" t="s">
        <v>1801</v>
      </c>
      <c r="E74" s="79" t="s">
        <v>1719</v>
      </c>
    </row>
    <row r="75" spans="2:5" ht="15.75" customHeight="1" x14ac:dyDescent="0.25">
      <c r="B75" s="387"/>
      <c r="C75" s="388"/>
      <c r="D75" s="389" t="s">
        <v>1802</v>
      </c>
      <c r="E75" s="79" t="s">
        <v>1719</v>
      </c>
    </row>
    <row r="76" spans="2:5" ht="15.75" customHeight="1" x14ac:dyDescent="0.25">
      <c r="B76" s="387"/>
      <c r="C76" s="388"/>
      <c r="D76" s="389" t="s">
        <v>1803</v>
      </c>
      <c r="E76" s="79" t="s">
        <v>1719</v>
      </c>
    </row>
    <row r="77" spans="2:5" ht="15.75" customHeight="1" x14ac:dyDescent="0.25">
      <c r="B77" s="387"/>
      <c r="C77" s="388"/>
      <c r="D77" s="389" t="s">
        <v>1805</v>
      </c>
      <c r="E77" s="79" t="s">
        <v>1804</v>
      </c>
    </row>
    <row r="78" spans="2:5" ht="15.75" customHeight="1" x14ac:dyDescent="0.25">
      <c r="B78" s="387"/>
      <c r="C78" s="388"/>
      <c r="D78" s="389" t="s">
        <v>1806</v>
      </c>
      <c r="E78" s="79" t="s">
        <v>1804</v>
      </c>
    </row>
    <row r="79" spans="2:5" ht="15.75" customHeight="1" x14ac:dyDescent="0.25">
      <c r="B79" s="387"/>
      <c r="C79" s="388"/>
      <c r="D79" s="389" t="s">
        <v>1807</v>
      </c>
      <c r="E79" s="79" t="s">
        <v>1804</v>
      </c>
    </row>
    <row r="80" spans="2:5" ht="15.75" customHeight="1" x14ac:dyDescent="0.25">
      <c r="B80" s="387"/>
      <c r="C80" s="388"/>
      <c r="D80" s="389" t="s">
        <v>1808</v>
      </c>
      <c r="E80" s="79" t="s">
        <v>1804</v>
      </c>
    </row>
    <row r="81" spans="2:5" ht="15.75" customHeight="1" x14ac:dyDescent="0.25">
      <c r="B81" s="387"/>
      <c r="C81" s="388"/>
      <c r="D81" s="389" t="s">
        <v>1810</v>
      </c>
      <c r="E81" s="79" t="s">
        <v>1809</v>
      </c>
    </row>
    <row r="82" spans="2:5" ht="15.75" customHeight="1" x14ac:dyDescent="0.25">
      <c r="B82" s="387"/>
      <c r="C82" s="388"/>
      <c r="D82" s="389" t="s">
        <v>1811</v>
      </c>
      <c r="E82" s="79" t="s">
        <v>1809</v>
      </c>
    </row>
    <row r="83" spans="2:5" ht="15.75" customHeight="1" x14ac:dyDescent="0.25">
      <c r="B83" s="387"/>
      <c r="C83" s="388"/>
      <c r="D83" s="389" t="s">
        <v>1715</v>
      </c>
      <c r="E83" s="79" t="s">
        <v>1812</v>
      </c>
    </row>
    <row r="84" spans="2:5" ht="15.75" customHeight="1" x14ac:dyDescent="0.25">
      <c r="B84" s="387"/>
      <c r="C84" s="388"/>
      <c r="D84" s="389" t="s">
        <v>1717</v>
      </c>
      <c r="E84" s="79" t="s">
        <v>1812</v>
      </c>
    </row>
    <row r="85" spans="2:5" ht="15.75" customHeight="1" x14ac:dyDescent="0.25">
      <c r="B85" s="387"/>
      <c r="C85" s="388"/>
      <c r="D85" s="389" t="s">
        <v>1720</v>
      </c>
      <c r="E85" s="79" t="s">
        <v>1812</v>
      </c>
    </row>
    <row r="86" spans="2:5" ht="15.75" customHeight="1" x14ac:dyDescent="0.25">
      <c r="B86" s="387"/>
      <c r="C86" s="388"/>
      <c r="D86" s="389" t="s">
        <v>1813</v>
      </c>
      <c r="E86" s="79" t="s">
        <v>1641</v>
      </c>
    </row>
    <row r="87" spans="2:5" ht="15.75" customHeight="1" x14ac:dyDescent="0.25">
      <c r="B87" s="387"/>
      <c r="C87" s="388"/>
      <c r="D87" s="389" t="s">
        <v>1814</v>
      </c>
      <c r="E87" s="79" t="s">
        <v>1641</v>
      </c>
    </row>
    <row r="88" spans="2:5" ht="15.75" customHeight="1" x14ac:dyDescent="0.25">
      <c r="B88" s="387"/>
      <c r="C88" s="388"/>
      <c r="D88" s="389" t="s">
        <v>1815</v>
      </c>
      <c r="E88" s="79" t="s">
        <v>1641</v>
      </c>
    </row>
    <row r="89" spans="2:5" ht="15.75" customHeight="1" x14ac:dyDescent="0.25">
      <c r="B89" s="387"/>
      <c r="C89" s="388"/>
      <c r="D89" s="389" t="s">
        <v>1816</v>
      </c>
      <c r="E89" s="79" t="s">
        <v>1641</v>
      </c>
    </row>
    <row r="90" spans="2:5" ht="15.75" customHeight="1" x14ac:dyDescent="0.25">
      <c r="B90" s="387"/>
      <c r="C90" s="388"/>
      <c r="D90" s="389" t="s">
        <v>1818</v>
      </c>
      <c r="E90" s="79" t="s">
        <v>1817</v>
      </c>
    </row>
    <row r="91" spans="2:5" ht="15.75" customHeight="1" x14ac:dyDescent="0.25">
      <c r="B91" s="387"/>
      <c r="C91" s="388"/>
      <c r="D91" s="389" t="s">
        <v>1819</v>
      </c>
      <c r="E91" s="79" t="s">
        <v>1817</v>
      </c>
    </row>
    <row r="92" spans="2:5" ht="15.75" customHeight="1" x14ac:dyDescent="0.25">
      <c r="B92" s="387"/>
      <c r="C92" s="388"/>
      <c r="D92" s="389" t="s">
        <v>1820</v>
      </c>
      <c r="E92" s="79" t="s">
        <v>1817</v>
      </c>
    </row>
    <row r="93" spans="2:5" ht="15.75" customHeight="1" x14ac:dyDescent="0.25">
      <c r="B93" s="387"/>
      <c r="C93" s="388"/>
      <c r="D93" s="389" t="s">
        <v>1821</v>
      </c>
      <c r="E93" s="79" t="s">
        <v>1817</v>
      </c>
    </row>
    <row r="94" spans="2:5" x14ac:dyDescent="0.25">
      <c r="B94" s="387"/>
      <c r="C94" s="388"/>
      <c r="D94" s="389" t="s">
        <v>1838</v>
      </c>
      <c r="E94" s="79" t="s">
        <v>1837</v>
      </c>
    </row>
    <row r="95" spans="2:5" x14ac:dyDescent="0.25">
      <c r="B95" s="387"/>
      <c r="C95" s="388"/>
      <c r="D95" s="389"/>
      <c r="E95" s="79"/>
    </row>
    <row r="96" spans="2:5" ht="15.75" thickBot="1" x14ac:dyDescent="0.3">
      <c r="B96" s="84"/>
      <c r="C96" s="93"/>
      <c r="D96" s="85"/>
    </row>
    <row r="98" spans="2:4" ht="15.75" thickBot="1" x14ac:dyDescent="0.3"/>
    <row r="99" spans="2:4" x14ac:dyDescent="0.25">
      <c r="B99" s="80" t="s">
        <v>532</v>
      </c>
      <c r="C99" s="90" t="s">
        <v>1822</v>
      </c>
      <c r="D99" s="91" t="str">
        <f>+E36</f>
        <v>Dirección de Comunicaciones</v>
      </c>
    </row>
    <row r="100" spans="2:4" x14ac:dyDescent="0.25">
      <c r="B100" s="82" t="s">
        <v>532</v>
      </c>
      <c r="C100" s="75" t="s">
        <v>521</v>
      </c>
      <c r="D100" s="92" t="str">
        <f>+E39</f>
        <v>Dirección Jurídica</v>
      </c>
    </row>
    <row r="101" spans="2:4" x14ac:dyDescent="0.25">
      <c r="B101" s="82" t="s">
        <v>532</v>
      </c>
      <c r="C101" s="75" t="s">
        <v>524</v>
      </c>
      <c r="D101" s="92" t="str">
        <f>+E41</f>
        <v>Oficina Acceso a la Información</v>
      </c>
    </row>
    <row r="102" spans="2:4" x14ac:dyDescent="0.25">
      <c r="B102" s="82" t="s">
        <v>532</v>
      </c>
      <c r="C102" s="75" t="s">
        <v>1824</v>
      </c>
      <c r="D102" s="92" t="str">
        <f>+E42</f>
        <v>Dirección Recursos Humanos</v>
      </c>
    </row>
    <row r="103" spans="2:4" x14ac:dyDescent="0.25">
      <c r="B103" s="82" t="s">
        <v>532</v>
      </c>
      <c r="C103" s="75" t="s">
        <v>1825</v>
      </c>
      <c r="D103" s="92" t="str">
        <f>+E48</f>
        <v>Dirección de Fiscalización y Control</v>
      </c>
    </row>
    <row r="104" spans="2:4" x14ac:dyDescent="0.25">
      <c r="B104" s="82" t="s">
        <v>532</v>
      </c>
      <c r="C104" s="75" t="s">
        <v>1826</v>
      </c>
      <c r="D104" s="92" t="str">
        <f>+E49</f>
        <v>Dirección Planificación y Desarrollo</v>
      </c>
    </row>
    <row r="105" spans="2:4" x14ac:dyDescent="0.25">
      <c r="B105" s="82" t="s">
        <v>532</v>
      </c>
      <c r="C105" s="75" t="s">
        <v>1823</v>
      </c>
      <c r="D105" s="92" t="str">
        <f>+E54</f>
        <v>Dirección Administrativa</v>
      </c>
    </row>
    <row r="106" spans="2:4" x14ac:dyDescent="0.25">
      <c r="B106" s="82" t="s">
        <v>532</v>
      </c>
      <c r="C106" s="75" t="s">
        <v>1830</v>
      </c>
      <c r="D106" s="92" t="str">
        <f>+E61</f>
        <v>Dirección de Tecnologías de la Información y Comunicación</v>
      </c>
    </row>
    <row r="107" spans="2:4" x14ac:dyDescent="0.25">
      <c r="B107" s="82" t="s">
        <v>532</v>
      </c>
      <c r="C107" s="75" t="s">
        <v>1831</v>
      </c>
      <c r="D107" s="92" t="str">
        <f>+E65</f>
        <v>Dirección Financiera</v>
      </c>
    </row>
    <row r="108" spans="2:4" x14ac:dyDescent="0.25">
      <c r="B108" s="82" t="s">
        <v>532</v>
      </c>
      <c r="C108" s="75" t="s">
        <v>1827</v>
      </c>
      <c r="D108" s="92" t="str">
        <f>+E68</f>
        <v>Dirección Emergencias Médicas</v>
      </c>
    </row>
    <row r="109" spans="2:4" x14ac:dyDescent="0.25">
      <c r="B109" s="82" t="s">
        <v>532</v>
      </c>
      <c r="C109" s="75" t="s">
        <v>1828</v>
      </c>
      <c r="D109" s="92" t="str">
        <f>+E72</f>
        <v>Dirección Medicamentos e Insumos</v>
      </c>
    </row>
    <row r="110" spans="2:4" x14ac:dyDescent="0.25">
      <c r="B110" s="82" t="s">
        <v>532</v>
      </c>
      <c r="C110" s="75" t="s">
        <v>1829</v>
      </c>
      <c r="D110" s="92" t="str">
        <f>+E75</f>
        <v>Dirección Gestión de la Información</v>
      </c>
    </row>
    <row r="111" spans="2:4" x14ac:dyDescent="0.25">
      <c r="B111" s="82" t="s">
        <v>532</v>
      </c>
      <c r="C111" s="75" t="s">
        <v>1832</v>
      </c>
      <c r="D111" s="92" t="str">
        <f>+E77</f>
        <v>Dirección Gestión de Calidad en los Servicios de Salud</v>
      </c>
    </row>
    <row r="112" spans="2:4" x14ac:dyDescent="0.25">
      <c r="B112" s="82" t="s">
        <v>532</v>
      </c>
      <c r="C112" s="75" t="s">
        <v>1833</v>
      </c>
      <c r="D112" s="92" t="str">
        <f>+E81</f>
        <v xml:space="preserve">Dirección Materno, Infantil y Adolescentes </v>
      </c>
    </row>
    <row r="113" spans="2:4" x14ac:dyDescent="0.25">
      <c r="B113" s="82" t="s">
        <v>532</v>
      </c>
      <c r="C113" s="75" t="s">
        <v>1834</v>
      </c>
      <c r="D113" s="92" t="str">
        <f>+E83</f>
        <v xml:space="preserve">Dirección de Asistencia a la Red de Servicios de Salud </v>
      </c>
    </row>
    <row r="114" spans="2:4" x14ac:dyDescent="0.25">
      <c r="B114" s="82" t="s">
        <v>532</v>
      </c>
      <c r="C114" s="75" t="s">
        <v>1835</v>
      </c>
      <c r="D114" s="92" t="str">
        <f>+E86</f>
        <v>Dirección Centros Hospitalarios</v>
      </c>
    </row>
    <row r="115" spans="2:4" x14ac:dyDescent="0.25">
      <c r="B115" s="82" t="s">
        <v>532</v>
      </c>
      <c r="C115" s="75" t="s">
        <v>1836</v>
      </c>
      <c r="D115" s="92" t="str">
        <f>+E90</f>
        <v>Dirección Primer Nivel de Atención</v>
      </c>
    </row>
    <row r="116" spans="2:4" x14ac:dyDescent="0.25">
      <c r="B116" s="82"/>
      <c r="C116" s="75" t="s">
        <v>1839</v>
      </c>
      <c r="D116" s="92" t="str">
        <f>+E94</f>
        <v>Seguridad</v>
      </c>
    </row>
    <row r="117" spans="2:4" x14ac:dyDescent="0.25">
      <c r="B117" s="82"/>
      <c r="C117" s="75"/>
      <c r="D117" s="92"/>
    </row>
    <row r="118" spans="2:4" x14ac:dyDescent="0.25">
      <c r="B118" s="82"/>
      <c r="C118" s="77"/>
      <c r="D118" s="83"/>
    </row>
    <row r="119" spans="2:4" ht="15.75" thickBot="1" x14ac:dyDescent="0.3">
      <c r="B119" s="84"/>
      <c r="C119" s="93"/>
      <c r="D119" s="85"/>
    </row>
    <row r="122" spans="2:4" x14ac:dyDescent="0.25">
      <c r="B122" s="77" t="s">
        <v>529</v>
      </c>
      <c r="C122" s="77"/>
      <c r="D122" s="77"/>
    </row>
    <row r="123" spans="2:4" x14ac:dyDescent="0.25">
      <c r="B123" s="77"/>
      <c r="C123" s="77"/>
      <c r="D123" s="77"/>
    </row>
    <row r="124" spans="2:4" x14ac:dyDescent="0.25">
      <c r="B124" s="77"/>
      <c r="C124" s="77"/>
      <c r="D124" s="77"/>
    </row>
    <row r="126" spans="2:4" x14ac:dyDescent="0.25">
      <c r="B126" s="77" t="s">
        <v>536</v>
      </c>
      <c r="C126" s="75" t="s">
        <v>524</v>
      </c>
      <c r="D126" s="75" t="s">
        <v>525</v>
      </c>
    </row>
    <row r="127" spans="2:4" x14ac:dyDescent="0.25">
      <c r="B127" s="77" t="s">
        <v>536</v>
      </c>
      <c r="C127" s="75" t="s">
        <v>526</v>
      </c>
      <c r="D127" s="75" t="s">
        <v>527</v>
      </c>
    </row>
    <row r="128" spans="2:4" x14ac:dyDescent="0.25">
      <c r="B128" s="77"/>
      <c r="C128" s="77"/>
      <c r="D128" s="77"/>
    </row>
    <row r="129" spans="1:13" x14ac:dyDescent="0.25">
      <c r="B129" s="77"/>
      <c r="C129" s="77"/>
      <c r="D129" s="77"/>
    </row>
    <row r="134" spans="1:13" ht="15.75" thickBot="1" x14ac:dyDescent="0.3"/>
    <row r="135" spans="1:13" ht="15.75" thickBot="1" x14ac:dyDescent="0.3">
      <c r="B135" s="115" t="s">
        <v>545</v>
      </c>
      <c r="C135" s="116"/>
      <c r="D135" s="117"/>
      <c r="E135" s="117"/>
    </row>
    <row r="136" spans="1:13" x14ac:dyDescent="0.25">
      <c r="A136" s="76" t="s">
        <v>541</v>
      </c>
      <c r="B136" s="86" t="s">
        <v>542</v>
      </c>
      <c r="C136" s="86" t="s">
        <v>552</v>
      </c>
      <c r="D136" s="114" t="s">
        <v>658</v>
      </c>
      <c r="E136" s="114">
        <v>1</v>
      </c>
    </row>
    <row r="137" spans="1:13" x14ac:dyDescent="0.25">
      <c r="B137" s="77" t="s">
        <v>487</v>
      </c>
      <c r="C137" s="77" t="s">
        <v>553</v>
      </c>
      <c r="D137" s="77" t="s">
        <v>659</v>
      </c>
      <c r="E137" s="77">
        <v>2</v>
      </c>
    </row>
    <row r="138" spans="1:13" x14ac:dyDescent="0.25">
      <c r="B138" s="77" t="s">
        <v>543</v>
      </c>
      <c r="C138" s="77" t="s">
        <v>551</v>
      </c>
      <c r="D138" s="77" t="s">
        <v>660</v>
      </c>
      <c r="E138" s="77">
        <v>3</v>
      </c>
    </row>
    <row r="139" spans="1:13" x14ac:dyDescent="0.25">
      <c r="B139" s="77" t="s">
        <v>544</v>
      </c>
      <c r="C139" s="77" t="s">
        <v>557</v>
      </c>
      <c r="D139" s="113" t="s">
        <v>661</v>
      </c>
      <c r="E139" s="113">
        <v>4</v>
      </c>
    </row>
    <row r="140" spans="1:13" x14ac:dyDescent="0.25">
      <c r="B140" s="77" t="s">
        <v>523</v>
      </c>
      <c r="C140" s="77" t="s">
        <v>554</v>
      </c>
      <c r="D140" s="113" t="s">
        <v>662</v>
      </c>
      <c r="E140" s="113">
        <v>5</v>
      </c>
    </row>
    <row r="142" spans="1:13" ht="15.75" thickBot="1" x14ac:dyDescent="0.3"/>
    <row r="143" spans="1:13" ht="15.75" thickBot="1" x14ac:dyDescent="0.3">
      <c r="B143" s="112" t="s">
        <v>546</v>
      </c>
      <c r="C143" s="78"/>
      <c r="D143" s="78"/>
      <c r="E143" s="112" t="s">
        <v>551</v>
      </c>
      <c r="F143" s="78"/>
      <c r="I143" s="78"/>
      <c r="L143" s="78"/>
      <c r="M143" s="78"/>
    </row>
    <row r="144" spans="1:13" x14ac:dyDescent="0.25">
      <c r="A144" s="76" t="s">
        <v>541</v>
      </c>
      <c r="B144" s="114" t="s">
        <v>1956</v>
      </c>
      <c r="C144" s="76">
        <v>1</v>
      </c>
      <c r="D144" s="76" t="s">
        <v>541</v>
      </c>
      <c r="E144" s="114" t="s">
        <v>1956</v>
      </c>
      <c r="F144" s="76">
        <v>1</v>
      </c>
    </row>
    <row r="145" spans="2:6" x14ac:dyDescent="0.25">
      <c r="B145" s="77" t="s">
        <v>1766</v>
      </c>
      <c r="C145" s="76">
        <v>2</v>
      </c>
      <c r="E145" s="77" t="s">
        <v>1766</v>
      </c>
      <c r="F145" s="76">
        <v>2</v>
      </c>
    </row>
    <row r="146" spans="2:6" x14ac:dyDescent="0.25">
      <c r="B146" s="77" t="s">
        <v>547</v>
      </c>
      <c r="C146" s="76">
        <v>3</v>
      </c>
      <c r="E146" s="77" t="s">
        <v>547</v>
      </c>
      <c r="F146" s="76">
        <v>3</v>
      </c>
    </row>
    <row r="147" spans="2:6" x14ac:dyDescent="0.25">
      <c r="B147" s="77" t="s">
        <v>1957</v>
      </c>
      <c r="C147" s="76">
        <v>4</v>
      </c>
      <c r="E147" s="77" t="s">
        <v>1957</v>
      </c>
      <c r="F147" s="76">
        <v>4</v>
      </c>
    </row>
    <row r="148" spans="2:6" x14ac:dyDescent="0.25">
      <c r="B148" s="77" t="s">
        <v>1837</v>
      </c>
      <c r="C148" s="76">
        <v>5</v>
      </c>
      <c r="E148" s="77" t="s">
        <v>1837</v>
      </c>
      <c r="F148" s="76">
        <v>5</v>
      </c>
    </row>
    <row r="149" spans="2:6" x14ac:dyDescent="0.25">
      <c r="B149" s="77" t="s">
        <v>1958</v>
      </c>
      <c r="C149" s="76">
        <v>6</v>
      </c>
      <c r="E149" s="77" t="s">
        <v>1958</v>
      </c>
      <c r="F149" s="76">
        <v>6</v>
      </c>
    </row>
    <row r="150" spans="2:6" x14ac:dyDescent="0.25">
      <c r="B150" s="77" t="s">
        <v>1959</v>
      </c>
      <c r="C150" s="76">
        <v>7</v>
      </c>
      <c r="E150" s="77" t="s">
        <v>1959</v>
      </c>
      <c r="F150" s="76">
        <v>7</v>
      </c>
    </row>
    <row r="151" spans="2:6" x14ac:dyDescent="0.25">
      <c r="B151" s="77" t="s">
        <v>1961</v>
      </c>
      <c r="C151" s="76">
        <v>8</v>
      </c>
      <c r="E151" s="77" t="s">
        <v>1961</v>
      </c>
      <c r="F151" s="76">
        <v>8</v>
      </c>
    </row>
    <row r="152" spans="2:6" x14ac:dyDescent="0.25">
      <c r="B152" s="77" t="s">
        <v>1962</v>
      </c>
      <c r="C152" s="76">
        <v>9</v>
      </c>
      <c r="E152" s="77" t="s">
        <v>1962</v>
      </c>
      <c r="F152" s="76">
        <v>9</v>
      </c>
    </row>
    <row r="153" spans="2:6" x14ac:dyDescent="0.25">
      <c r="B153" s="77" t="s">
        <v>1963</v>
      </c>
      <c r="C153" s="76">
        <v>10</v>
      </c>
      <c r="E153" s="77" t="s">
        <v>1963</v>
      </c>
      <c r="F153" s="76">
        <v>10</v>
      </c>
    </row>
    <row r="154" spans="2:6" x14ac:dyDescent="0.25">
      <c r="B154" s="77" t="s">
        <v>1960</v>
      </c>
      <c r="C154" s="76">
        <v>11</v>
      </c>
      <c r="E154" s="77" t="s">
        <v>1960</v>
      </c>
      <c r="F154" s="76">
        <v>11</v>
      </c>
    </row>
    <row r="155" spans="2:6" x14ac:dyDescent="0.25">
      <c r="B155" s="77" t="s">
        <v>1964</v>
      </c>
      <c r="C155" s="76">
        <v>12</v>
      </c>
      <c r="E155" s="77" t="s">
        <v>1964</v>
      </c>
      <c r="F155" s="76">
        <v>12</v>
      </c>
    </row>
    <row r="156" spans="2:6" x14ac:dyDescent="0.25">
      <c r="B156" s="77" t="s">
        <v>1965</v>
      </c>
      <c r="C156" s="76">
        <v>13</v>
      </c>
      <c r="E156" s="77" t="s">
        <v>1965</v>
      </c>
      <c r="F156" s="76">
        <v>13</v>
      </c>
    </row>
    <row r="157" spans="2:6" x14ac:dyDescent="0.25">
      <c r="B157" s="77" t="s">
        <v>1966</v>
      </c>
      <c r="C157" s="76">
        <v>14</v>
      </c>
      <c r="E157" s="77" t="s">
        <v>1966</v>
      </c>
      <c r="F157" s="76">
        <v>14</v>
      </c>
    </row>
    <row r="158" spans="2:6" x14ac:dyDescent="0.25">
      <c r="B158" s="77" t="s">
        <v>1967</v>
      </c>
      <c r="C158" s="76">
        <v>15</v>
      </c>
      <c r="E158" s="77"/>
      <c r="F158" s="76">
        <v>15</v>
      </c>
    </row>
    <row r="159" spans="2:6" x14ac:dyDescent="0.25">
      <c r="B159" s="77" t="s">
        <v>1968</v>
      </c>
      <c r="C159" s="76">
        <v>16</v>
      </c>
      <c r="E159" s="77"/>
    </row>
    <row r="160" spans="2:6" x14ac:dyDescent="0.25">
      <c r="B160" s="77" t="s">
        <v>1969</v>
      </c>
      <c r="C160" s="76">
        <v>17</v>
      </c>
      <c r="E160" s="77"/>
    </row>
    <row r="161" spans="2:8" ht="15.75" thickBot="1" x14ac:dyDescent="0.3">
      <c r="B161" s="77" t="s">
        <v>1970</v>
      </c>
      <c r="C161" s="76">
        <v>18</v>
      </c>
    </row>
    <row r="162" spans="2:8" x14ac:dyDescent="0.25">
      <c r="B162" s="77" t="s">
        <v>1971</v>
      </c>
      <c r="C162" s="76">
        <v>19</v>
      </c>
      <c r="D162" s="78"/>
      <c r="E162" s="118" t="s">
        <v>552</v>
      </c>
    </row>
    <row r="163" spans="2:8" x14ac:dyDescent="0.25">
      <c r="B163" s="77" t="s">
        <v>1972</v>
      </c>
      <c r="C163" s="76">
        <v>20</v>
      </c>
      <c r="D163" s="79" t="s">
        <v>541</v>
      </c>
      <c r="E163" s="113" t="s">
        <v>558</v>
      </c>
      <c r="F163" s="76">
        <v>1</v>
      </c>
    </row>
    <row r="164" spans="2:8" x14ac:dyDescent="0.25">
      <c r="B164" s="77"/>
      <c r="C164" s="76">
        <v>21</v>
      </c>
      <c r="E164" s="77"/>
    </row>
    <row r="165" spans="2:8" x14ac:dyDescent="0.25">
      <c r="B165" s="77"/>
      <c r="C165" s="76">
        <v>22</v>
      </c>
      <c r="E165" s="77"/>
    </row>
    <row r="166" spans="2:8" x14ac:dyDescent="0.25">
      <c r="B166" s="77"/>
      <c r="C166" s="76">
        <v>23</v>
      </c>
    </row>
    <row r="167" spans="2:8" ht="15.75" thickBot="1" x14ac:dyDescent="0.3">
      <c r="B167" s="77"/>
      <c r="C167" s="76">
        <v>24</v>
      </c>
    </row>
    <row r="168" spans="2:8" ht="15.75" thickBot="1" x14ac:dyDescent="0.3">
      <c r="B168" s="77"/>
      <c r="C168" s="76">
        <v>25</v>
      </c>
      <c r="D168" s="78"/>
      <c r="G168" s="112" t="s">
        <v>553</v>
      </c>
    </row>
    <row r="169" spans="2:8" x14ac:dyDescent="0.25">
      <c r="B169" s="77"/>
      <c r="C169" s="76">
        <v>26</v>
      </c>
      <c r="D169" s="76" t="s">
        <v>541</v>
      </c>
      <c r="G169" s="86" t="s">
        <v>1560</v>
      </c>
      <c r="H169" s="76">
        <v>1</v>
      </c>
    </row>
    <row r="170" spans="2:8" x14ac:dyDescent="0.25">
      <c r="B170" s="77"/>
      <c r="G170" s="77" t="s">
        <v>677</v>
      </c>
      <c r="H170" s="76">
        <v>2</v>
      </c>
    </row>
    <row r="171" spans="2:8" x14ac:dyDescent="0.25">
      <c r="B171" s="77"/>
      <c r="G171" s="113" t="s">
        <v>1566</v>
      </c>
      <c r="H171" s="76">
        <v>3</v>
      </c>
    </row>
    <row r="172" spans="2:8" x14ac:dyDescent="0.25">
      <c r="B172" s="77"/>
      <c r="G172" s="113" t="s">
        <v>547</v>
      </c>
      <c r="H172" s="76">
        <v>4</v>
      </c>
    </row>
    <row r="173" spans="2:8" x14ac:dyDescent="0.25">
      <c r="G173" s="77" t="s">
        <v>676</v>
      </c>
      <c r="H173" s="76">
        <v>5</v>
      </c>
    </row>
    <row r="174" spans="2:8" x14ac:dyDescent="0.25">
      <c r="G174" s="77" t="s">
        <v>1561</v>
      </c>
      <c r="H174" s="76">
        <v>6</v>
      </c>
    </row>
    <row r="175" spans="2:8" x14ac:dyDescent="0.25">
      <c r="G175" s="311" t="s">
        <v>522</v>
      </c>
      <c r="H175" s="76">
        <v>7</v>
      </c>
    </row>
    <row r="176" spans="2:8" ht="15.75" thickBot="1" x14ac:dyDescent="0.3">
      <c r="G176" s="310" t="s">
        <v>1563</v>
      </c>
      <c r="H176" s="76">
        <v>8</v>
      </c>
    </row>
    <row r="177" spans="2:8" ht="15.75" thickBot="1" x14ac:dyDescent="0.3">
      <c r="D177" s="78"/>
      <c r="E177" s="112" t="s">
        <v>554</v>
      </c>
      <c r="G177" s="310" t="s">
        <v>1564</v>
      </c>
      <c r="H177" s="76">
        <v>9</v>
      </c>
    </row>
    <row r="178" spans="2:8" x14ac:dyDescent="0.25">
      <c r="D178" s="76" t="s">
        <v>541</v>
      </c>
      <c r="E178" s="86" t="s">
        <v>555</v>
      </c>
      <c r="F178" s="76">
        <v>1</v>
      </c>
      <c r="G178" s="311" t="s">
        <v>550</v>
      </c>
      <c r="H178" s="76">
        <v>10</v>
      </c>
    </row>
    <row r="179" spans="2:8" x14ac:dyDescent="0.25">
      <c r="E179" s="77" t="s">
        <v>556</v>
      </c>
      <c r="F179" s="76">
        <v>2</v>
      </c>
      <c r="G179" s="310" t="s">
        <v>1562</v>
      </c>
      <c r="H179" s="76">
        <v>11</v>
      </c>
    </row>
    <row r="180" spans="2:8" x14ac:dyDescent="0.25">
      <c r="E180" s="77"/>
      <c r="G180" s="310" t="s">
        <v>1565</v>
      </c>
      <c r="H180" s="76">
        <v>12</v>
      </c>
    </row>
    <row r="185" spans="2:8" ht="15.75" thickBot="1" x14ac:dyDescent="0.3"/>
    <row r="186" spans="2:8" ht="15.75" thickBot="1" x14ac:dyDescent="0.3">
      <c r="B186" s="112" t="s">
        <v>564</v>
      </c>
    </row>
    <row r="187" spans="2:8" x14ac:dyDescent="0.25">
      <c r="B187" s="111" t="s">
        <v>440</v>
      </c>
      <c r="C187" s="76">
        <v>1</v>
      </c>
    </row>
    <row r="188" spans="2:8" x14ac:dyDescent="0.25">
      <c r="B188" s="110" t="s">
        <v>441</v>
      </c>
      <c r="C188" s="76">
        <v>2</v>
      </c>
    </row>
    <row r="189" spans="2:8" x14ac:dyDescent="0.25">
      <c r="B189" s="110" t="s">
        <v>442</v>
      </c>
      <c r="C189" s="76">
        <v>3</v>
      </c>
    </row>
    <row r="190" spans="2:8" x14ac:dyDescent="0.25">
      <c r="B190" s="110" t="s">
        <v>443</v>
      </c>
      <c r="C190" s="76">
        <v>4</v>
      </c>
    </row>
    <row r="191" spans="2:8" x14ac:dyDescent="0.25">
      <c r="B191" s="110" t="s">
        <v>444</v>
      </c>
      <c r="C191" s="76">
        <v>5</v>
      </c>
    </row>
    <row r="192" spans="2:8" x14ac:dyDescent="0.25">
      <c r="B192" s="110" t="s">
        <v>445</v>
      </c>
      <c r="C192" s="76">
        <v>6</v>
      </c>
    </row>
    <row r="193" spans="2:3" x14ac:dyDescent="0.25">
      <c r="B193" s="110" t="s">
        <v>446</v>
      </c>
      <c r="C193" s="76">
        <v>7</v>
      </c>
    </row>
    <row r="194" spans="2:3" x14ac:dyDescent="0.25">
      <c r="B194" s="110" t="s">
        <v>447</v>
      </c>
      <c r="C194" s="76">
        <v>8</v>
      </c>
    </row>
    <row r="195" spans="2:3" x14ac:dyDescent="0.25">
      <c r="B195" s="110" t="s">
        <v>448</v>
      </c>
      <c r="C195" s="76">
        <v>9</v>
      </c>
    </row>
    <row r="196" spans="2:3" x14ac:dyDescent="0.25">
      <c r="B196" s="110" t="s">
        <v>449</v>
      </c>
      <c r="C196" s="76">
        <v>10</v>
      </c>
    </row>
    <row r="197" spans="2:3" x14ac:dyDescent="0.25">
      <c r="B197" s="110" t="s">
        <v>450</v>
      </c>
      <c r="C197" s="76">
        <v>11</v>
      </c>
    </row>
    <row r="198" spans="2:3" x14ac:dyDescent="0.25">
      <c r="B198" s="110" t="s">
        <v>451</v>
      </c>
      <c r="C198" s="76">
        <v>12</v>
      </c>
    </row>
    <row r="199" spans="2:3" x14ac:dyDescent="0.25">
      <c r="B199" s="110" t="s">
        <v>452</v>
      </c>
      <c r="C199" s="76">
        <v>13</v>
      </c>
    </row>
    <row r="200" spans="2:3" x14ac:dyDescent="0.25">
      <c r="B200" s="110" t="s">
        <v>453</v>
      </c>
      <c r="C200" s="76">
        <v>14</v>
      </c>
    </row>
    <row r="201" spans="2:3" x14ac:dyDescent="0.25">
      <c r="B201" s="110" t="s">
        <v>454</v>
      </c>
      <c r="C201" s="76">
        <v>15</v>
      </c>
    </row>
    <row r="202" spans="2:3" x14ac:dyDescent="0.25">
      <c r="B202" s="110" t="s">
        <v>455</v>
      </c>
      <c r="C202" s="76">
        <v>16</v>
      </c>
    </row>
    <row r="203" spans="2:3" x14ac:dyDescent="0.25">
      <c r="B203" s="110" t="s">
        <v>456</v>
      </c>
      <c r="C203" s="76">
        <v>17</v>
      </c>
    </row>
    <row r="204" spans="2:3" x14ac:dyDescent="0.25">
      <c r="B204" s="110" t="s">
        <v>283</v>
      </c>
      <c r="C204" s="76">
        <v>18</v>
      </c>
    </row>
    <row r="205" spans="2:3" x14ac:dyDescent="0.25">
      <c r="B205" s="110" t="s">
        <v>457</v>
      </c>
      <c r="C205" s="76">
        <v>19</v>
      </c>
    </row>
    <row r="206" spans="2:3" x14ac:dyDescent="0.25">
      <c r="B206" s="77"/>
    </row>
  </sheetData>
  <sortState xmlns:xlrd2="http://schemas.microsoft.com/office/spreadsheetml/2017/richdata2" ref="G169:G180">
    <sortCondition ref="G169:G180"/>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P97"/>
  <sheetViews>
    <sheetView showGridLines="0" view="pageBreakPreview" zoomScale="80" zoomScaleNormal="80" zoomScaleSheetLayoutView="80" workbookViewId="0">
      <selection activeCell="F9" sqref="F9"/>
    </sheetView>
  </sheetViews>
  <sheetFormatPr baseColWidth="10" defaultColWidth="11.42578125" defaultRowHeight="12.75" x14ac:dyDescent="0.2"/>
  <cols>
    <col min="1" max="1" width="3.42578125" style="337" customWidth="1"/>
    <col min="2" max="2" width="19.7109375" style="337" hidden="1" customWidth="1"/>
    <col min="3" max="3" width="8.5703125" style="337" hidden="1" customWidth="1"/>
    <col min="4" max="4" width="7" style="337" hidden="1" customWidth="1"/>
    <col min="5" max="5" width="10.5703125" style="337" hidden="1" customWidth="1"/>
    <col min="6" max="6" width="20.5703125" style="339" customWidth="1"/>
    <col min="7" max="7" width="7.7109375" style="339" customWidth="1"/>
    <col min="8" max="8" width="32.28515625" style="339" customWidth="1"/>
    <col min="9" max="9" width="8.5703125" style="339" customWidth="1"/>
    <col min="10" max="10" width="30" style="339" customWidth="1"/>
    <col min="11" max="11" width="28.7109375" style="339" customWidth="1"/>
    <col min="12" max="12" width="21.28515625" style="339" customWidth="1"/>
    <col min="13" max="13" width="14.42578125" style="339" customWidth="1"/>
    <col min="14" max="14" width="14.42578125" style="356" hidden="1" customWidth="1"/>
    <col min="15" max="15" width="13.5703125" style="425" customWidth="1"/>
    <col min="16" max="16" width="15.28515625" style="341" hidden="1" customWidth="1"/>
    <col min="17" max="17" width="28.7109375" style="341" customWidth="1"/>
    <col min="18" max="30" width="11.42578125" style="341"/>
    <col min="31" max="34" width="11.42578125" style="342"/>
    <col min="35" max="42" width="11.42578125" style="343"/>
    <col min="43" max="16384" width="11.42578125" style="337"/>
  </cols>
  <sheetData>
    <row r="1" spans="1:42" x14ac:dyDescent="0.2">
      <c r="F1" s="338"/>
      <c r="K1" s="95"/>
      <c r="L1" s="95"/>
      <c r="M1" s="95"/>
      <c r="N1" s="340"/>
      <c r="O1" s="422"/>
    </row>
    <row r="2" spans="1:42" x14ac:dyDescent="0.2">
      <c r="A2" s="339"/>
      <c r="B2" s="339"/>
      <c r="C2" s="339"/>
      <c r="D2" s="339"/>
      <c r="E2" s="339"/>
      <c r="F2" s="94"/>
      <c r="G2" s="95" t="s">
        <v>435</v>
      </c>
      <c r="K2" s="95"/>
      <c r="L2" s="344" t="s">
        <v>663</v>
      </c>
      <c r="M2" s="616">
        <v>2021</v>
      </c>
      <c r="N2" s="616"/>
      <c r="O2" s="616"/>
      <c r="Q2" s="342"/>
    </row>
    <row r="3" spans="1:42" x14ac:dyDescent="0.2">
      <c r="A3" s="339"/>
      <c r="B3" s="339"/>
      <c r="C3" s="339"/>
      <c r="D3" s="339"/>
      <c r="E3" s="339"/>
      <c r="F3" s="94"/>
      <c r="G3" s="95" t="s">
        <v>436</v>
      </c>
      <c r="K3" s="95"/>
      <c r="L3" s="344" t="s">
        <v>540</v>
      </c>
      <c r="M3" s="618" t="s">
        <v>485</v>
      </c>
      <c r="N3" s="618"/>
      <c r="O3" s="618"/>
      <c r="Q3" s="345" t="str">
        <f>VLOOKUP(M3,Catalogo!$B$10:$C$19,2,FALSE)</f>
        <v>Ls_DependenciasSRS</v>
      </c>
    </row>
    <row r="4" spans="1:42" x14ac:dyDescent="0.2">
      <c r="A4" s="339"/>
      <c r="B4" s="339"/>
      <c r="C4" s="339"/>
      <c r="D4" s="339"/>
      <c r="E4" s="339"/>
      <c r="F4" s="94"/>
      <c r="G4" s="95" t="s">
        <v>1840</v>
      </c>
      <c r="K4" s="95"/>
      <c r="L4" s="344" t="s">
        <v>549</v>
      </c>
      <c r="M4" s="618" t="s">
        <v>1579</v>
      </c>
      <c r="N4" s="618"/>
      <c r="O4" s="618"/>
      <c r="Q4" s="345" t="e">
        <f>IF(Q3="Ls_Estructura",VLOOKUP(M4,Catalogo!B23:C27,2,FALSE),VLOOKUP(M4,Catalogo!$B$136:$C$140,2,FALSE))</f>
        <v>#N/A</v>
      </c>
    </row>
    <row r="5" spans="1:42" x14ac:dyDescent="0.2">
      <c r="A5" s="339"/>
      <c r="B5" s="339"/>
      <c r="C5" s="339"/>
      <c r="D5" s="339"/>
      <c r="E5" s="339"/>
      <c r="F5" s="94"/>
      <c r="G5" s="95" t="s">
        <v>1592</v>
      </c>
      <c r="K5" s="95"/>
      <c r="L5" s="344"/>
      <c r="M5" s="617"/>
      <c r="N5" s="617"/>
      <c r="O5" s="617"/>
      <c r="Q5" s="342"/>
    </row>
    <row r="6" spans="1:42" x14ac:dyDescent="0.2">
      <c r="A6" s="339"/>
      <c r="B6" s="339"/>
      <c r="C6" s="339"/>
      <c r="D6" s="339"/>
      <c r="E6" s="339"/>
      <c r="F6" s="94"/>
      <c r="G6" s="94"/>
      <c r="H6" s="94"/>
      <c r="I6" s="94"/>
      <c r="J6" s="94"/>
      <c r="K6" s="94"/>
      <c r="L6" s="94"/>
      <c r="M6" s="347"/>
      <c r="N6" s="419"/>
      <c r="O6" s="423"/>
    </row>
    <row r="7" spans="1:42" x14ac:dyDescent="0.2">
      <c r="A7" s="339"/>
      <c r="B7" s="339"/>
      <c r="C7" s="339"/>
      <c r="D7" s="339"/>
      <c r="E7" s="339"/>
      <c r="F7" s="347"/>
      <c r="G7" s="347"/>
      <c r="H7" s="347"/>
      <c r="I7" s="347"/>
      <c r="J7" s="347"/>
      <c r="K7" s="347"/>
      <c r="L7" s="347"/>
      <c r="M7" s="341"/>
      <c r="N7" s="346"/>
      <c r="O7" s="424"/>
    </row>
    <row r="8" spans="1:42" s="348" customFormat="1" ht="25.5" x14ac:dyDescent="0.2">
      <c r="B8" s="349" t="s">
        <v>1576</v>
      </c>
      <c r="C8" s="349" t="s">
        <v>1573</v>
      </c>
      <c r="D8" s="349" t="s">
        <v>468</v>
      </c>
      <c r="E8" s="349" t="s">
        <v>1574</v>
      </c>
      <c r="F8" s="350" t="s">
        <v>656</v>
      </c>
      <c r="G8" s="349" t="s">
        <v>672</v>
      </c>
      <c r="H8" s="349" t="s">
        <v>673</v>
      </c>
      <c r="I8" s="349" t="s">
        <v>674</v>
      </c>
      <c r="J8" s="350" t="s">
        <v>655</v>
      </c>
      <c r="K8" s="350" t="s">
        <v>438</v>
      </c>
      <c r="L8" s="350" t="s">
        <v>437</v>
      </c>
      <c r="M8" s="350" t="s">
        <v>657</v>
      </c>
      <c r="N8" s="350" t="s">
        <v>1643</v>
      </c>
      <c r="O8" s="350" t="s">
        <v>0</v>
      </c>
      <c r="P8" s="350" t="s">
        <v>653</v>
      </c>
      <c r="Q8" s="350" t="s">
        <v>654</v>
      </c>
      <c r="R8" s="351"/>
      <c r="S8" s="351"/>
      <c r="T8" s="351"/>
      <c r="U8" s="351"/>
      <c r="V8" s="351"/>
      <c r="W8" s="351"/>
      <c r="X8" s="351"/>
      <c r="Y8" s="351"/>
      <c r="Z8" s="351"/>
      <c r="AA8" s="351"/>
      <c r="AB8" s="351"/>
      <c r="AC8" s="351"/>
      <c r="AD8" s="351"/>
      <c r="AE8" s="352"/>
      <c r="AF8" s="352"/>
      <c r="AG8" s="352"/>
      <c r="AH8" s="352"/>
      <c r="AI8" s="353"/>
      <c r="AJ8" s="353"/>
      <c r="AK8" s="353"/>
      <c r="AL8" s="353"/>
      <c r="AM8" s="353"/>
      <c r="AN8" s="353"/>
      <c r="AO8" s="353"/>
      <c r="AP8" s="353"/>
    </row>
    <row r="9" spans="1:42" s="572" customFormat="1" ht="252.75" customHeight="1" x14ac:dyDescent="0.25">
      <c r="B9" s="573" t="e">
        <f>IF([7]!Tabla3[[#This Row],[Línea estratégica]]="","",CONCATENATE([7]!Tabla3[[#This Row],[POA]],".",[7]!Tabla3[[#This Row],[SRS]],".",[7]!Tabla3[[#This Row],[AREA]],".",#REF!))</f>
        <v>#REF!</v>
      </c>
      <c r="C9" s="573" t="e">
        <f>IF([7]!Tabla3[[#This Row],[Línea estratégica]]="","",#REF!)</f>
        <v>#REF!</v>
      </c>
      <c r="D9" s="573" t="e">
        <f>IF([7]!Tabla3[[#This Row],[Línea estratégica]]="","",#REF!)</f>
        <v>#REF!</v>
      </c>
      <c r="E9" s="573" t="e">
        <f>IF([7]!Tabla3[[#This Row],[Línea estratégica]]="","",#REF!)</f>
        <v>#REF!</v>
      </c>
      <c r="F9" s="574" t="s">
        <v>1725</v>
      </c>
      <c r="G9" s="575" t="str">
        <f>IFERROR(VLOOKUP($F9,[7]Obj!$B$57:$C$76,2,FALSE),"")</f>
        <v>LE.1</v>
      </c>
      <c r="H9" s="574" t="s">
        <v>1755</v>
      </c>
      <c r="I9" s="575" t="str">
        <f>IFERROR(VLOOKUP($H9,[7]Obj!$D$118:$E$124,2,FALSE),"")</f>
        <v>Obj1.1</v>
      </c>
      <c r="J9" s="574" t="s">
        <v>1731</v>
      </c>
      <c r="K9" s="574" t="s">
        <v>2416</v>
      </c>
      <c r="L9" s="576" t="s">
        <v>2417</v>
      </c>
      <c r="M9" s="574" t="s">
        <v>2053</v>
      </c>
      <c r="N9" s="577">
        <v>0.95</v>
      </c>
      <c r="O9" s="577">
        <v>1</v>
      </c>
      <c r="P9" s="576"/>
      <c r="Q9" s="574" t="s">
        <v>1970</v>
      </c>
      <c r="R9" s="578"/>
      <c r="S9" s="578"/>
      <c r="T9" s="578"/>
      <c r="U9" s="578"/>
      <c r="V9" s="578"/>
      <c r="W9" s="578"/>
      <c r="X9" s="578"/>
      <c r="Y9" s="578"/>
      <c r="Z9" s="578"/>
      <c r="AA9" s="578"/>
      <c r="AB9" s="578"/>
      <c r="AC9" s="578"/>
      <c r="AD9" s="578"/>
      <c r="AE9" s="579"/>
      <c r="AF9" s="579"/>
      <c r="AG9" s="579"/>
      <c r="AH9" s="579"/>
      <c r="AI9" s="579"/>
      <c r="AJ9" s="579"/>
      <c r="AK9" s="579"/>
      <c r="AL9" s="579"/>
      <c r="AM9" s="579"/>
      <c r="AN9" s="579"/>
      <c r="AO9" s="579"/>
      <c r="AP9" s="579"/>
    </row>
    <row r="10" spans="1:42" s="572" customFormat="1" ht="85.5" customHeight="1" x14ac:dyDescent="0.25">
      <c r="B10" s="573" t="e">
        <f>IF([7]!Tabla3[[#This Row],[Línea estratégica]]="","",CONCATENATE([7]!Tabla3[[#This Row],[POA]],".",[7]!Tabla3[[#This Row],[SRS]],".",[7]!Tabla3[[#This Row],[AREA]],".",#REF!))</f>
        <v>#REF!</v>
      </c>
      <c r="C10" s="573" t="e">
        <f>IF([7]!Tabla3[[#This Row],[Línea estratégica]]="","",#REF!)</f>
        <v>#REF!</v>
      </c>
      <c r="D10" s="573" t="e">
        <f>IF([7]!Tabla3[[#This Row],[Línea estratégica]]="","",#REF!)</f>
        <v>#REF!</v>
      </c>
      <c r="E10" s="573" t="e">
        <f>IF([7]!Tabla3[[#This Row],[Línea estratégica]]="","",#REF!)</f>
        <v>#REF!</v>
      </c>
      <c r="F10" s="575"/>
      <c r="G10" s="575" t="str">
        <f>IFERROR(VLOOKUP([8]!Tabla3[[#This Row],[Línea estratégica]],[8]Obj!$B$57:$C$90,2,FALSE),"")</f>
        <v/>
      </c>
      <c r="H10" s="575"/>
      <c r="I10" s="575" t="str">
        <f>IFERROR(VLOOKUP($H10,[7]Obj!$D$118:$E$124,2,FALSE),"")</f>
        <v/>
      </c>
      <c r="J10" s="575"/>
      <c r="K10" s="575"/>
      <c r="L10" s="575" t="s">
        <v>2418</v>
      </c>
      <c r="M10" s="575" t="s">
        <v>2053</v>
      </c>
      <c r="N10" s="577">
        <v>0.95</v>
      </c>
      <c r="O10" s="580">
        <v>1</v>
      </c>
      <c r="P10" s="573"/>
      <c r="Q10" s="574" t="s">
        <v>1970</v>
      </c>
      <c r="R10" s="578"/>
      <c r="S10" s="578"/>
      <c r="T10" s="578"/>
      <c r="U10" s="578"/>
      <c r="V10" s="578"/>
      <c r="W10" s="578"/>
      <c r="X10" s="578"/>
      <c r="Y10" s="578"/>
      <c r="Z10" s="578"/>
      <c r="AA10" s="578"/>
      <c r="AB10" s="578"/>
      <c r="AC10" s="578"/>
      <c r="AD10" s="578"/>
      <c r="AE10" s="579"/>
      <c r="AF10" s="579"/>
      <c r="AG10" s="579"/>
      <c r="AH10" s="579"/>
      <c r="AI10" s="579"/>
      <c r="AJ10" s="579"/>
      <c r="AK10" s="579"/>
      <c r="AL10" s="579"/>
      <c r="AM10" s="579"/>
      <c r="AN10" s="579"/>
      <c r="AO10" s="579"/>
      <c r="AP10" s="579"/>
    </row>
    <row r="11" spans="1:42" s="572" customFormat="1" ht="84.75" customHeight="1" x14ac:dyDescent="0.25">
      <c r="B11" s="573" t="e">
        <f>IF([7]!Tabla3[[#This Row],[Línea estratégica]]="","",CONCATENATE([7]!Tabla3[[#This Row],[POA]],".",[7]!Tabla3[[#This Row],[SRS]],".",[7]!Tabla3[[#This Row],[AREA]],".",#REF!))</f>
        <v>#REF!</v>
      </c>
      <c r="C11" s="573" t="e">
        <f>IF([7]!Tabla3[[#This Row],[Línea estratégica]]="","",#REF!)</f>
        <v>#REF!</v>
      </c>
      <c r="D11" s="573" t="e">
        <f>IF([7]!Tabla3[[#This Row],[Línea estratégica]]="","",#REF!)</f>
        <v>#REF!</v>
      </c>
      <c r="E11" s="573" t="e">
        <f>IF([7]!Tabla3[[#This Row],[Línea estratégica]]="","",#REF!)</f>
        <v>#REF!</v>
      </c>
      <c r="F11" s="575"/>
      <c r="G11" s="575" t="str">
        <f>IFERROR(VLOOKUP([8]!Tabla3[[#This Row],[Línea estratégica]],[8]Obj!$B$57:$C$90,2,FALSE),"")</f>
        <v/>
      </c>
      <c r="H11" s="575"/>
      <c r="I11" s="575" t="str">
        <f>IFERROR(VLOOKUP($H11,[7]Obj!$D$118:$E$124,2,FALSE),"")</f>
        <v/>
      </c>
      <c r="J11" s="575"/>
      <c r="K11" s="575"/>
      <c r="L11" s="575" t="s">
        <v>2419</v>
      </c>
      <c r="M11" s="575" t="s">
        <v>2053</v>
      </c>
      <c r="N11" s="577">
        <v>1</v>
      </c>
      <c r="O11" s="580">
        <v>1</v>
      </c>
      <c r="P11" s="573"/>
      <c r="Q11" s="574" t="s">
        <v>1970</v>
      </c>
      <c r="R11" s="578"/>
      <c r="S11" s="578"/>
      <c r="T11" s="578"/>
      <c r="U11" s="578"/>
      <c r="V11" s="578"/>
      <c r="W11" s="578"/>
      <c r="X11" s="578"/>
      <c r="Y11" s="578"/>
      <c r="Z11" s="578"/>
      <c r="AA11" s="578"/>
      <c r="AB11" s="578"/>
      <c r="AC11" s="578"/>
      <c r="AD11" s="578"/>
      <c r="AE11" s="579"/>
      <c r="AF11" s="579"/>
      <c r="AG11" s="579"/>
      <c r="AH11" s="579"/>
      <c r="AI11" s="579"/>
      <c r="AJ11" s="579"/>
      <c r="AK11" s="579"/>
      <c r="AL11" s="579"/>
      <c r="AM11" s="579"/>
      <c r="AN11" s="579"/>
      <c r="AO11" s="579"/>
      <c r="AP11" s="579"/>
    </row>
    <row r="12" spans="1:42" s="572" customFormat="1" ht="86.25" customHeight="1" x14ac:dyDescent="0.25">
      <c r="B12" s="573" t="e">
        <f>IF([7]!Tabla3[[#This Row],[Línea estratégica]]="","",CONCATENATE([7]!Tabla3[[#This Row],[POA]],".",[7]!Tabla3[[#This Row],[SRS]],".",[7]!Tabla3[[#This Row],[AREA]],".",#REF!))</f>
        <v>#REF!</v>
      </c>
      <c r="C12" s="573" t="e">
        <f>IF([7]!Tabla3[[#This Row],[Línea estratégica]]="","",#REF!)</f>
        <v>#REF!</v>
      </c>
      <c r="D12" s="573" t="e">
        <f>IF([7]!Tabla3[[#This Row],[Línea estratégica]]="","",#REF!)</f>
        <v>#REF!</v>
      </c>
      <c r="E12" s="573" t="e">
        <f>IF([7]!Tabla3[[#This Row],[Línea estratégica]]="","",#REF!)</f>
        <v>#REF!</v>
      </c>
      <c r="F12" s="575"/>
      <c r="G12" s="575" t="str">
        <f>IFERROR(VLOOKUP([8]!Tabla3[[#This Row],[Línea estratégica]],[8]Obj!$B$57:$C$90,2,FALSE),"")</f>
        <v/>
      </c>
      <c r="H12" s="575"/>
      <c r="I12" s="575" t="str">
        <f>IFERROR(VLOOKUP($H12,[7]Obj!$D$118:$E$124,2,FALSE),"")</f>
        <v/>
      </c>
      <c r="J12" s="575"/>
      <c r="K12" s="575"/>
      <c r="L12" s="575" t="s">
        <v>2420</v>
      </c>
      <c r="M12" s="575" t="s">
        <v>2053</v>
      </c>
      <c r="N12" s="575" t="s">
        <v>1644</v>
      </c>
      <c r="O12" s="580">
        <v>1</v>
      </c>
      <c r="P12" s="573"/>
      <c r="Q12" s="574" t="s">
        <v>1970</v>
      </c>
      <c r="R12" s="578"/>
      <c r="S12" s="578"/>
      <c r="T12" s="578"/>
      <c r="U12" s="578"/>
      <c r="V12" s="578"/>
      <c r="W12" s="578"/>
      <c r="X12" s="578"/>
      <c r="Y12" s="578"/>
      <c r="Z12" s="578"/>
      <c r="AA12" s="578"/>
      <c r="AB12" s="578"/>
      <c r="AC12" s="578"/>
      <c r="AD12" s="578"/>
      <c r="AE12" s="579"/>
      <c r="AF12" s="579"/>
      <c r="AG12" s="579"/>
      <c r="AH12" s="579"/>
      <c r="AI12" s="579"/>
      <c r="AJ12" s="579"/>
      <c r="AK12" s="579"/>
      <c r="AL12" s="579"/>
      <c r="AM12" s="579"/>
      <c r="AN12" s="579"/>
      <c r="AO12" s="579"/>
      <c r="AP12" s="579"/>
    </row>
    <row r="13" spans="1:42" s="572" customFormat="1" ht="92.25" customHeight="1" x14ac:dyDescent="0.25">
      <c r="B13" s="573" t="e">
        <f>IF([7]!Tabla3[[#This Row],[Línea estratégica]]="","",CONCATENATE([7]!Tabla3[[#This Row],[POA]],".",[7]!Tabla3[[#This Row],[SRS]],".",[7]!Tabla3[[#This Row],[AREA]],".",#REF!))</f>
        <v>#REF!</v>
      </c>
      <c r="C13" s="573" t="e">
        <f>IF([7]!Tabla3[[#This Row],[Línea estratégica]]="","",#REF!)</f>
        <v>#REF!</v>
      </c>
      <c r="D13" s="573" t="e">
        <f>IF([7]!Tabla3[[#This Row],[Línea estratégica]]="","",#REF!)</f>
        <v>#REF!</v>
      </c>
      <c r="E13" s="573" t="e">
        <f>IF([7]!Tabla3[[#This Row],[Línea estratégica]]="","",#REF!)</f>
        <v>#REF!</v>
      </c>
      <c r="F13" s="574"/>
      <c r="G13" s="575" t="str">
        <f>IFERROR(VLOOKUP($F13,[7]Obj!$B$57:$C$76,2,FALSE),"")</f>
        <v/>
      </c>
      <c r="H13" s="574"/>
      <c r="I13" s="575" t="str">
        <f>IFERROR(VLOOKUP($H13,[7]Obj!$D$118:$E$124,2,FALSE),"")</f>
        <v/>
      </c>
      <c r="J13" s="574"/>
      <c r="K13" s="574" t="s">
        <v>2421</v>
      </c>
      <c r="L13" s="576" t="s">
        <v>2422</v>
      </c>
      <c r="M13" s="574" t="s">
        <v>2053</v>
      </c>
      <c r="N13" s="577">
        <v>0.12</v>
      </c>
      <c r="O13" s="577">
        <v>0.25</v>
      </c>
      <c r="P13" s="576"/>
      <c r="Q13" s="576" t="s">
        <v>1564</v>
      </c>
      <c r="R13" s="578"/>
      <c r="S13" s="578"/>
      <c r="T13" s="578"/>
      <c r="U13" s="578"/>
      <c r="V13" s="578"/>
      <c r="W13" s="578"/>
      <c r="X13" s="578"/>
      <c r="Y13" s="578"/>
      <c r="Z13" s="578"/>
      <c r="AA13" s="578"/>
      <c r="AB13" s="578"/>
      <c r="AC13" s="578"/>
      <c r="AD13" s="578"/>
      <c r="AE13" s="579"/>
      <c r="AF13" s="579"/>
      <c r="AG13" s="579"/>
      <c r="AH13" s="579"/>
      <c r="AI13" s="579"/>
      <c r="AJ13" s="579"/>
      <c r="AK13" s="579"/>
      <c r="AL13" s="579"/>
      <c r="AM13" s="579"/>
      <c r="AN13" s="579"/>
      <c r="AO13" s="579"/>
      <c r="AP13" s="579"/>
    </row>
    <row r="14" spans="1:42" s="572" customFormat="1" ht="66" customHeight="1" x14ac:dyDescent="0.25">
      <c r="B14" s="573" t="e">
        <f>IF([7]!Tabla3[[#This Row],[Línea estratégica]]="","",CONCATENATE([7]!Tabla3[[#This Row],[POA]],".",[7]!Tabla3[[#This Row],[SRS]],".",[7]!Tabla3[[#This Row],[AREA]],".",#REF!))</f>
        <v>#REF!</v>
      </c>
      <c r="C14" s="573" t="e">
        <f>IF([7]!Tabla3[[#This Row],[Línea estratégica]]="","",#REF!)</f>
        <v>#REF!</v>
      </c>
      <c r="D14" s="573" t="e">
        <f>IF([7]!Tabla3[[#This Row],[Línea estratégica]]="","",#REF!)</f>
        <v>#REF!</v>
      </c>
      <c r="E14" s="573" t="e">
        <f>IF([7]!Tabla3[[#This Row],[Línea estratégica]]="","",#REF!)</f>
        <v>#REF!</v>
      </c>
      <c r="F14" s="575"/>
      <c r="G14" s="575" t="str">
        <f>IFERROR(VLOOKUP([8]!Tabla3[[#This Row],[Línea estratégica]],[8]Obj!$B$57:$C$90,2,FALSE),"")</f>
        <v/>
      </c>
      <c r="H14" s="575"/>
      <c r="I14" s="575" t="str">
        <f>IFERROR(VLOOKUP($H14,[7]Obj!$D$118:$E$124,2,FALSE),"")</f>
        <v/>
      </c>
      <c r="J14" s="575"/>
      <c r="K14" s="575"/>
      <c r="L14" s="575" t="s">
        <v>2054</v>
      </c>
      <c r="M14" s="574" t="s">
        <v>2053</v>
      </c>
      <c r="N14" s="580"/>
      <c r="O14" s="580" t="s">
        <v>2423</v>
      </c>
      <c r="P14" s="573"/>
      <c r="Q14" s="576" t="s">
        <v>1564</v>
      </c>
      <c r="R14" s="578"/>
      <c r="S14" s="578"/>
      <c r="T14" s="578"/>
      <c r="U14" s="578"/>
      <c r="V14" s="578"/>
      <c r="W14" s="578"/>
      <c r="X14" s="578"/>
      <c r="Y14" s="578"/>
      <c r="Z14" s="578"/>
      <c r="AA14" s="578"/>
      <c r="AB14" s="578"/>
      <c r="AC14" s="578"/>
      <c r="AD14" s="578"/>
      <c r="AE14" s="579"/>
      <c r="AF14" s="579"/>
      <c r="AG14" s="579"/>
      <c r="AH14" s="579"/>
      <c r="AI14" s="579"/>
      <c r="AJ14" s="579"/>
      <c r="AK14" s="579"/>
      <c r="AL14" s="579"/>
      <c r="AM14" s="579"/>
      <c r="AN14" s="579"/>
      <c r="AO14" s="579"/>
      <c r="AP14" s="579"/>
    </row>
    <row r="15" spans="1:42" s="572" customFormat="1" ht="70.5" customHeight="1" x14ac:dyDescent="0.25">
      <c r="B15" s="573" t="e">
        <f>IF([7]!Tabla3[[#This Row],[Línea estratégica]]="","",CONCATENATE([7]!Tabla3[[#This Row],[POA]],".",[7]!Tabla3[[#This Row],[SRS]],".",[7]!Tabla3[[#This Row],[AREA]],".",#REF!))</f>
        <v>#REF!</v>
      </c>
      <c r="C15" s="573" t="e">
        <f>IF([7]!Tabla3[[#This Row],[Línea estratégica]]="","",#REF!)</f>
        <v>#REF!</v>
      </c>
      <c r="D15" s="573" t="e">
        <f>IF([7]!Tabla3[[#This Row],[Línea estratégica]]="","",#REF!)</f>
        <v>#REF!</v>
      </c>
      <c r="E15" s="573" t="e">
        <f>IF([7]!Tabla3[[#This Row],[Línea estratégica]]="","",#REF!)</f>
        <v>#REF!</v>
      </c>
      <c r="F15" s="575"/>
      <c r="G15" s="575" t="str">
        <f>IFERROR(VLOOKUP([8]!Tabla3[[#This Row],[Línea estratégica]],[8]Obj!$B$57:$C$90,2,FALSE),"")</f>
        <v/>
      </c>
      <c r="H15" s="575"/>
      <c r="I15" s="575" t="str">
        <f>IFERROR(VLOOKUP($H15,[7]Obj!$D$118:$E$124,2,FALSE),"")</f>
        <v/>
      </c>
      <c r="J15" s="575"/>
      <c r="K15" s="575"/>
      <c r="L15" s="575" t="s">
        <v>2424</v>
      </c>
      <c r="M15" s="574" t="s">
        <v>2053</v>
      </c>
      <c r="N15" s="580"/>
      <c r="O15" s="580" t="s">
        <v>2425</v>
      </c>
      <c r="P15" s="573"/>
      <c r="Q15" s="576" t="s">
        <v>1564</v>
      </c>
      <c r="R15" s="578"/>
      <c r="S15" s="578"/>
      <c r="T15" s="578"/>
      <c r="U15" s="578"/>
      <c r="V15" s="578"/>
      <c r="W15" s="578"/>
      <c r="X15" s="578"/>
      <c r="Y15" s="578"/>
      <c r="Z15" s="578"/>
      <c r="AA15" s="578"/>
      <c r="AB15" s="578"/>
      <c r="AC15" s="578"/>
      <c r="AD15" s="578"/>
      <c r="AE15" s="579"/>
      <c r="AF15" s="579"/>
      <c r="AG15" s="579"/>
      <c r="AH15" s="579"/>
      <c r="AI15" s="579"/>
      <c r="AJ15" s="579"/>
      <c r="AK15" s="579"/>
      <c r="AL15" s="579"/>
      <c r="AM15" s="579"/>
      <c r="AN15" s="579"/>
      <c r="AO15" s="579"/>
      <c r="AP15" s="579"/>
    </row>
    <row r="16" spans="1:42" s="572" customFormat="1" ht="75" customHeight="1" x14ac:dyDescent="0.25">
      <c r="B16" s="573" t="e">
        <f>IF([7]!Tabla3[[#This Row],[Línea estratégica]]="","",CONCATENATE([7]!Tabla3[[#This Row],[POA]],".",[7]!Tabla3[[#This Row],[SRS]],".",[7]!Tabla3[[#This Row],[AREA]],".",#REF!))</f>
        <v>#REF!</v>
      </c>
      <c r="C16" s="573" t="e">
        <f>IF([7]!Tabla3[[#This Row],[Línea estratégica]]="","",#REF!)</f>
        <v>#REF!</v>
      </c>
      <c r="D16" s="573" t="e">
        <f>IF([7]!Tabla3[[#This Row],[Línea estratégica]]="","",#REF!)</f>
        <v>#REF!</v>
      </c>
      <c r="E16" s="573" t="e">
        <f>IF([7]!Tabla3[[#This Row],[Línea estratégica]]="","",#REF!)</f>
        <v>#REF!</v>
      </c>
      <c r="F16" s="574"/>
      <c r="G16" s="575" t="str">
        <f>IFERROR(VLOOKUP($F16,[7]Obj!$B$57:$C$76,2,FALSE),"")</f>
        <v/>
      </c>
      <c r="H16" s="574"/>
      <c r="I16" s="575" t="str">
        <f>IFERROR(VLOOKUP($H16,[7]Obj!$D$118:$E$124,2,FALSE),"")</f>
        <v/>
      </c>
      <c r="J16" s="574"/>
      <c r="K16" s="574" t="s">
        <v>2426</v>
      </c>
      <c r="L16" s="576" t="s">
        <v>2427</v>
      </c>
      <c r="M16" s="574" t="s">
        <v>2053</v>
      </c>
      <c r="N16" s="577">
        <v>0.2</v>
      </c>
      <c r="O16" s="577">
        <v>0.3</v>
      </c>
      <c r="P16" s="576"/>
      <c r="Q16" s="576" t="s">
        <v>2428</v>
      </c>
      <c r="R16" s="578"/>
      <c r="S16" s="578"/>
      <c r="T16" s="578"/>
      <c r="U16" s="578"/>
      <c r="V16" s="578"/>
      <c r="W16" s="578"/>
      <c r="X16" s="578"/>
      <c r="Y16" s="578"/>
      <c r="Z16" s="578"/>
      <c r="AA16" s="578"/>
      <c r="AB16" s="578"/>
      <c r="AC16" s="578"/>
      <c r="AD16" s="578"/>
      <c r="AE16" s="579"/>
      <c r="AF16" s="579"/>
      <c r="AG16" s="579"/>
      <c r="AH16" s="579"/>
      <c r="AI16" s="579"/>
      <c r="AJ16" s="579"/>
      <c r="AK16" s="579"/>
      <c r="AL16" s="579"/>
      <c r="AM16" s="579"/>
      <c r="AN16" s="579"/>
      <c r="AO16" s="579"/>
      <c r="AP16" s="579"/>
    </row>
    <row r="17" spans="2:42" s="572" customFormat="1" ht="66.75" customHeight="1" x14ac:dyDescent="0.25">
      <c r="B17" s="573" t="e">
        <f>IF([7]!Tabla3[[#This Row],[Línea estratégica]]="","",CONCATENATE([7]!Tabla3[[#This Row],[POA]],".",[7]!Tabla3[[#This Row],[SRS]],".",[7]!Tabla3[[#This Row],[AREA]],".",#REF!))</f>
        <v>#REF!</v>
      </c>
      <c r="C17" s="573" t="e">
        <f>IF([7]!Tabla3[[#This Row],[Línea estratégica]]="","",#REF!)</f>
        <v>#REF!</v>
      </c>
      <c r="D17" s="573" t="e">
        <f>IF([7]!Tabla3[[#This Row],[Línea estratégica]]="","",#REF!)</f>
        <v>#REF!</v>
      </c>
      <c r="E17" s="573" t="e">
        <f>IF([7]!Tabla3[[#This Row],[Línea estratégica]]="","",#REF!)</f>
        <v>#REF!</v>
      </c>
      <c r="F17" s="574"/>
      <c r="G17" s="575" t="str">
        <f>IFERROR(VLOOKUP($F17,[7]Obj!$B$57:$C$76,2,FALSE),"")</f>
        <v/>
      </c>
      <c r="H17" s="574"/>
      <c r="I17" s="575" t="str">
        <f>IFERROR(VLOOKUP($H17,[7]Obj!$D$118:$E$124,2,FALSE),"")</f>
        <v/>
      </c>
      <c r="J17" s="574"/>
      <c r="K17" s="574" t="s">
        <v>2429</v>
      </c>
      <c r="L17" s="576" t="s">
        <v>2430</v>
      </c>
      <c r="M17" s="574" t="s">
        <v>2431</v>
      </c>
      <c r="N17" s="576" t="s">
        <v>1644</v>
      </c>
      <c r="O17" s="577">
        <v>0.65</v>
      </c>
      <c r="P17" s="576"/>
      <c r="Q17" s="576" t="s">
        <v>2432</v>
      </c>
      <c r="R17" s="578"/>
      <c r="S17" s="578"/>
      <c r="T17" s="578"/>
      <c r="U17" s="578"/>
      <c r="V17" s="578"/>
      <c r="W17" s="578"/>
      <c r="X17" s="578"/>
      <c r="Y17" s="578"/>
      <c r="Z17" s="578"/>
      <c r="AA17" s="578"/>
      <c r="AB17" s="578"/>
      <c r="AC17" s="578"/>
      <c r="AD17" s="578"/>
      <c r="AE17" s="579"/>
      <c r="AF17" s="579"/>
      <c r="AG17" s="579"/>
      <c r="AH17" s="579"/>
      <c r="AI17" s="579"/>
      <c r="AJ17" s="579"/>
      <c r="AK17" s="579"/>
      <c r="AL17" s="579"/>
      <c r="AM17" s="579"/>
      <c r="AN17" s="579"/>
      <c r="AO17" s="579"/>
      <c r="AP17" s="579"/>
    </row>
    <row r="18" spans="2:42" s="572" customFormat="1" ht="55.5" customHeight="1" x14ac:dyDescent="0.25">
      <c r="B18" s="573" t="e">
        <f>IF([7]!Tabla3[[#This Row],[Línea estratégica]]="","",CONCATENATE([7]!Tabla3[[#This Row],[POA]],".",[7]!Tabla3[[#This Row],[SRS]],".",[7]!Tabla3[[#This Row],[AREA]],".",#REF!))</f>
        <v>#REF!</v>
      </c>
      <c r="C18" s="573" t="e">
        <f>IF([7]!Tabla3[[#This Row],[Línea estratégica]]="","",#REF!)</f>
        <v>#REF!</v>
      </c>
      <c r="D18" s="573" t="e">
        <f>IF([7]!Tabla3[[#This Row],[Línea estratégica]]="","",#REF!)</f>
        <v>#REF!</v>
      </c>
      <c r="E18" s="573" t="e">
        <f>IF([7]!Tabla3[[#This Row],[Línea estratégica]]="","",#REF!)</f>
        <v>#REF!</v>
      </c>
      <c r="F18" s="575"/>
      <c r="G18" s="575" t="str">
        <f>IFERROR(VLOOKUP([8]!Tabla3[[#This Row],[Línea estratégica]],[8]Obj!$B$57:$C$90,2,FALSE),"")</f>
        <v/>
      </c>
      <c r="H18" s="575"/>
      <c r="I18" s="575" t="str">
        <f>IFERROR(VLOOKUP($H18,[7]Obj!$D$118:$E$124,2,FALSE),"")</f>
        <v/>
      </c>
      <c r="J18" s="575"/>
      <c r="K18" s="575"/>
      <c r="L18" s="575" t="s">
        <v>2433</v>
      </c>
      <c r="M18" s="574" t="s">
        <v>2431</v>
      </c>
      <c r="N18" s="575"/>
      <c r="O18" s="581" t="s">
        <v>2560</v>
      </c>
      <c r="P18" s="573"/>
      <c r="Q18" s="576" t="s">
        <v>2432</v>
      </c>
      <c r="R18" s="578"/>
      <c r="S18" s="578"/>
      <c r="T18" s="578"/>
      <c r="U18" s="578"/>
      <c r="V18" s="578"/>
      <c r="W18" s="578"/>
      <c r="X18" s="578"/>
      <c r="Y18" s="578"/>
      <c r="Z18" s="578"/>
      <c r="AA18" s="578"/>
      <c r="AB18" s="578"/>
      <c r="AC18" s="578"/>
      <c r="AD18" s="578"/>
      <c r="AE18" s="579"/>
      <c r="AF18" s="579"/>
      <c r="AG18" s="579"/>
      <c r="AH18" s="579"/>
      <c r="AI18" s="579"/>
      <c r="AJ18" s="579"/>
      <c r="AK18" s="579"/>
      <c r="AL18" s="579"/>
      <c r="AM18" s="579"/>
      <c r="AN18" s="579"/>
      <c r="AO18" s="579"/>
      <c r="AP18" s="579"/>
    </row>
    <row r="19" spans="2:42" s="572" customFormat="1" ht="92.25" customHeight="1" x14ac:dyDescent="0.25">
      <c r="B19" s="573" t="e">
        <f>IF([7]!Tabla3[[#This Row],[Línea estratégica]]="","",CONCATENATE([7]!Tabla3[[#This Row],[POA]],".",[7]!Tabla3[[#This Row],[SRS]],".",[7]!Tabla3[[#This Row],[AREA]],".",#REF!))</f>
        <v>#REF!</v>
      </c>
      <c r="C19" s="573" t="e">
        <f>IF([7]!Tabla3[[#This Row],[Línea estratégica]]="","",#REF!)</f>
        <v>#REF!</v>
      </c>
      <c r="D19" s="573" t="e">
        <f>IF([7]!Tabla3[[#This Row],[Línea estratégica]]="","",#REF!)</f>
        <v>#REF!</v>
      </c>
      <c r="E19" s="573" t="e">
        <f>IF([7]!Tabla3[[#This Row],[Línea estratégica]]="","",#REF!)</f>
        <v>#REF!</v>
      </c>
      <c r="F19" s="575"/>
      <c r="G19" s="575" t="str">
        <f>IFERROR(VLOOKUP([8]!Tabla3[[#This Row],[Línea estratégica]],[8]Obj!$B$57:$C$90,2,FALSE),"")</f>
        <v/>
      </c>
      <c r="H19" s="575"/>
      <c r="I19" s="575" t="str">
        <f>IFERROR(VLOOKUP($H19,[7]Obj!$D$118:$E$124,2,FALSE),"")</f>
        <v/>
      </c>
      <c r="J19" s="575"/>
      <c r="K19" s="575"/>
      <c r="L19" s="575" t="s">
        <v>2434</v>
      </c>
      <c r="M19" s="574" t="s">
        <v>2431</v>
      </c>
      <c r="N19" s="575"/>
      <c r="O19" s="581" t="s">
        <v>2561</v>
      </c>
      <c r="P19" s="573"/>
      <c r="Q19" s="576" t="s">
        <v>2432</v>
      </c>
      <c r="R19" s="578"/>
      <c r="S19" s="578"/>
      <c r="T19" s="578"/>
      <c r="U19" s="578"/>
      <c r="V19" s="578"/>
      <c r="W19" s="578"/>
      <c r="X19" s="578"/>
      <c r="Y19" s="578"/>
      <c r="Z19" s="578"/>
      <c r="AA19" s="578"/>
      <c r="AB19" s="578"/>
      <c r="AC19" s="578"/>
      <c r="AD19" s="578"/>
      <c r="AE19" s="579"/>
      <c r="AF19" s="579"/>
      <c r="AG19" s="579"/>
      <c r="AH19" s="579"/>
      <c r="AI19" s="579"/>
      <c r="AJ19" s="579"/>
      <c r="AK19" s="579"/>
      <c r="AL19" s="579"/>
      <c r="AM19" s="579"/>
      <c r="AN19" s="579"/>
      <c r="AO19" s="579"/>
      <c r="AP19" s="579"/>
    </row>
    <row r="20" spans="2:42" s="572" customFormat="1" ht="74.25" customHeight="1" x14ac:dyDescent="0.25">
      <c r="B20" s="573" t="e">
        <f>IF([7]!Tabla3[[#This Row],[Línea estratégica]]="","",CONCATENATE([7]!Tabla3[[#This Row],[POA]],".",[7]!Tabla3[[#This Row],[SRS]],".",[7]!Tabla3[[#This Row],[AREA]],".",#REF!))</f>
        <v>#REF!</v>
      </c>
      <c r="C20" s="573" t="e">
        <f>IF([7]!Tabla3[[#This Row],[Línea estratégica]]="","",#REF!)</f>
        <v>#REF!</v>
      </c>
      <c r="D20" s="573" t="e">
        <f>IF([7]!Tabla3[[#This Row],[Línea estratégica]]="","",#REF!)</f>
        <v>#REF!</v>
      </c>
      <c r="E20" s="573" t="e">
        <f>IF([7]!Tabla3[[#This Row],[Línea estratégica]]="","",#REF!)</f>
        <v>#REF!</v>
      </c>
      <c r="F20" s="575"/>
      <c r="G20" s="575" t="str">
        <f>IFERROR(VLOOKUP([8]!Tabla3[[#This Row],[Línea estratégica]],[8]Obj!$B$57:$C$90,2,FALSE),"")</f>
        <v/>
      </c>
      <c r="H20" s="575"/>
      <c r="I20" s="575" t="str">
        <f>IFERROR(VLOOKUP($H20,[7]Obj!$D$118:$E$124,2,FALSE),"")</f>
        <v/>
      </c>
      <c r="J20" s="575"/>
      <c r="K20" s="574" t="s">
        <v>2579</v>
      </c>
      <c r="L20" s="575" t="s">
        <v>2580</v>
      </c>
      <c r="M20" s="575" t="s">
        <v>2431</v>
      </c>
      <c r="N20" s="575" t="s">
        <v>1644</v>
      </c>
      <c r="O20" s="580">
        <v>0.9</v>
      </c>
      <c r="P20" s="573"/>
      <c r="Q20" s="573" t="s">
        <v>2435</v>
      </c>
      <c r="R20" s="578"/>
      <c r="S20" s="578"/>
      <c r="T20" s="578"/>
      <c r="U20" s="578"/>
      <c r="V20" s="578"/>
      <c r="W20" s="578"/>
      <c r="X20" s="578"/>
      <c r="Y20" s="578"/>
      <c r="Z20" s="578"/>
      <c r="AA20" s="578"/>
      <c r="AB20" s="578"/>
      <c r="AC20" s="578"/>
      <c r="AD20" s="578"/>
      <c r="AE20" s="579"/>
      <c r="AF20" s="579"/>
      <c r="AG20" s="579"/>
      <c r="AH20" s="579"/>
      <c r="AI20" s="579"/>
      <c r="AJ20" s="579"/>
      <c r="AK20" s="579"/>
      <c r="AL20" s="579"/>
      <c r="AM20" s="579"/>
      <c r="AN20" s="579"/>
      <c r="AO20" s="579"/>
      <c r="AP20" s="579"/>
    </row>
    <row r="21" spans="2:42" s="572" customFormat="1" ht="100.5" customHeight="1" x14ac:dyDescent="0.25">
      <c r="B21" s="573" t="e">
        <f>IF([7]!Tabla3[[#This Row],[Línea estratégica]]="","",CONCATENATE([7]!Tabla3[[#This Row],[POA]],".",[7]!Tabla3[[#This Row],[SRS]],".",[7]!Tabla3[[#This Row],[AREA]],".",#REF!))</f>
        <v>#REF!</v>
      </c>
      <c r="C21" s="573" t="e">
        <f>IF([7]!Tabla3[[#This Row],[Línea estratégica]]="","",#REF!)</f>
        <v>#REF!</v>
      </c>
      <c r="D21" s="573" t="e">
        <f>IF([7]!Tabla3[[#This Row],[Línea estratégica]]="","",#REF!)</f>
        <v>#REF!</v>
      </c>
      <c r="E21" s="573" t="e">
        <f>IF([7]!Tabla3[[#This Row],[Línea estratégica]]="","",#REF!)</f>
        <v>#REF!</v>
      </c>
      <c r="F21" s="575"/>
      <c r="G21" s="575" t="str">
        <f>IFERROR(VLOOKUP([8]!Tabla3[[#This Row],[Línea estratégica]],[8]Obj!$B$57:$C$90,2,FALSE),"")</f>
        <v/>
      </c>
      <c r="H21" s="575"/>
      <c r="I21" s="575" t="str">
        <f>IFERROR(VLOOKUP($H21,[7]Obj!$D$118:$E$124,2,FALSE),"")</f>
        <v/>
      </c>
      <c r="J21" s="575"/>
      <c r="K21" s="575" t="s">
        <v>2436</v>
      </c>
      <c r="L21" s="575" t="s">
        <v>2437</v>
      </c>
      <c r="M21" s="575" t="s">
        <v>2053</v>
      </c>
      <c r="N21" s="575" t="s">
        <v>1644</v>
      </c>
      <c r="O21" s="580">
        <v>1</v>
      </c>
      <c r="P21" s="573"/>
      <c r="Q21" s="573" t="s">
        <v>2438</v>
      </c>
      <c r="R21" s="578"/>
      <c r="S21" s="578"/>
      <c r="T21" s="578"/>
      <c r="U21" s="578"/>
      <c r="V21" s="578"/>
      <c r="W21" s="578"/>
      <c r="X21" s="578"/>
      <c r="Y21" s="578"/>
      <c r="Z21" s="578"/>
      <c r="AA21" s="578"/>
      <c r="AB21" s="578"/>
      <c r="AC21" s="578"/>
      <c r="AD21" s="578"/>
      <c r="AE21" s="579"/>
      <c r="AF21" s="579"/>
      <c r="AG21" s="579"/>
      <c r="AH21" s="579"/>
      <c r="AI21" s="579"/>
      <c r="AJ21" s="579"/>
      <c r="AK21" s="579"/>
      <c r="AL21" s="579"/>
      <c r="AM21" s="579"/>
      <c r="AN21" s="579"/>
      <c r="AO21" s="579"/>
      <c r="AP21" s="579"/>
    </row>
    <row r="22" spans="2:42" s="572" customFormat="1" ht="141.75" x14ac:dyDescent="0.25">
      <c r="B22" s="573" t="e">
        <f>IF([7]!Tabla3[[#This Row],[Línea estratégica]]="","",CONCATENATE([7]!Tabla3[[#This Row],[POA]],".",[7]!Tabla3[[#This Row],[SRS]],".",[7]!Tabla3[[#This Row],[AREA]],".",#REF!))</f>
        <v>#REF!</v>
      </c>
      <c r="C22" s="573" t="e">
        <f>IF([7]!Tabla3[[#This Row],[Línea estratégica]]="","",#REF!)</f>
        <v>#REF!</v>
      </c>
      <c r="D22" s="573" t="e">
        <f>IF([7]!Tabla3[[#This Row],[Línea estratégica]]="","",#REF!)</f>
        <v>#REF!</v>
      </c>
      <c r="E22" s="573" t="e">
        <f>IF([7]!Tabla3[[#This Row],[Línea estratégica]]="","",#REF!)</f>
        <v>#REF!</v>
      </c>
      <c r="F22" s="574" t="s">
        <v>1725</v>
      </c>
      <c r="G22" s="575" t="str">
        <f>IFERROR(VLOOKUP($F22,[7]Obj!$B$57:$C$76,2,FALSE),"")</f>
        <v>LE.1</v>
      </c>
      <c r="H22" s="574" t="s">
        <v>1755</v>
      </c>
      <c r="I22" s="575" t="str">
        <f>IFERROR(VLOOKUP($H22,[7]Obj!$D$118:$E$124,2,FALSE),"")</f>
        <v>Obj1.1</v>
      </c>
      <c r="J22" s="574" t="s">
        <v>1732</v>
      </c>
      <c r="K22" s="574" t="s">
        <v>2439</v>
      </c>
      <c r="L22" s="576" t="s">
        <v>2440</v>
      </c>
      <c r="M22" s="574" t="s">
        <v>2431</v>
      </c>
      <c r="N22" s="577">
        <v>0.88</v>
      </c>
      <c r="O22" s="577">
        <v>0.95</v>
      </c>
      <c r="P22" s="576"/>
      <c r="Q22" s="582" t="s">
        <v>2441</v>
      </c>
      <c r="R22" s="578"/>
      <c r="S22" s="578"/>
      <c r="T22" s="578"/>
      <c r="U22" s="578"/>
      <c r="V22" s="579" t="s">
        <v>1718</v>
      </c>
      <c r="W22" s="578"/>
      <c r="X22" s="578"/>
      <c r="Y22" s="578"/>
      <c r="Z22" s="578"/>
      <c r="AA22" s="578"/>
      <c r="AB22" s="578"/>
      <c r="AC22" s="578"/>
      <c r="AD22" s="578"/>
      <c r="AE22" s="579"/>
      <c r="AF22" s="579"/>
      <c r="AG22" s="579"/>
      <c r="AH22" s="579"/>
      <c r="AI22" s="579"/>
      <c r="AJ22" s="579"/>
      <c r="AK22" s="579"/>
      <c r="AL22" s="579"/>
      <c r="AM22" s="579"/>
      <c r="AN22" s="579"/>
      <c r="AO22" s="579"/>
      <c r="AP22" s="579"/>
    </row>
    <row r="23" spans="2:42" s="572" customFormat="1" ht="63" x14ac:dyDescent="0.25">
      <c r="B23" s="573" t="e">
        <f>IF([7]!Tabla3[[#This Row],[Línea estratégica]]="","",CONCATENATE([7]!Tabla3[[#This Row],[POA]],".",[7]!Tabla3[[#This Row],[SRS]],".",[7]!Tabla3[[#This Row],[AREA]],".",#REF!))</f>
        <v>#REF!</v>
      </c>
      <c r="C23" s="573" t="e">
        <f>IF([7]!Tabla3[[#This Row],[Línea estratégica]]="","",#REF!)</f>
        <v>#REF!</v>
      </c>
      <c r="D23" s="573" t="e">
        <f>IF([7]!Tabla3[[#This Row],[Línea estratégica]]="","",#REF!)</f>
        <v>#REF!</v>
      </c>
      <c r="E23" s="573" t="e">
        <f>IF([7]!Tabla3[[#This Row],[Línea estratégica]]="","",#REF!)</f>
        <v>#REF!</v>
      </c>
      <c r="F23" s="574"/>
      <c r="G23" s="575" t="str">
        <f>IFERROR(VLOOKUP($F23,[7]Obj!$B$57:$C$76,2,FALSE),"")</f>
        <v/>
      </c>
      <c r="H23" s="574"/>
      <c r="I23" s="575" t="str">
        <f>IFERROR(VLOOKUP($H23,[7]Obj!$D$118:$E$124,2,FALSE),"")</f>
        <v/>
      </c>
      <c r="J23" s="574"/>
      <c r="K23" s="574" t="s">
        <v>2442</v>
      </c>
      <c r="L23" s="576" t="s">
        <v>2443</v>
      </c>
      <c r="M23" s="574" t="s">
        <v>2444</v>
      </c>
      <c r="N23" s="577" t="s">
        <v>1644</v>
      </c>
      <c r="O23" s="583">
        <v>70</v>
      </c>
      <c r="P23" s="576"/>
      <c r="Q23" s="582" t="s">
        <v>2441</v>
      </c>
      <c r="R23" s="578"/>
      <c r="S23" s="578"/>
      <c r="T23" s="578"/>
      <c r="U23" s="578"/>
      <c r="V23" s="579"/>
      <c r="W23" s="578"/>
      <c r="X23" s="578"/>
      <c r="Y23" s="578"/>
      <c r="Z23" s="578"/>
      <c r="AA23" s="578"/>
      <c r="AB23" s="578"/>
      <c r="AC23" s="578"/>
      <c r="AD23" s="578"/>
      <c r="AE23" s="579"/>
      <c r="AF23" s="579"/>
      <c r="AG23" s="579"/>
      <c r="AH23" s="579"/>
      <c r="AI23" s="579"/>
      <c r="AJ23" s="579"/>
      <c r="AK23" s="579"/>
      <c r="AL23" s="579"/>
      <c r="AM23" s="579"/>
      <c r="AN23" s="579"/>
      <c r="AO23" s="579"/>
      <c r="AP23" s="579"/>
    </row>
    <row r="24" spans="2:42" s="572" customFormat="1" ht="63" x14ac:dyDescent="0.25">
      <c r="B24" s="573" t="e">
        <f>IF([7]!Tabla3[[#This Row],[Línea estratégica]]="","",CONCATENATE([7]!Tabla3[[#This Row],[POA]],".",[7]!Tabla3[[#This Row],[SRS]],".",[7]!Tabla3[[#This Row],[AREA]],".",#REF!))</f>
        <v>#REF!</v>
      </c>
      <c r="C24" s="573" t="e">
        <f>IF([7]!Tabla3[[#This Row],[Línea estratégica]]="","",#REF!)</f>
        <v>#REF!</v>
      </c>
      <c r="D24" s="573" t="e">
        <f>IF([7]!Tabla3[[#This Row],[Línea estratégica]]="","",#REF!)</f>
        <v>#REF!</v>
      </c>
      <c r="E24" s="573" t="e">
        <f>IF([7]!Tabla3[[#This Row],[Línea estratégica]]="","",#REF!)</f>
        <v>#REF!</v>
      </c>
      <c r="F24" s="575"/>
      <c r="G24" s="575" t="str">
        <f>IFERROR(VLOOKUP([8]!Tabla3[[#This Row],[Línea estratégica]],[8]Obj!$B$57:$C$90,2,FALSE),"")</f>
        <v/>
      </c>
      <c r="H24" s="575"/>
      <c r="I24" s="575" t="str">
        <f>IFERROR(VLOOKUP($H24,[7]Obj!$D$118:$E$124,2,FALSE),"")</f>
        <v/>
      </c>
      <c r="J24" s="575"/>
      <c r="K24" s="575"/>
      <c r="L24" s="575" t="s">
        <v>2445</v>
      </c>
      <c r="M24" s="575" t="s">
        <v>2276</v>
      </c>
      <c r="N24" s="577" t="s">
        <v>1644</v>
      </c>
      <c r="O24" s="584">
        <v>12</v>
      </c>
      <c r="P24" s="573"/>
      <c r="Q24" s="582" t="s">
        <v>2441</v>
      </c>
      <c r="R24" s="578"/>
      <c r="S24" s="578"/>
      <c r="T24" s="578"/>
      <c r="U24" s="578"/>
      <c r="V24" s="579"/>
      <c r="W24" s="578"/>
      <c r="X24" s="578"/>
      <c r="Y24" s="578"/>
      <c r="Z24" s="578"/>
      <c r="AA24" s="578"/>
      <c r="AB24" s="578"/>
      <c r="AC24" s="578"/>
      <c r="AD24" s="578"/>
      <c r="AE24" s="579"/>
      <c r="AF24" s="579"/>
      <c r="AG24" s="579"/>
      <c r="AH24" s="579"/>
      <c r="AI24" s="579"/>
      <c r="AJ24" s="579"/>
      <c r="AK24" s="579"/>
      <c r="AL24" s="579"/>
      <c r="AM24" s="579"/>
      <c r="AN24" s="579"/>
      <c r="AO24" s="579"/>
      <c r="AP24" s="579"/>
    </row>
    <row r="25" spans="2:42" s="572" customFormat="1" ht="63" x14ac:dyDescent="0.25">
      <c r="B25" s="573" t="e">
        <f>IF([7]!Tabla3[[#This Row],[Línea estratégica]]="","",CONCATENATE([7]!Tabla3[[#This Row],[POA]],".",[7]!Tabla3[[#This Row],[SRS]],".",[7]!Tabla3[[#This Row],[AREA]],".",#REF!))</f>
        <v>#REF!</v>
      </c>
      <c r="C25" s="573" t="e">
        <f>IF([7]!Tabla3[[#This Row],[Línea estratégica]]="","",#REF!)</f>
        <v>#REF!</v>
      </c>
      <c r="D25" s="573" t="e">
        <f>IF([7]!Tabla3[[#This Row],[Línea estratégica]]="","",#REF!)</f>
        <v>#REF!</v>
      </c>
      <c r="E25" s="573" t="e">
        <f>IF([7]!Tabla3[[#This Row],[Línea estratégica]]="","",#REF!)</f>
        <v>#REF!</v>
      </c>
      <c r="F25" s="575"/>
      <c r="G25" s="575" t="str">
        <f>IFERROR(VLOOKUP([8]!Tabla3[[#This Row],[Línea estratégica]],[8]Obj!$B$57:$C$90,2,FALSE),"")</f>
        <v/>
      </c>
      <c r="H25" s="575"/>
      <c r="I25" s="575" t="str">
        <f>IFERROR(VLOOKUP($H25,[7]Obj!$D$118:$E$124,2,FALSE),"")</f>
        <v/>
      </c>
      <c r="J25" s="575"/>
      <c r="K25" s="575"/>
      <c r="L25" s="575" t="s">
        <v>2446</v>
      </c>
      <c r="M25" s="575" t="s">
        <v>2276</v>
      </c>
      <c r="N25" s="575" t="s">
        <v>1644</v>
      </c>
      <c r="O25" s="584">
        <v>12</v>
      </c>
      <c r="P25" s="573"/>
      <c r="Q25" s="582" t="s">
        <v>2441</v>
      </c>
      <c r="R25" s="578"/>
      <c r="S25" s="578"/>
      <c r="T25" s="578"/>
      <c r="U25" s="578"/>
      <c r="V25" s="579"/>
      <c r="W25" s="578"/>
      <c r="X25" s="578"/>
      <c r="Y25" s="578"/>
      <c r="Z25" s="578"/>
      <c r="AA25" s="578"/>
      <c r="AB25" s="578"/>
      <c r="AC25" s="578"/>
      <c r="AD25" s="578"/>
      <c r="AE25" s="579"/>
      <c r="AF25" s="579"/>
      <c r="AG25" s="579"/>
      <c r="AH25" s="579"/>
      <c r="AI25" s="579"/>
      <c r="AJ25" s="579"/>
      <c r="AK25" s="579"/>
      <c r="AL25" s="579"/>
      <c r="AM25" s="579"/>
      <c r="AN25" s="579"/>
      <c r="AO25" s="579"/>
      <c r="AP25" s="579"/>
    </row>
    <row r="26" spans="2:42" s="572" customFormat="1" ht="63" x14ac:dyDescent="0.25">
      <c r="B26" s="573" t="e">
        <f>IF([7]!Tabla3[[#This Row],[Línea estratégica]]="","",CONCATENATE([7]!Tabla3[[#This Row],[POA]],".",[7]!Tabla3[[#This Row],[SRS]],".",[7]!Tabla3[[#This Row],[AREA]],".",#REF!))</f>
        <v>#REF!</v>
      </c>
      <c r="C26" s="573" t="e">
        <f>IF([7]!Tabla3[[#This Row],[Línea estratégica]]="","",#REF!)</f>
        <v>#REF!</v>
      </c>
      <c r="D26" s="573" t="e">
        <f>IF([7]!Tabla3[[#This Row],[Línea estratégica]]="","",#REF!)</f>
        <v>#REF!</v>
      </c>
      <c r="E26" s="573" t="e">
        <f>IF([7]!Tabla3[[#This Row],[Línea estratégica]]="","",#REF!)</f>
        <v>#REF!</v>
      </c>
      <c r="F26" s="575"/>
      <c r="G26" s="575" t="str">
        <f>IFERROR(VLOOKUP([8]!Tabla3[[#This Row],[Línea estratégica]],[8]Obj!$B$57:$C$90,2,FALSE),"")</f>
        <v/>
      </c>
      <c r="H26" s="575"/>
      <c r="I26" s="575" t="str">
        <f>IFERROR(VLOOKUP($H26,[7]Obj!$D$118:$E$124,2,FALSE),"")</f>
        <v/>
      </c>
      <c r="J26" s="575"/>
      <c r="K26" s="575"/>
      <c r="L26" s="575" t="s">
        <v>2447</v>
      </c>
      <c r="M26" s="575" t="s">
        <v>2053</v>
      </c>
      <c r="N26" s="575" t="s">
        <v>1644</v>
      </c>
      <c r="O26" s="580" t="s">
        <v>2448</v>
      </c>
      <c r="P26" s="573"/>
      <c r="Q26" s="582" t="s">
        <v>2441</v>
      </c>
      <c r="R26" s="578"/>
      <c r="S26" s="578"/>
      <c r="T26" s="578"/>
      <c r="U26" s="578"/>
      <c r="V26" s="579"/>
      <c r="W26" s="578"/>
      <c r="X26" s="578"/>
      <c r="Y26" s="578"/>
      <c r="Z26" s="578"/>
      <c r="AA26" s="578"/>
      <c r="AB26" s="578"/>
      <c r="AC26" s="578"/>
      <c r="AD26" s="578"/>
      <c r="AE26" s="579"/>
      <c r="AF26" s="579"/>
      <c r="AG26" s="579"/>
      <c r="AH26" s="579"/>
      <c r="AI26" s="579"/>
      <c r="AJ26" s="579"/>
      <c r="AK26" s="579"/>
      <c r="AL26" s="579"/>
      <c r="AM26" s="579"/>
      <c r="AN26" s="579"/>
      <c r="AO26" s="579"/>
      <c r="AP26" s="579"/>
    </row>
    <row r="27" spans="2:42" s="572" customFormat="1" ht="69" customHeight="1" x14ac:dyDescent="0.25">
      <c r="B27" s="573" t="e">
        <f>IF([7]!Tabla3[[#This Row],[Línea estratégica]]="","",CONCATENATE([7]!Tabla3[[#This Row],[POA]],".",[7]!Tabla3[[#This Row],[SRS]],".",[7]!Tabla3[[#This Row],[AREA]],".",#REF!))</f>
        <v>#REF!</v>
      </c>
      <c r="C27" s="573" t="e">
        <f>IF([7]!Tabla3[[#This Row],[Línea estratégica]]="","",#REF!)</f>
        <v>#REF!</v>
      </c>
      <c r="D27" s="573" t="e">
        <f>IF([7]!Tabla3[[#This Row],[Línea estratégica]]="","",#REF!)</f>
        <v>#REF!</v>
      </c>
      <c r="E27" s="573" t="e">
        <f>IF([7]!Tabla3[[#This Row],[Línea estratégica]]="","",#REF!)</f>
        <v>#REF!</v>
      </c>
      <c r="F27" s="574"/>
      <c r="G27" s="575" t="str">
        <f>IFERROR(VLOOKUP($F27,[7]Obj!$B$57:$C$76,2,FALSE),"")</f>
        <v/>
      </c>
      <c r="H27" s="574"/>
      <c r="I27" s="575" t="str">
        <f>IFERROR(VLOOKUP($H27,[7]Obj!$D$118:$E$124,2,FALSE),"")</f>
        <v/>
      </c>
      <c r="J27" s="574"/>
      <c r="K27" s="574" t="s">
        <v>2449</v>
      </c>
      <c r="L27" s="576" t="s">
        <v>2450</v>
      </c>
      <c r="M27" s="574" t="s">
        <v>2053</v>
      </c>
      <c r="N27" s="576" t="s">
        <v>1644</v>
      </c>
      <c r="O27" s="577">
        <v>0.35</v>
      </c>
      <c r="P27" s="576"/>
      <c r="Q27" s="582" t="s">
        <v>2451</v>
      </c>
      <c r="R27" s="578"/>
      <c r="S27" s="578"/>
      <c r="T27" s="578"/>
      <c r="U27" s="578"/>
      <c r="V27" s="579"/>
      <c r="W27" s="578"/>
      <c r="X27" s="578"/>
      <c r="Y27" s="578"/>
      <c r="Z27" s="578"/>
      <c r="AA27" s="578"/>
      <c r="AB27" s="578"/>
      <c r="AC27" s="578"/>
      <c r="AD27" s="578"/>
      <c r="AE27" s="579"/>
      <c r="AF27" s="579"/>
      <c r="AG27" s="579"/>
      <c r="AH27" s="579"/>
      <c r="AI27" s="579"/>
      <c r="AJ27" s="579"/>
      <c r="AK27" s="579"/>
      <c r="AL27" s="579"/>
      <c r="AM27" s="579"/>
      <c r="AN27" s="579"/>
      <c r="AO27" s="579"/>
      <c r="AP27" s="579"/>
    </row>
    <row r="28" spans="2:42" s="572" customFormat="1" ht="189" x14ac:dyDescent="0.25">
      <c r="B28" s="573" t="e">
        <f>IF([7]!Tabla3[[#This Row],[Línea estratégica]]="","",CONCATENATE([7]!Tabla3[[#This Row],[POA]],".",[7]!Tabla3[[#This Row],[SRS]],".",[7]!Tabla3[[#This Row],[AREA]],".",#REF!))</f>
        <v>#REF!</v>
      </c>
      <c r="C28" s="573" t="e">
        <f>IF([7]!Tabla3[[#This Row],[Línea estratégica]]="","",#REF!)</f>
        <v>#REF!</v>
      </c>
      <c r="D28" s="573" t="e">
        <f>IF([7]!Tabla3[[#This Row],[Línea estratégica]]="","",#REF!)</f>
        <v>#REF!</v>
      </c>
      <c r="E28" s="573" t="e">
        <f>IF([7]!Tabla3[[#This Row],[Línea estratégica]]="","",#REF!)</f>
        <v>#REF!</v>
      </c>
      <c r="F28" s="574" t="s">
        <v>1725</v>
      </c>
      <c r="G28" s="575" t="str">
        <f>IFERROR(VLOOKUP($F28,[7]Obj!$B$57:$C$76,2,FALSE),"")</f>
        <v>LE.1</v>
      </c>
      <c r="H28" s="574" t="s">
        <v>1755</v>
      </c>
      <c r="I28" s="575" t="str">
        <f>IFERROR(VLOOKUP($H28,[7]Obj!$D$118:$E$124,2,FALSE),"")</f>
        <v>Obj1.1</v>
      </c>
      <c r="J28" s="574" t="s">
        <v>1733</v>
      </c>
      <c r="K28" s="574" t="s">
        <v>2452</v>
      </c>
      <c r="L28" s="576" t="s">
        <v>2453</v>
      </c>
      <c r="M28" s="574" t="s">
        <v>2053</v>
      </c>
      <c r="N28" s="577" t="s">
        <v>1644</v>
      </c>
      <c r="O28" s="577">
        <v>0.9</v>
      </c>
      <c r="P28" s="576"/>
      <c r="Q28" s="576" t="s">
        <v>2454</v>
      </c>
      <c r="R28" s="578"/>
      <c r="S28" s="578"/>
      <c r="T28" s="578"/>
      <c r="U28" s="578"/>
      <c r="V28" s="579"/>
      <c r="W28" s="578"/>
      <c r="X28" s="578"/>
      <c r="Y28" s="578"/>
      <c r="Z28" s="578"/>
      <c r="AA28" s="578"/>
      <c r="AB28" s="578"/>
      <c r="AC28" s="578"/>
      <c r="AD28" s="578"/>
      <c r="AE28" s="579"/>
      <c r="AF28" s="579"/>
      <c r="AG28" s="579"/>
      <c r="AH28" s="579"/>
      <c r="AI28" s="579"/>
      <c r="AJ28" s="579"/>
      <c r="AK28" s="579"/>
      <c r="AL28" s="579"/>
      <c r="AM28" s="579"/>
      <c r="AN28" s="579"/>
      <c r="AO28" s="579"/>
      <c r="AP28" s="579"/>
    </row>
    <row r="29" spans="2:42" s="572" customFormat="1" ht="100.5" customHeight="1" x14ac:dyDescent="0.25">
      <c r="B29" s="573" t="e">
        <f>IF([7]!Tabla3[[#This Row],[Línea estratégica]]="","",CONCATENATE([7]!Tabla3[[#This Row],[POA]],".",[7]!Tabla3[[#This Row],[SRS]],".",[7]!Tabla3[[#This Row],[AREA]],".",#REF!))</f>
        <v>#REF!</v>
      </c>
      <c r="C29" s="573" t="e">
        <f>IF([7]!Tabla3[[#This Row],[Línea estratégica]]="","",#REF!)</f>
        <v>#REF!</v>
      </c>
      <c r="D29" s="573" t="e">
        <f>IF([7]!Tabla3[[#This Row],[Línea estratégica]]="","",#REF!)</f>
        <v>#REF!</v>
      </c>
      <c r="E29" s="573" t="e">
        <f>IF([7]!Tabla3[[#This Row],[Línea estratégica]]="","",#REF!)</f>
        <v>#REF!</v>
      </c>
      <c r="F29" s="575"/>
      <c r="G29" s="575" t="str">
        <f>IFERROR(VLOOKUP([8]!Tabla3[[#This Row],[Línea estratégica]],[8]Obj!$B$57:$C$90,2,FALSE),"")</f>
        <v/>
      </c>
      <c r="H29" s="575"/>
      <c r="I29" s="575" t="str">
        <f>IFERROR(VLOOKUP($H29,[7]Obj!$D$118:$E$124,2,FALSE),"")</f>
        <v/>
      </c>
      <c r="J29" s="575"/>
      <c r="K29" s="575"/>
      <c r="L29" s="575" t="s">
        <v>2455</v>
      </c>
      <c r="M29" s="575" t="s">
        <v>2053</v>
      </c>
      <c r="N29" s="580">
        <v>0.45</v>
      </c>
      <c r="O29" s="580">
        <v>0.85</v>
      </c>
      <c r="P29" s="573"/>
      <c r="Q29" s="576" t="s">
        <v>2454</v>
      </c>
      <c r="R29" s="578"/>
      <c r="S29" s="578"/>
      <c r="T29" s="578"/>
      <c r="U29" s="578"/>
      <c r="V29" s="579"/>
      <c r="W29" s="578"/>
      <c r="X29" s="578"/>
      <c r="Y29" s="578"/>
      <c r="Z29" s="578"/>
      <c r="AA29" s="578"/>
      <c r="AB29" s="578"/>
      <c r="AC29" s="578"/>
      <c r="AD29" s="578"/>
      <c r="AE29" s="579"/>
      <c r="AF29" s="579"/>
      <c r="AG29" s="579"/>
      <c r="AH29" s="579"/>
      <c r="AI29" s="579"/>
      <c r="AJ29" s="579"/>
      <c r="AK29" s="579"/>
      <c r="AL29" s="579"/>
      <c r="AM29" s="579"/>
      <c r="AN29" s="579"/>
      <c r="AO29" s="579"/>
      <c r="AP29" s="579"/>
    </row>
    <row r="30" spans="2:42" s="572" customFormat="1" ht="63" x14ac:dyDescent="0.25">
      <c r="B30" s="573" t="e">
        <f>IF([7]!Tabla3[[#This Row],[Línea estratégica]]="","",CONCATENATE([7]!Tabla3[[#This Row],[POA]],".",[7]!Tabla3[[#This Row],[SRS]],".",[7]!Tabla3[[#This Row],[AREA]],".",#REF!))</f>
        <v>#REF!</v>
      </c>
      <c r="C30" s="573" t="e">
        <f>IF([7]!Tabla3[[#This Row],[Línea estratégica]]="","",#REF!)</f>
        <v>#REF!</v>
      </c>
      <c r="D30" s="573" t="e">
        <f>IF([7]!Tabla3[[#This Row],[Línea estratégica]]="","",#REF!)</f>
        <v>#REF!</v>
      </c>
      <c r="E30" s="573" t="e">
        <f>IF([7]!Tabla3[[#This Row],[Línea estratégica]]="","",#REF!)</f>
        <v>#REF!</v>
      </c>
      <c r="F30" s="574"/>
      <c r="G30" s="575" t="str">
        <f>IFERROR(VLOOKUP($F30,[7]Obj!$B$57:$C$76,2,FALSE),"")</f>
        <v/>
      </c>
      <c r="H30" s="574"/>
      <c r="I30" s="575" t="str">
        <f>IFERROR(VLOOKUP($H30,[7]Obj!$D$118:$E$124,2,FALSE),"")</f>
        <v/>
      </c>
      <c r="J30" s="574"/>
      <c r="K30" s="574" t="s">
        <v>2456</v>
      </c>
      <c r="L30" s="576" t="s">
        <v>2457</v>
      </c>
      <c r="M30" s="574" t="s">
        <v>2053</v>
      </c>
      <c r="N30" s="577" t="s">
        <v>1644</v>
      </c>
      <c r="O30" s="577">
        <v>0.75</v>
      </c>
      <c r="P30" s="576"/>
      <c r="Q30" s="576" t="s">
        <v>2454</v>
      </c>
      <c r="R30" s="578"/>
      <c r="S30" s="578"/>
      <c r="T30" s="578"/>
      <c r="U30" s="578"/>
      <c r="V30" s="579"/>
      <c r="W30" s="578"/>
      <c r="X30" s="578"/>
      <c r="Y30" s="578"/>
      <c r="Z30" s="578"/>
      <c r="AA30" s="578"/>
      <c r="AB30" s="578"/>
      <c r="AC30" s="578"/>
      <c r="AD30" s="578"/>
      <c r="AE30" s="579"/>
      <c r="AF30" s="579"/>
      <c r="AG30" s="579"/>
      <c r="AH30" s="579"/>
      <c r="AI30" s="579"/>
      <c r="AJ30" s="579"/>
      <c r="AK30" s="579"/>
      <c r="AL30" s="579"/>
      <c r="AM30" s="579"/>
      <c r="AN30" s="579"/>
      <c r="AO30" s="579"/>
      <c r="AP30" s="579"/>
    </row>
    <row r="31" spans="2:42" s="572" customFormat="1" ht="58.5" customHeight="1" x14ac:dyDescent="0.25">
      <c r="B31" s="573" t="e">
        <f>IF([7]!Tabla3[[#This Row],[Línea estratégica]]="","",CONCATENATE([7]!Tabla3[[#This Row],[POA]],".",[7]!Tabla3[[#This Row],[SRS]],".",[7]!Tabla3[[#This Row],[AREA]],".",#REF!))</f>
        <v>#REF!</v>
      </c>
      <c r="C31" s="573" t="e">
        <f>IF([7]!Tabla3[[#This Row],[Línea estratégica]]="","",#REF!)</f>
        <v>#REF!</v>
      </c>
      <c r="D31" s="573" t="e">
        <f>IF([7]!Tabla3[[#This Row],[Línea estratégica]]="","",#REF!)</f>
        <v>#REF!</v>
      </c>
      <c r="E31" s="573" t="e">
        <f>IF([7]!Tabla3[[#This Row],[Línea estratégica]]="","",#REF!)</f>
        <v>#REF!</v>
      </c>
      <c r="F31" s="575"/>
      <c r="G31" s="575" t="str">
        <f>IFERROR(VLOOKUP([8]!Tabla3[[#This Row],[Línea estratégica]],[8]Obj!$B$57:$C$90,2,FALSE),"")</f>
        <v/>
      </c>
      <c r="H31" s="575"/>
      <c r="I31" s="575" t="str">
        <f>IFERROR(VLOOKUP($H31,[7]Obj!$D$118:$E$124,2,FALSE),"")</f>
        <v/>
      </c>
      <c r="J31" s="575"/>
      <c r="K31" s="574" t="s">
        <v>2458</v>
      </c>
      <c r="L31" s="575" t="s">
        <v>2459</v>
      </c>
      <c r="M31" s="575"/>
      <c r="N31" s="577" t="s">
        <v>1644</v>
      </c>
      <c r="O31" s="580">
        <v>0.5</v>
      </c>
      <c r="P31" s="573"/>
      <c r="Q31" s="573" t="s">
        <v>2460</v>
      </c>
      <c r="R31" s="578"/>
      <c r="S31" s="578"/>
      <c r="T31" s="578"/>
      <c r="U31" s="578"/>
      <c r="V31" s="579"/>
      <c r="W31" s="578"/>
      <c r="X31" s="578"/>
      <c r="Y31" s="578"/>
      <c r="Z31" s="578"/>
      <c r="AA31" s="578"/>
      <c r="AB31" s="578"/>
      <c r="AC31" s="578"/>
      <c r="AD31" s="578"/>
      <c r="AE31" s="579"/>
      <c r="AF31" s="579"/>
      <c r="AG31" s="579"/>
      <c r="AH31" s="579"/>
      <c r="AI31" s="579"/>
      <c r="AJ31" s="579"/>
      <c r="AK31" s="579"/>
      <c r="AL31" s="579"/>
      <c r="AM31" s="579"/>
      <c r="AN31" s="579"/>
      <c r="AO31" s="579"/>
      <c r="AP31" s="579"/>
    </row>
    <row r="32" spans="2:42" s="572" customFormat="1" ht="220.5" x14ac:dyDescent="0.25">
      <c r="B32" s="573" t="e">
        <f>IF([7]!Tabla3[[#This Row],[Línea estratégica]]="","",CONCATENATE([7]!Tabla3[[#This Row],[POA]],".",[7]!Tabla3[[#This Row],[SRS]],".",[7]!Tabla3[[#This Row],[AREA]],".",#REF!))</f>
        <v>#REF!</v>
      </c>
      <c r="C32" s="573" t="e">
        <f>IF([7]!Tabla3[[#This Row],[Línea estratégica]]="","",#REF!)</f>
        <v>#REF!</v>
      </c>
      <c r="D32" s="573" t="e">
        <f>IF([7]!Tabla3[[#This Row],[Línea estratégica]]="","",#REF!)</f>
        <v>#REF!</v>
      </c>
      <c r="E32" s="573" t="e">
        <f>IF([7]!Tabla3[[#This Row],[Línea estratégica]]="","",#REF!)</f>
        <v>#REF!</v>
      </c>
      <c r="F32" s="574" t="s">
        <v>1725</v>
      </c>
      <c r="G32" s="575" t="str">
        <f>IFERROR(VLOOKUP($F32,[7]Obj!$B$57:$C$76,2,FALSE),"")</f>
        <v>LE.1</v>
      </c>
      <c r="H32" s="574" t="s">
        <v>1755</v>
      </c>
      <c r="I32" s="575" t="str">
        <f>IFERROR(VLOOKUP($H32,[7]Obj!$D$118:$E$124,2,FALSE),"")</f>
        <v>Obj1.1</v>
      </c>
      <c r="J32" s="574" t="s">
        <v>1734</v>
      </c>
      <c r="K32" s="574" t="s">
        <v>2461</v>
      </c>
      <c r="L32" s="576" t="s">
        <v>2462</v>
      </c>
      <c r="M32" s="574" t="s">
        <v>544</v>
      </c>
      <c r="N32" s="577" t="s">
        <v>1644</v>
      </c>
      <c r="O32" s="585">
        <v>1</v>
      </c>
      <c r="P32" s="576"/>
      <c r="Q32" s="576" t="s">
        <v>2460</v>
      </c>
      <c r="R32" s="578"/>
      <c r="S32" s="578"/>
      <c r="T32" s="578"/>
      <c r="U32" s="578"/>
      <c r="V32" s="579"/>
      <c r="W32" s="578"/>
      <c r="X32" s="578"/>
      <c r="Y32" s="578"/>
      <c r="Z32" s="578"/>
      <c r="AA32" s="578"/>
      <c r="AB32" s="578"/>
      <c r="AC32" s="578"/>
      <c r="AD32" s="578"/>
      <c r="AE32" s="579"/>
      <c r="AF32" s="579"/>
      <c r="AG32" s="579"/>
      <c r="AH32" s="579"/>
      <c r="AI32" s="579"/>
      <c r="AJ32" s="579"/>
      <c r="AK32" s="579"/>
      <c r="AL32" s="579"/>
      <c r="AM32" s="579"/>
      <c r="AN32" s="579"/>
      <c r="AO32" s="579"/>
      <c r="AP32" s="579"/>
    </row>
    <row r="33" spans="2:42" s="572" customFormat="1" ht="93" customHeight="1" x14ac:dyDescent="0.25">
      <c r="B33" s="573" t="e">
        <f>IF([7]!Tabla3[[#This Row],[Línea estratégica]]="","",CONCATENATE([7]!Tabla3[[#This Row],[POA]],".",[7]!Tabla3[[#This Row],[SRS]],".",[7]!Tabla3[[#This Row],[AREA]],".",#REF!))</f>
        <v>#REF!</v>
      </c>
      <c r="C33" s="573" t="e">
        <f>IF([7]!Tabla3[[#This Row],[Línea estratégica]]="","",#REF!)</f>
        <v>#REF!</v>
      </c>
      <c r="D33" s="573" t="e">
        <f>IF([7]!Tabla3[[#This Row],[Línea estratégica]]="","",#REF!)</f>
        <v>#REF!</v>
      </c>
      <c r="E33" s="573" t="e">
        <f>IF([7]!Tabla3[[#This Row],[Línea estratégica]]="","",#REF!)</f>
        <v>#REF!</v>
      </c>
      <c r="F33" s="574"/>
      <c r="G33" s="575" t="str">
        <f>IFERROR(VLOOKUP($F33,[7]Obj!$B$57:$C$76,2,FALSE),"")</f>
        <v/>
      </c>
      <c r="H33" s="574"/>
      <c r="I33" s="575" t="str">
        <f>IFERROR(VLOOKUP($H33,[7]Obj!$D$118:$E$124,2,FALSE),"")</f>
        <v/>
      </c>
      <c r="J33" s="574"/>
      <c r="K33" s="575" t="s">
        <v>2463</v>
      </c>
      <c r="L33" s="576" t="s">
        <v>2464</v>
      </c>
      <c r="M33" s="574" t="s">
        <v>2053</v>
      </c>
      <c r="N33" s="576">
        <v>0.5</v>
      </c>
      <c r="O33" s="577">
        <v>0.9</v>
      </c>
      <c r="P33" s="576"/>
      <c r="Q33" s="576" t="s">
        <v>2465</v>
      </c>
      <c r="R33" s="578"/>
      <c r="S33" s="578"/>
      <c r="T33" s="578"/>
      <c r="U33" s="578"/>
      <c r="V33" s="579"/>
      <c r="W33" s="578"/>
      <c r="X33" s="578"/>
      <c r="Y33" s="578"/>
      <c r="Z33" s="578"/>
      <c r="AA33" s="578"/>
      <c r="AB33" s="578"/>
      <c r="AC33" s="578"/>
      <c r="AD33" s="578"/>
      <c r="AE33" s="579"/>
      <c r="AF33" s="579"/>
      <c r="AG33" s="579"/>
      <c r="AH33" s="579"/>
      <c r="AI33" s="579"/>
      <c r="AJ33" s="579"/>
      <c r="AK33" s="579"/>
      <c r="AL33" s="579"/>
      <c r="AM33" s="579"/>
      <c r="AN33" s="579"/>
      <c r="AO33" s="579"/>
      <c r="AP33" s="579"/>
    </row>
    <row r="34" spans="2:42" s="572" customFormat="1" ht="84.75" customHeight="1" x14ac:dyDescent="0.25">
      <c r="B34" s="573" t="e">
        <f>IF([7]!Tabla3[[#This Row],[Línea estratégica]]="","",CONCATENATE([7]!Tabla3[[#This Row],[POA]],".",[7]!Tabla3[[#This Row],[SRS]],".",[7]!Tabla3[[#This Row],[AREA]],".",#REF!))</f>
        <v>#REF!</v>
      </c>
      <c r="C34" s="573" t="e">
        <f>IF([7]!Tabla3[[#This Row],[Línea estratégica]]="","",#REF!)</f>
        <v>#REF!</v>
      </c>
      <c r="D34" s="573" t="e">
        <f>IF([7]!Tabla3[[#This Row],[Línea estratégica]]="","",#REF!)</f>
        <v>#REF!</v>
      </c>
      <c r="E34" s="573" t="e">
        <f>IF([7]!Tabla3[[#This Row],[Línea estratégica]]="","",#REF!)</f>
        <v>#REF!</v>
      </c>
      <c r="F34" s="575"/>
      <c r="G34" s="575" t="str">
        <f>IFERROR(VLOOKUP([8]!Tabla3[[#This Row],[Línea estratégica]],[8]Obj!$B$57:$C$90,2,FALSE),"")</f>
        <v/>
      </c>
      <c r="H34" s="575"/>
      <c r="I34" s="575" t="str">
        <f>IFERROR(VLOOKUP($H34,[7]Obj!$D$118:$E$124,2,FALSE),"")</f>
        <v/>
      </c>
      <c r="J34" s="575"/>
      <c r="K34" s="575"/>
      <c r="L34" s="575" t="s">
        <v>2466</v>
      </c>
      <c r="M34" s="575" t="s">
        <v>2053</v>
      </c>
      <c r="N34" s="575">
        <v>0.5</v>
      </c>
      <c r="O34" s="580">
        <v>0.9</v>
      </c>
      <c r="P34" s="573"/>
      <c r="Q34" s="576" t="s">
        <v>2465</v>
      </c>
      <c r="R34" s="578"/>
      <c r="S34" s="578"/>
      <c r="T34" s="578"/>
      <c r="U34" s="578"/>
      <c r="V34" s="579"/>
      <c r="W34" s="578"/>
      <c r="X34" s="578"/>
      <c r="Y34" s="578"/>
      <c r="Z34" s="578"/>
      <c r="AA34" s="578"/>
      <c r="AB34" s="578"/>
      <c r="AC34" s="578"/>
      <c r="AD34" s="578"/>
      <c r="AE34" s="579"/>
      <c r="AF34" s="579"/>
      <c r="AG34" s="579"/>
      <c r="AH34" s="579"/>
      <c r="AI34" s="579"/>
      <c r="AJ34" s="579"/>
      <c r="AK34" s="579"/>
      <c r="AL34" s="579"/>
      <c r="AM34" s="579"/>
      <c r="AN34" s="579"/>
      <c r="AO34" s="579"/>
      <c r="AP34" s="579"/>
    </row>
    <row r="35" spans="2:42" s="572" customFormat="1" ht="84.75" customHeight="1" x14ac:dyDescent="0.25">
      <c r="B35" s="573" t="e">
        <f>IF([7]!Tabla3[[#This Row],[Línea estratégica]]="","",CONCATENATE([7]!Tabla3[[#This Row],[POA]],".",[7]!Tabla3[[#This Row],[SRS]],".",[7]!Tabla3[[#This Row],[AREA]],".",#REF!))</f>
        <v>#REF!</v>
      </c>
      <c r="C35" s="573" t="e">
        <f>IF([7]!Tabla3[[#This Row],[Línea estratégica]]="","",#REF!)</f>
        <v>#REF!</v>
      </c>
      <c r="D35" s="573" t="e">
        <f>IF([7]!Tabla3[[#This Row],[Línea estratégica]]="","",#REF!)</f>
        <v>#REF!</v>
      </c>
      <c r="E35" s="573" t="e">
        <f>IF([7]!Tabla3[[#This Row],[Línea estratégica]]="","",#REF!)</f>
        <v>#REF!</v>
      </c>
      <c r="F35" s="575"/>
      <c r="G35" s="575" t="str">
        <f>IFERROR(VLOOKUP([8]!Tabla3[[#This Row],[Línea estratégica]],[8]Obj!$B$57:$C$90,2,FALSE),"")</f>
        <v/>
      </c>
      <c r="H35" s="575"/>
      <c r="I35" s="575" t="str">
        <f>IFERROR(VLOOKUP($H35,[7]Obj!$D$118:$E$124,2,FALSE),"")</f>
        <v/>
      </c>
      <c r="J35" s="575"/>
      <c r="K35" s="575"/>
      <c r="L35" s="575" t="s">
        <v>2467</v>
      </c>
      <c r="M35" s="575" t="s">
        <v>2053</v>
      </c>
      <c r="N35" s="575" t="s">
        <v>1644</v>
      </c>
      <c r="O35" s="580">
        <v>0.9</v>
      </c>
      <c r="P35" s="573"/>
      <c r="Q35" s="576" t="s">
        <v>2465</v>
      </c>
      <c r="R35" s="578"/>
      <c r="S35" s="578"/>
      <c r="T35" s="578"/>
      <c r="U35" s="578"/>
      <c r="V35" s="579"/>
      <c r="W35" s="578"/>
      <c r="X35" s="578"/>
      <c r="Y35" s="578"/>
      <c r="Z35" s="578"/>
      <c r="AA35" s="578"/>
      <c r="AB35" s="578"/>
      <c r="AC35" s="578"/>
      <c r="AD35" s="578"/>
      <c r="AE35" s="579"/>
      <c r="AF35" s="579"/>
      <c r="AG35" s="579"/>
      <c r="AH35" s="579"/>
      <c r="AI35" s="579"/>
      <c r="AJ35" s="579"/>
      <c r="AK35" s="579"/>
      <c r="AL35" s="579"/>
      <c r="AM35" s="579"/>
      <c r="AN35" s="579"/>
      <c r="AO35" s="579"/>
      <c r="AP35" s="579"/>
    </row>
    <row r="36" spans="2:42" s="572" customFormat="1" ht="70.5" customHeight="1" x14ac:dyDescent="0.25">
      <c r="B36" s="573" t="e">
        <f>IF([7]!Tabla3[[#This Row],[Línea estratégica]]="","",CONCATENATE([7]!Tabla3[[#This Row],[POA]],".",[7]!Tabla3[[#This Row],[SRS]],".",[7]!Tabla3[[#This Row],[AREA]],".",#REF!))</f>
        <v>#REF!</v>
      </c>
      <c r="C36" s="573" t="e">
        <f>IF([7]!Tabla3[[#This Row],[Línea estratégica]]="","",#REF!)</f>
        <v>#REF!</v>
      </c>
      <c r="D36" s="573" t="e">
        <f>IF([7]!Tabla3[[#This Row],[Línea estratégica]]="","",#REF!)</f>
        <v>#REF!</v>
      </c>
      <c r="E36" s="573" t="e">
        <f>IF([7]!Tabla3[[#This Row],[Línea estratégica]]="","",#REF!)</f>
        <v>#REF!</v>
      </c>
      <c r="F36" s="575"/>
      <c r="G36" s="575" t="str">
        <f>IFERROR(VLOOKUP([8]!Tabla3[[#This Row],[Línea estratégica]],[8]Obj!$B$57:$C$90,2,FALSE),"")</f>
        <v/>
      </c>
      <c r="H36" s="575"/>
      <c r="I36" s="575" t="str">
        <f>IFERROR(VLOOKUP($H36,[7]Obj!$D$118:$E$124,2,FALSE),"")</f>
        <v/>
      </c>
      <c r="J36" s="575"/>
      <c r="K36" s="575"/>
      <c r="L36" s="575" t="s">
        <v>2468</v>
      </c>
      <c r="M36" s="575" t="s">
        <v>2053</v>
      </c>
      <c r="N36" s="575" t="s">
        <v>1644</v>
      </c>
      <c r="O36" s="580">
        <v>0.9</v>
      </c>
      <c r="P36" s="573"/>
      <c r="Q36" s="576" t="s">
        <v>2465</v>
      </c>
      <c r="R36" s="578"/>
      <c r="S36" s="578"/>
      <c r="T36" s="578"/>
      <c r="U36" s="578"/>
      <c r="V36" s="579"/>
      <c r="W36" s="578"/>
      <c r="X36" s="578"/>
      <c r="Y36" s="578"/>
      <c r="Z36" s="578"/>
      <c r="AA36" s="578"/>
      <c r="AB36" s="578"/>
      <c r="AC36" s="578"/>
      <c r="AD36" s="578"/>
      <c r="AE36" s="579"/>
      <c r="AF36" s="579"/>
      <c r="AG36" s="579"/>
      <c r="AH36" s="579"/>
      <c r="AI36" s="579"/>
      <c r="AJ36" s="579"/>
      <c r="AK36" s="579"/>
      <c r="AL36" s="579"/>
      <c r="AM36" s="579"/>
      <c r="AN36" s="579"/>
      <c r="AO36" s="579"/>
      <c r="AP36" s="579"/>
    </row>
    <row r="37" spans="2:42" s="572" customFormat="1" ht="94.5" x14ac:dyDescent="0.25">
      <c r="B37" s="573" t="e">
        <f>IF([7]!Tabla3[[#This Row],[Línea estratégica]]="","",CONCATENATE([7]!Tabla3[[#This Row],[POA]],".",[7]!Tabla3[[#This Row],[SRS]],".",[7]!Tabla3[[#This Row],[AREA]],".",#REF!))</f>
        <v>#REF!</v>
      </c>
      <c r="C37" s="573" t="e">
        <f>IF([7]!Tabla3[[#This Row],[Línea estratégica]]="","",#REF!)</f>
        <v>#REF!</v>
      </c>
      <c r="D37" s="573" t="e">
        <f>IF([7]!Tabla3[[#This Row],[Línea estratégica]]="","",#REF!)</f>
        <v>#REF!</v>
      </c>
      <c r="E37" s="573" t="e">
        <f>IF([7]!Tabla3[[#This Row],[Línea estratégica]]="","",#REF!)</f>
        <v>#REF!</v>
      </c>
      <c r="F37" s="574"/>
      <c r="G37" s="575" t="str">
        <f>IFERROR(VLOOKUP($F37,[7]Obj!$B$57:$C$76,2,FALSE),"")</f>
        <v/>
      </c>
      <c r="H37" s="574"/>
      <c r="I37" s="575" t="str">
        <f>IFERROR(VLOOKUP($H37,[7]Obj!$D$118:$E$124,2,FALSE),"")</f>
        <v/>
      </c>
      <c r="J37" s="575"/>
      <c r="K37" s="574" t="s">
        <v>1855</v>
      </c>
      <c r="L37" s="576" t="s">
        <v>2469</v>
      </c>
      <c r="M37" s="574" t="s">
        <v>2053</v>
      </c>
      <c r="N37" s="576"/>
      <c r="O37" s="577">
        <v>0.9</v>
      </c>
      <c r="P37" s="576"/>
      <c r="Q37" s="576" t="s">
        <v>2470</v>
      </c>
      <c r="R37" s="578"/>
      <c r="S37" s="578"/>
      <c r="T37" s="578"/>
      <c r="U37" s="578"/>
      <c r="V37" s="579"/>
      <c r="W37" s="578"/>
      <c r="X37" s="578"/>
      <c r="Y37" s="578"/>
      <c r="Z37" s="578"/>
      <c r="AA37" s="578"/>
      <c r="AB37" s="578"/>
      <c r="AC37" s="578"/>
      <c r="AD37" s="578"/>
      <c r="AE37" s="579"/>
      <c r="AF37" s="579"/>
      <c r="AG37" s="579"/>
      <c r="AH37" s="579"/>
      <c r="AI37" s="579"/>
      <c r="AJ37" s="579"/>
      <c r="AK37" s="579"/>
      <c r="AL37" s="579"/>
      <c r="AM37" s="579"/>
      <c r="AN37" s="579"/>
      <c r="AO37" s="579"/>
      <c r="AP37" s="579"/>
    </row>
    <row r="38" spans="2:42" s="572" customFormat="1" ht="47.25" x14ac:dyDescent="0.25">
      <c r="B38" s="573" t="e">
        <f>IF([7]!Tabla3[[#This Row],[Línea estratégica]]="","",CONCATENATE([7]!Tabla3[[#This Row],[POA]],".",[7]!Tabla3[[#This Row],[SRS]],".",[7]!Tabla3[[#This Row],[AREA]],".",#REF!))</f>
        <v>#REF!</v>
      </c>
      <c r="C38" s="573" t="e">
        <f>IF([7]!Tabla3[[#This Row],[Línea estratégica]]="","",#REF!)</f>
        <v>#REF!</v>
      </c>
      <c r="D38" s="573" t="e">
        <f>IF([7]!Tabla3[[#This Row],[Línea estratégica]]="","",#REF!)</f>
        <v>#REF!</v>
      </c>
      <c r="E38" s="573" t="e">
        <f>IF([7]!Tabla3[[#This Row],[Línea estratégica]]="","",#REF!)</f>
        <v>#REF!</v>
      </c>
      <c r="F38" s="575"/>
      <c r="G38" s="575" t="str">
        <f>IFERROR(VLOOKUP([8]!Tabla3[[#This Row],[Línea estratégica]],[8]Obj!$B$57:$C$90,2,FALSE),"")</f>
        <v/>
      </c>
      <c r="H38" s="575"/>
      <c r="I38" s="575" t="str">
        <f>IFERROR(VLOOKUP($H38,[7]Obj!$D$118:$E$124,2,FALSE),"")</f>
        <v/>
      </c>
      <c r="J38" s="575"/>
      <c r="K38" s="575"/>
      <c r="L38" s="575" t="s">
        <v>2471</v>
      </c>
      <c r="M38" s="574" t="s">
        <v>2053</v>
      </c>
      <c r="N38" s="575"/>
      <c r="O38" s="580">
        <v>0.95</v>
      </c>
      <c r="P38" s="573"/>
      <c r="Q38" s="576" t="s">
        <v>2470</v>
      </c>
      <c r="R38" s="578"/>
      <c r="S38" s="578"/>
      <c r="T38" s="578"/>
      <c r="U38" s="578"/>
      <c r="V38" s="579"/>
      <c r="W38" s="578"/>
      <c r="X38" s="578"/>
      <c r="Y38" s="578"/>
      <c r="Z38" s="578"/>
      <c r="AA38" s="578"/>
      <c r="AB38" s="578"/>
      <c r="AC38" s="578"/>
      <c r="AD38" s="578"/>
      <c r="AE38" s="579"/>
      <c r="AF38" s="579"/>
      <c r="AG38" s="579"/>
      <c r="AH38" s="579"/>
      <c r="AI38" s="579"/>
      <c r="AJ38" s="579"/>
      <c r="AK38" s="579"/>
      <c r="AL38" s="579"/>
      <c r="AM38" s="579"/>
      <c r="AN38" s="579"/>
      <c r="AO38" s="579"/>
      <c r="AP38" s="579"/>
    </row>
    <row r="39" spans="2:42" s="572" customFormat="1" ht="173.25" x14ac:dyDescent="0.25">
      <c r="B39" s="573" t="e">
        <f>IF([7]!Tabla3[[#This Row],[Línea estratégica]]="","",CONCATENATE([7]!Tabla3[[#This Row],[POA]],".",[7]!Tabla3[[#This Row],[SRS]],".",[7]!Tabla3[[#This Row],[AREA]],".",#REF!))</f>
        <v>#REF!</v>
      </c>
      <c r="C39" s="573" t="e">
        <f>IF([7]!Tabla3[[#This Row],[Línea estratégica]]="","",#REF!)</f>
        <v>#REF!</v>
      </c>
      <c r="D39" s="573" t="e">
        <f>IF([7]!Tabla3[[#This Row],[Línea estratégica]]="","",#REF!)</f>
        <v>#REF!</v>
      </c>
      <c r="E39" s="573" t="e">
        <f>IF([7]!Tabla3[[#This Row],[Línea estratégica]]="","",#REF!)</f>
        <v>#REF!</v>
      </c>
      <c r="F39" s="574" t="s">
        <v>1725</v>
      </c>
      <c r="G39" s="575" t="str">
        <f>IFERROR(VLOOKUP($F39,[7]Obj!$B$57:$C$76,2,FALSE),"")</f>
        <v>LE.1</v>
      </c>
      <c r="H39" s="574" t="s">
        <v>1755</v>
      </c>
      <c r="I39" s="575" t="str">
        <f>IFERROR(VLOOKUP($H39,[7]Obj!$D$118:$E$124,2,FALSE),"")</f>
        <v>Obj1.1</v>
      </c>
      <c r="J39" s="574" t="s">
        <v>1735</v>
      </c>
      <c r="K39" s="574" t="s">
        <v>2472</v>
      </c>
      <c r="L39" s="576" t="s">
        <v>2473</v>
      </c>
      <c r="M39" s="574" t="s">
        <v>2053</v>
      </c>
      <c r="N39" s="576"/>
      <c r="O39" s="577">
        <v>0.8</v>
      </c>
      <c r="P39" s="576"/>
      <c r="Q39" s="576" t="s">
        <v>2474</v>
      </c>
      <c r="R39" s="578"/>
      <c r="S39" s="578"/>
      <c r="T39" s="578"/>
      <c r="U39" s="578"/>
      <c r="V39" s="579"/>
      <c r="W39" s="578"/>
      <c r="X39" s="578"/>
      <c r="Y39" s="578"/>
      <c r="Z39" s="578"/>
      <c r="AA39" s="578"/>
      <c r="AB39" s="578"/>
      <c r="AC39" s="578"/>
      <c r="AD39" s="578"/>
      <c r="AE39" s="579"/>
      <c r="AF39" s="579"/>
      <c r="AG39" s="579"/>
      <c r="AH39" s="579"/>
      <c r="AI39" s="579"/>
      <c r="AJ39" s="579"/>
      <c r="AK39" s="579"/>
      <c r="AL39" s="579"/>
      <c r="AM39" s="579"/>
      <c r="AN39" s="579"/>
      <c r="AO39" s="579"/>
      <c r="AP39" s="579"/>
    </row>
    <row r="40" spans="2:42" s="572" customFormat="1" ht="132" customHeight="1" x14ac:dyDescent="0.25">
      <c r="B40" s="573" t="e">
        <f>IF([7]!Tabla3[[#This Row],[Línea estratégica]]="","",CONCATENATE([7]!Tabla3[[#This Row],[POA]],".",[7]!Tabla3[[#This Row],[SRS]],".",[7]!Tabla3[[#This Row],[AREA]],".",#REF!))</f>
        <v>#REF!</v>
      </c>
      <c r="C40" s="573" t="e">
        <f>IF([7]!Tabla3[[#This Row],[Línea estratégica]]="","",#REF!)</f>
        <v>#REF!</v>
      </c>
      <c r="D40" s="573" t="e">
        <f>IF([7]!Tabla3[[#This Row],[Línea estratégica]]="","",#REF!)</f>
        <v>#REF!</v>
      </c>
      <c r="E40" s="573" t="e">
        <f>IF([7]!Tabla3[[#This Row],[Línea estratégica]]="","",#REF!)</f>
        <v>#REF!</v>
      </c>
      <c r="F40" s="574"/>
      <c r="G40" s="575" t="str">
        <f>IFERROR(VLOOKUP($F40,[7]Obj!$B$57:$C$76,2,FALSE),"")</f>
        <v/>
      </c>
      <c r="H40" s="574"/>
      <c r="I40" s="575" t="str">
        <f>IFERROR(VLOOKUP($H40,[7]Obj!$D$118:$E$124,2,FALSE),"")</f>
        <v/>
      </c>
      <c r="J40" s="574"/>
      <c r="K40" s="574" t="s">
        <v>2475</v>
      </c>
      <c r="L40" s="576" t="s">
        <v>2476</v>
      </c>
      <c r="M40" s="574" t="s">
        <v>2053</v>
      </c>
      <c r="N40" s="576"/>
      <c r="O40" s="577">
        <v>0.05</v>
      </c>
      <c r="P40" s="576"/>
      <c r="Q40" s="576" t="s">
        <v>2474</v>
      </c>
      <c r="R40" s="578"/>
      <c r="S40" s="578"/>
      <c r="T40" s="578"/>
      <c r="U40" s="578"/>
      <c r="V40" s="579"/>
      <c r="W40" s="578"/>
      <c r="X40" s="578"/>
      <c r="Y40" s="578"/>
      <c r="Z40" s="578"/>
      <c r="AA40" s="578"/>
      <c r="AB40" s="578"/>
      <c r="AC40" s="578"/>
      <c r="AD40" s="578"/>
      <c r="AE40" s="579"/>
      <c r="AF40" s="579"/>
      <c r="AG40" s="579"/>
      <c r="AH40" s="579"/>
      <c r="AI40" s="579"/>
      <c r="AJ40" s="579"/>
      <c r="AK40" s="579"/>
      <c r="AL40" s="579"/>
      <c r="AM40" s="579"/>
      <c r="AN40" s="579"/>
      <c r="AO40" s="579"/>
      <c r="AP40" s="579"/>
    </row>
    <row r="41" spans="2:42" s="572" customFormat="1" ht="78.75" x14ac:dyDescent="0.25">
      <c r="B41" s="573" t="e">
        <f>IF([7]!Tabla3[[#This Row],[Línea estratégica]]="","",CONCATENATE([7]!Tabla3[[#This Row],[POA]],".",[7]!Tabla3[[#This Row],[SRS]],".",[7]!Tabla3[[#This Row],[AREA]],".",#REF!))</f>
        <v>#REF!</v>
      </c>
      <c r="C41" s="573" t="e">
        <f>IF([7]!Tabla3[[#This Row],[Línea estratégica]]="","",#REF!)</f>
        <v>#REF!</v>
      </c>
      <c r="D41" s="573" t="e">
        <f>IF([7]!Tabla3[[#This Row],[Línea estratégica]]="","",#REF!)</f>
        <v>#REF!</v>
      </c>
      <c r="E41" s="573" t="e">
        <f>IF([7]!Tabla3[[#This Row],[Línea estratégica]]="","",#REF!)</f>
        <v>#REF!</v>
      </c>
      <c r="F41" s="574"/>
      <c r="G41" s="575" t="str">
        <f>IFERROR(VLOOKUP($F41,[7]Obj!$B$57:$C$76,2,FALSE),"")</f>
        <v/>
      </c>
      <c r="H41" s="574"/>
      <c r="I41" s="575" t="str">
        <f>IFERROR(VLOOKUP($H41,[7]Obj!$D$118:$E$124,2,FALSE),"")</f>
        <v/>
      </c>
      <c r="J41" s="574"/>
      <c r="K41" s="574" t="s">
        <v>2477</v>
      </c>
      <c r="L41" s="576" t="s">
        <v>2478</v>
      </c>
      <c r="M41" s="574" t="s">
        <v>2053</v>
      </c>
      <c r="N41" s="576"/>
      <c r="O41" s="577">
        <v>0.51</v>
      </c>
      <c r="P41" s="576"/>
      <c r="Q41" s="576" t="s">
        <v>2474</v>
      </c>
      <c r="R41" s="578"/>
      <c r="S41" s="578"/>
      <c r="T41" s="578"/>
      <c r="U41" s="578"/>
      <c r="V41" s="579"/>
      <c r="W41" s="578"/>
      <c r="X41" s="578"/>
      <c r="Y41" s="578"/>
      <c r="Z41" s="578"/>
      <c r="AA41" s="578"/>
      <c r="AB41" s="578"/>
      <c r="AC41" s="578"/>
      <c r="AD41" s="578"/>
      <c r="AE41" s="579"/>
      <c r="AF41" s="579"/>
      <c r="AG41" s="579"/>
      <c r="AH41" s="579"/>
      <c r="AI41" s="579"/>
      <c r="AJ41" s="579"/>
      <c r="AK41" s="579"/>
      <c r="AL41" s="579"/>
      <c r="AM41" s="579"/>
      <c r="AN41" s="579"/>
      <c r="AO41" s="579"/>
      <c r="AP41" s="579"/>
    </row>
    <row r="42" spans="2:42" s="572" customFormat="1" ht="189" x14ac:dyDescent="0.25">
      <c r="B42" s="573" t="e">
        <f>IF([7]!Tabla3[[#This Row],[Línea estratégica]]="","",CONCATENATE([7]!Tabla3[[#This Row],[POA]],".",[7]!Tabla3[[#This Row],[SRS]],".",[7]!Tabla3[[#This Row],[AREA]],".",#REF!))</f>
        <v>#REF!</v>
      </c>
      <c r="C42" s="573" t="e">
        <f>IF([7]!Tabla3[[#This Row],[Línea estratégica]]="","",#REF!)</f>
        <v>#REF!</v>
      </c>
      <c r="D42" s="573" t="e">
        <f>IF([7]!Tabla3[[#This Row],[Línea estratégica]]="","",#REF!)</f>
        <v>#REF!</v>
      </c>
      <c r="E42" s="573" t="e">
        <f>IF([7]!Tabla3[[#This Row],[Línea estratégica]]="","",#REF!)</f>
        <v>#REF!</v>
      </c>
      <c r="F42" s="574" t="s">
        <v>1725</v>
      </c>
      <c r="G42" s="575" t="str">
        <f>IFERROR(VLOOKUP($F42,[7]Obj!$B$57:$C$76,2,FALSE),"")</f>
        <v>LE.1</v>
      </c>
      <c r="H42" s="574" t="s">
        <v>1756</v>
      </c>
      <c r="I42" s="575" t="str">
        <f>IFERROR(VLOOKUP($H42,[7]Obj!$D$118:$E$124,2,FALSE),"")</f>
        <v>Obj1.2</v>
      </c>
      <c r="J42" s="574" t="s">
        <v>1736</v>
      </c>
      <c r="K42" s="574" t="s">
        <v>2479</v>
      </c>
      <c r="L42" s="575" t="s">
        <v>2480</v>
      </c>
      <c r="M42" s="575" t="s">
        <v>2431</v>
      </c>
      <c r="N42" s="576"/>
      <c r="O42" s="577">
        <v>0.9</v>
      </c>
      <c r="P42" s="576"/>
      <c r="Q42" s="576" t="s">
        <v>2481</v>
      </c>
      <c r="R42" s="578"/>
      <c r="S42" s="578"/>
      <c r="T42" s="578"/>
      <c r="U42" s="578"/>
      <c r="V42" s="579"/>
      <c r="W42" s="578"/>
      <c r="X42" s="578"/>
      <c r="Y42" s="578"/>
      <c r="Z42" s="578"/>
      <c r="AA42" s="578"/>
      <c r="AB42" s="578"/>
      <c r="AC42" s="578"/>
      <c r="AD42" s="578"/>
      <c r="AE42" s="579"/>
      <c r="AF42" s="579"/>
      <c r="AG42" s="579"/>
      <c r="AH42" s="579"/>
      <c r="AI42" s="579"/>
      <c r="AJ42" s="579"/>
      <c r="AK42" s="579"/>
      <c r="AL42" s="579"/>
      <c r="AM42" s="579"/>
      <c r="AN42" s="579"/>
      <c r="AO42" s="579"/>
      <c r="AP42" s="579"/>
    </row>
    <row r="43" spans="2:42" s="572" customFormat="1" ht="74.25" customHeight="1" x14ac:dyDescent="0.25">
      <c r="B43" s="573" t="e">
        <f>IF([7]!Tabla3[[#This Row],[Línea estratégica]]="","",CONCATENATE([7]!Tabla3[[#This Row],[POA]],".",[7]!Tabla3[[#This Row],[SRS]],".",[7]!Tabla3[[#This Row],[AREA]],".",#REF!))</f>
        <v>#REF!</v>
      </c>
      <c r="C43" s="573" t="e">
        <f>IF([7]!Tabla3[[#This Row],[Línea estratégica]]="","",#REF!)</f>
        <v>#REF!</v>
      </c>
      <c r="D43" s="573" t="e">
        <f>IF([7]!Tabla3[[#This Row],[Línea estratégica]]="","",#REF!)</f>
        <v>#REF!</v>
      </c>
      <c r="E43" s="573" t="e">
        <f>IF([7]!Tabla3[[#This Row],[Línea estratégica]]="","",#REF!)</f>
        <v>#REF!</v>
      </c>
      <c r="F43" s="574"/>
      <c r="G43" s="575" t="str">
        <f>IFERROR(VLOOKUP($F43,[7]Obj!$B$57:$C$76,2,FALSE),"")</f>
        <v/>
      </c>
      <c r="H43" s="574"/>
      <c r="I43" s="575" t="str">
        <f>IFERROR(VLOOKUP($H43,[7]Obj!$D$118:$E$124,2,FALSE),"")</f>
        <v/>
      </c>
      <c r="J43" s="574"/>
      <c r="K43" s="574" t="s">
        <v>2482</v>
      </c>
      <c r="L43" s="576" t="s">
        <v>2483</v>
      </c>
      <c r="M43" s="575" t="s">
        <v>2431</v>
      </c>
      <c r="N43" s="576"/>
      <c r="O43" s="577">
        <v>0.6</v>
      </c>
      <c r="P43" s="576"/>
      <c r="Q43" s="576" t="s">
        <v>2481</v>
      </c>
      <c r="R43" s="578"/>
      <c r="S43" s="578"/>
      <c r="T43" s="578"/>
      <c r="U43" s="578"/>
      <c r="V43" s="578"/>
      <c r="W43" s="578"/>
      <c r="X43" s="578"/>
      <c r="Y43" s="578"/>
      <c r="Z43" s="578"/>
      <c r="AA43" s="578"/>
      <c r="AB43" s="578"/>
      <c r="AC43" s="578"/>
      <c r="AD43" s="578"/>
      <c r="AE43" s="579"/>
      <c r="AF43" s="579"/>
      <c r="AG43" s="579"/>
      <c r="AH43" s="579"/>
      <c r="AI43" s="579"/>
      <c r="AJ43" s="579"/>
      <c r="AK43" s="579"/>
      <c r="AL43" s="579"/>
      <c r="AM43" s="579"/>
      <c r="AN43" s="579"/>
      <c r="AO43" s="579"/>
      <c r="AP43" s="579"/>
    </row>
    <row r="44" spans="2:42" s="572" customFormat="1" ht="54.75" customHeight="1" x14ac:dyDescent="0.25">
      <c r="B44" s="573" t="e">
        <f>IF([7]!Tabla3[[#This Row],[Línea estratégica]]="","",CONCATENATE([7]!Tabla3[[#This Row],[POA]],".",[7]!Tabla3[[#This Row],[SRS]],".",[7]!Tabla3[[#This Row],[AREA]],".",#REF!))</f>
        <v>#REF!</v>
      </c>
      <c r="C44" s="573" t="e">
        <f>IF([7]!Tabla3[[#This Row],[Línea estratégica]]="","",#REF!)</f>
        <v>#REF!</v>
      </c>
      <c r="D44" s="573" t="e">
        <f>IF([7]!Tabla3[[#This Row],[Línea estratégica]]="","",#REF!)</f>
        <v>#REF!</v>
      </c>
      <c r="E44" s="573" t="e">
        <f>IF([7]!Tabla3[[#This Row],[Línea estratégica]]="","",#REF!)</f>
        <v>#REF!</v>
      </c>
      <c r="F44" s="575"/>
      <c r="G44" s="575" t="str">
        <f>IFERROR(VLOOKUP([8]!Tabla3[[#This Row],[Línea estratégica]],[8]Obj!$B$57:$C$90,2,FALSE),"")</f>
        <v/>
      </c>
      <c r="H44" s="575"/>
      <c r="I44" s="575" t="str">
        <f>IFERROR(VLOOKUP($H44,[7]Obj!$D$118:$E$124,2,FALSE),"")</f>
        <v/>
      </c>
      <c r="J44" s="575"/>
      <c r="K44" s="575"/>
      <c r="L44" s="575" t="s">
        <v>2484</v>
      </c>
      <c r="M44" s="575" t="s">
        <v>2053</v>
      </c>
      <c r="N44" s="575"/>
      <c r="O44" s="580">
        <v>0.35</v>
      </c>
      <c r="P44" s="573"/>
      <c r="Q44" s="576" t="s">
        <v>2481</v>
      </c>
      <c r="R44" s="578"/>
      <c r="S44" s="578"/>
      <c r="T44" s="578"/>
      <c r="U44" s="578"/>
      <c r="V44" s="578"/>
      <c r="W44" s="578"/>
      <c r="X44" s="578"/>
      <c r="Y44" s="578"/>
      <c r="Z44" s="578"/>
      <c r="AA44" s="578"/>
      <c r="AB44" s="578"/>
      <c r="AC44" s="578"/>
      <c r="AD44" s="578"/>
      <c r="AE44" s="579"/>
      <c r="AF44" s="579"/>
      <c r="AG44" s="579"/>
      <c r="AH44" s="579"/>
      <c r="AI44" s="579"/>
      <c r="AJ44" s="579"/>
      <c r="AK44" s="579"/>
      <c r="AL44" s="579"/>
      <c r="AM44" s="579"/>
      <c r="AN44" s="579"/>
      <c r="AO44" s="579"/>
      <c r="AP44" s="579"/>
    </row>
    <row r="45" spans="2:42" s="572" customFormat="1" ht="126" x14ac:dyDescent="0.25">
      <c r="B45" s="573" t="e">
        <f>IF([7]!Tabla3[[#This Row],[Línea estratégica]]="","",CONCATENATE([7]!Tabla3[[#This Row],[POA]],".",[7]!Tabla3[[#This Row],[SRS]],".",[7]!Tabla3[[#This Row],[AREA]],".",#REF!))</f>
        <v>#REF!</v>
      </c>
      <c r="C45" s="573" t="e">
        <f>IF([7]!Tabla3[[#This Row],[Línea estratégica]]="","",#REF!)</f>
        <v>#REF!</v>
      </c>
      <c r="D45" s="573" t="e">
        <f>IF([7]!Tabla3[[#This Row],[Línea estratégica]]="","",#REF!)</f>
        <v>#REF!</v>
      </c>
      <c r="E45" s="573" t="e">
        <f>IF([7]!Tabla3[[#This Row],[Línea estratégica]]="","",#REF!)</f>
        <v>#REF!</v>
      </c>
      <c r="F45" s="575" t="s">
        <v>1725</v>
      </c>
      <c r="G45" s="575" t="str">
        <f>IFERROR(VLOOKUP($F45,[7]Obj!$B$57:$C$76,2,FALSE),"")</f>
        <v>LE.1</v>
      </c>
      <c r="H45" s="575" t="s">
        <v>1756</v>
      </c>
      <c r="I45" s="575" t="str">
        <f>IFERROR(VLOOKUP($H45,[7]Obj!$D$118:$E$124,2,FALSE),"")</f>
        <v>Obj1.2</v>
      </c>
      <c r="J45" s="575" t="s">
        <v>1737</v>
      </c>
      <c r="K45" s="575" t="s">
        <v>2485</v>
      </c>
      <c r="L45" s="575" t="s">
        <v>2486</v>
      </c>
      <c r="M45" s="575" t="s">
        <v>2053</v>
      </c>
      <c r="N45" s="575"/>
      <c r="O45" s="580">
        <v>1</v>
      </c>
      <c r="P45" s="573"/>
      <c r="Q45" s="573" t="s">
        <v>2487</v>
      </c>
      <c r="R45" s="578"/>
      <c r="S45" s="578"/>
      <c r="T45" s="578"/>
      <c r="U45" s="578"/>
      <c r="V45" s="578"/>
      <c r="W45" s="578"/>
      <c r="X45" s="578"/>
      <c r="Y45" s="578"/>
      <c r="Z45" s="578"/>
      <c r="AA45" s="578"/>
      <c r="AB45" s="578"/>
      <c r="AC45" s="578"/>
      <c r="AD45" s="578"/>
      <c r="AE45" s="579"/>
      <c r="AF45" s="579"/>
      <c r="AG45" s="579"/>
      <c r="AH45" s="579"/>
      <c r="AI45" s="579"/>
      <c r="AJ45" s="579"/>
      <c r="AK45" s="579"/>
      <c r="AL45" s="579"/>
      <c r="AM45" s="579"/>
      <c r="AN45" s="579"/>
      <c r="AO45" s="579"/>
      <c r="AP45" s="579"/>
    </row>
    <row r="46" spans="2:42" s="572" customFormat="1" ht="173.25" x14ac:dyDescent="0.25">
      <c r="B46" s="573" t="e">
        <f>IF([7]!Tabla3[[#This Row],[Línea estratégica]]="","",CONCATENATE([7]!Tabla3[[#This Row],[POA]],".",[7]!Tabla3[[#This Row],[SRS]],".",[7]!Tabla3[[#This Row],[AREA]],".",#REF!))</f>
        <v>#REF!</v>
      </c>
      <c r="C46" s="573" t="e">
        <f>IF([7]!Tabla3[[#This Row],[Línea estratégica]]="","",#REF!)</f>
        <v>#REF!</v>
      </c>
      <c r="D46" s="573" t="e">
        <f>IF([7]!Tabla3[[#This Row],[Línea estratégica]]="","",#REF!)</f>
        <v>#REF!</v>
      </c>
      <c r="E46" s="573" t="e">
        <f>IF([7]!Tabla3[[#This Row],[Línea estratégica]]="","",#REF!)</f>
        <v>#REF!</v>
      </c>
      <c r="F46" s="574" t="s">
        <v>1726</v>
      </c>
      <c r="G46" s="575" t="str">
        <f>IFERROR(VLOOKUP($F46,[7]Obj!$B$57:$C$76,2,FALSE),"")</f>
        <v>LE.2</v>
      </c>
      <c r="H46" s="574" t="s">
        <v>1757</v>
      </c>
      <c r="I46" s="575" t="str">
        <f>IFERROR(VLOOKUP($H46,[7]Obj!$D$118:$E$124,2,FALSE),"")</f>
        <v>Obj2.1</v>
      </c>
      <c r="J46" s="574" t="s">
        <v>1739</v>
      </c>
      <c r="K46" s="574" t="s">
        <v>2488</v>
      </c>
      <c r="L46" s="575" t="s">
        <v>2489</v>
      </c>
      <c r="M46" s="574" t="s">
        <v>2053</v>
      </c>
      <c r="N46" s="577"/>
      <c r="O46" s="586">
        <v>0.8</v>
      </c>
      <c r="P46" s="574"/>
      <c r="Q46" s="576" t="s">
        <v>2454</v>
      </c>
      <c r="R46" s="578"/>
      <c r="S46" s="578"/>
      <c r="T46" s="578"/>
      <c r="U46" s="578"/>
      <c r="V46" s="578"/>
      <c r="W46" s="578"/>
      <c r="X46" s="578"/>
      <c r="Y46" s="578"/>
      <c r="Z46" s="578"/>
      <c r="AA46" s="578"/>
      <c r="AB46" s="578"/>
      <c r="AC46" s="578"/>
      <c r="AD46" s="578"/>
      <c r="AE46" s="579"/>
      <c r="AF46" s="579"/>
      <c r="AG46" s="579"/>
      <c r="AH46" s="579"/>
      <c r="AI46" s="579"/>
      <c r="AJ46" s="579"/>
      <c r="AK46" s="579"/>
      <c r="AL46" s="579"/>
      <c r="AM46" s="579"/>
      <c r="AN46" s="579"/>
      <c r="AO46" s="579"/>
      <c r="AP46" s="579"/>
    </row>
    <row r="47" spans="2:42" s="572" customFormat="1" ht="94.5" x14ac:dyDescent="0.25">
      <c r="B47" s="573" t="e">
        <f>IF([7]!Tabla3[[#This Row],[Línea estratégica]]="","",CONCATENATE([7]!Tabla3[[#This Row],[POA]],".",[7]!Tabla3[[#This Row],[SRS]],".",[7]!Tabla3[[#This Row],[AREA]],".",#REF!))</f>
        <v>#REF!</v>
      </c>
      <c r="C47" s="573" t="e">
        <f>IF([7]!Tabla3[[#This Row],[Línea estratégica]]="","",#REF!)</f>
        <v>#REF!</v>
      </c>
      <c r="D47" s="573" t="e">
        <f>IF([7]!Tabla3[[#This Row],[Línea estratégica]]="","",#REF!)</f>
        <v>#REF!</v>
      </c>
      <c r="E47" s="573" t="e">
        <f>IF([7]!Tabla3[[#This Row],[Línea estratégica]]="","",#REF!)</f>
        <v>#REF!</v>
      </c>
      <c r="F47" s="574" t="s">
        <v>1726</v>
      </c>
      <c r="G47" s="575" t="str">
        <f>IFERROR(VLOOKUP($F47,[7]Obj!$B$57:$C$76,2,FALSE),"")</f>
        <v>LE.2</v>
      </c>
      <c r="H47" s="574" t="s">
        <v>1758</v>
      </c>
      <c r="I47" s="575" t="str">
        <f>IFERROR(VLOOKUP($H47,[7]Obj!$D$118:$E$124,2,FALSE),"")</f>
        <v>Obj2.2</v>
      </c>
      <c r="J47" s="574" t="s">
        <v>1742</v>
      </c>
      <c r="K47" s="574" t="s">
        <v>2490</v>
      </c>
      <c r="L47" s="576" t="s">
        <v>2491</v>
      </c>
      <c r="M47" s="574" t="s">
        <v>2053</v>
      </c>
      <c r="N47" s="577"/>
      <c r="O47" s="586">
        <v>0.65</v>
      </c>
      <c r="P47" s="576"/>
      <c r="Q47" s="576" t="s">
        <v>2481</v>
      </c>
      <c r="R47" s="578"/>
      <c r="S47" s="578"/>
      <c r="T47" s="578"/>
      <c r="U47" s="578"/>
      <c r="V47" s="578"/>
      <c r="W47" s="578"/>
      <c r="X47" s="578"/>
      <c r="Y47" s="578"/>
      <c r="Z47" s="578"/>
      <c r="AA47" s="578"/>
      <c r="AB47" s="578"/>
      <c r="AC47" s="578"/>
      <c r="AD47" s="578"/>
      <c r="AE47" s="579"/>
      <c r="AF47" s="579"/>
      <c r="AG47" s="579"/>
      <c r="AH47" s="579"/>
      <c r="AI47" s="579"/>
      <c r="AJ47" s="579"/>
      <c r="AK47" s="579"/>
      <c r="AL47" s="579"/>
      <c r="AM47" s="579"/>
      <c r="AN47" s="579"/>
      <c r="AO47" s="579"/>
      <c r="AP47" s="579"/>
    </row>
    <row r="48" spans="2:42" s="572" customFormat="1" ht="47.25" x14ac:dyDescent="0.25">
      <c r="B48" s="573" t="e">
        <f>IF([7]!Tabla3[[#This Row],[Línea estratégica]]="","",CONCATENATE([7]!Tabla3[[#This Row],[POA]],".",[7]!Tabla3[[#This Row],[SRS]],".",[7]!Tabla3[[#This Row],[AREA]],".",#REF!))</f>
        <v>#REF!</v>
      </c>
      <c r="C48" s="573" t="e">
        <f>IF([7]!Tabla3[[#This Row],[Línea estratégica]]="","",#REF!)</f>
        <v>#REF!</v>
      </c>
      <c r="D48" s="573" t="e">
        <f>IF([7]!Tabla3[[#This Row],[Línea estratégica]]="","",#REF!)</f>
        <v>#REF!</v>
      </c>
      <c r="E48" s="573" t="e">
        <f>IF([7]!Tabla3[[#This Row],[Línea estratégica]]="","",#REF!)</f>
        <v>#REF!</v>
      </c>
      <c r="F48" s="575"/>
      <c r="G48" s="575" t="str">
        <f>IFERROR(VLOOKUP([8]!Tabla3[[#This Row],[Línea estratégica]],[8]Obj!$B$57:$C$90,2,FALSE),"")</f>
        <v/>
      </c>
      <c r="H48" s="575"/>
      <c r="I48" s="575" t="str">
        <f>IFERROR(VLOOKUP($H48,[7]Obj!$D$118:$E$124,2,FALSE),"")</f>
        <v/>
      </c>
      <c r="J48" s="575"/>
      <c r="K48" s="575"/>
      <c r="L48" s="575" t="s">
        <v>2492</v>
      </c>
      <c r="M48" s="575" t="s">
        <v>2053</v>
      </c>
      <c r="N48" s="580"/>
      <c r="O48" s="586">
        <v>0.4</v>
      </c>
      <c r="P48" s="573"/>
      <c r="Q48" s="576" t="s">
        <v>2481</v>
      </c>
      <c r="R48" s="578"/>
      <c r="S48" s="578"/>
      <c r="T48" s="578"/>
      <c r="U48" s="578"/>
      <c r="V48" s="578"/>
      <c r="W48" s="578"/>
      <c r="X48" s="578"/>
      <c r="Y48" s="578"/>
      <c r="Z48" s="578"/>
      <c r="AA48" s="578"/>
      <c r="AB48" s="578"/>
      <c r="AC48" s="578"/>
      <c r="AD48" s="578"/>
      <c r="AE48" s="579"/>
      <c r="AF48" s="579"/>
      <c r="AG48" s="579"/>
      <c r="AH48" s="579"/>
      <c r="AI48" s="579"/>
      <c r="AJ48" s="579"/>
      <c r="AK48" s="579"/>
      <c r="AL48" s="579"/>
      <c r="AM48" s="579"/>
      <c r="AN48" s="579"/>
      <c r="AO48" s="579"/>
      <c r="AP48" s="579"/>
    </row>
    <row r="49" spans="2:42" s="572" customFormat="1" ht="173.25" x14ac:dyDescent="0.25">
      <c r="B49" s="573" t="e">
        <f>IF([7]!Tabla3[[#This Row],[Línea estratégica]]="","",CONCATENATE([7]!Tabla3[[#This Row],[POA]],".",[7]!Tabla3[[#This Row],[SRS]],".",[7]!Tabla3[[#This Row],[AREA]],".",#REF!))</f>
        <v>#REF!</v>
      </c>
      <c r="C49" s="573" t="e">
        <f>IF([7]!Tabla3[[#This Row],[Línea estratégica]]="","",#REF!)</f>
        <v>#REF!</v>
      </c>
      <c r="D49" s="573" t="e">
        <f>IF([7]!Tabla3[[#This Row],[Línea estratégica]]="","",#REF!)</f>
        <v>#REF!</v>
      </c>
      <c r="E49" s="573" t="e">
        <f>IF([7]!Tabla3[[#This Row],[Línea estratégica]]="","",#REF!)</f>
        <v>#REF!</v>
      </c>
      <c r="F49" s="574" t="s">
        <v>1726</v>
      </c>
      <c r="G49" s="575" t="str">
        <f>IFERROR(VLOOKUP($F49,[7]Obj!$B$57:$C$76,2,FALSE),"")</f>
        <v>LE.2</v>
      </c>
      <c r="H49" s="574" t="s">
        <v>1758</v>
      </c>
      <c r="I49" s="575" t="str">
        <f>IFERROR(VLOOKUP($H49,[7]Obj!$D$118:$E$124,2,FALSE),"")</f>
        <v>Obj2.2</v>
      </c>
      <c r="J49" s="574" t="s">
        <v>1743</v>
      </c>
      <c r="K49" s="574" t="s">
        <v>2493</v>
      </c>
      <c r="L49" s="576" t="s">
        <v>2494</v>
      </c>
      <c r="M49" s="575" t="s">
        <v>544</v>
      </c>
      <c r="N49" s="577"/>
      <c r="O49" s="576">
        <v>1</v>
      </c>
      <c r="P49" s="576"/>
      <c r="Q49" s="576" t="s">
        <v>2454</v>
      </c>
      <c r="R49" s="578"/>
      <c r="S49" s="578"/>
      <c r="T49" s="578"/>
      <c r="U49" s="578"/>
      <c r="V49" s="578"/>
      <c r="W49" s="578"/>
      <c r="X49" s="578"/>
      <c r="Y49" s="578"/>
      <c r="Z49" s="578"/>
      <c r="AA49" s="578"/>
      <c r="AB49" s="578"/>
      <c r="AC49" s="578"/>
      <c r="AD49" s="578"/>
      <c r="AE49" s="579"/>
      <c r="AF49" s="579"/>
      <c r="AG49" s="579"/>
      <c r="AH49" s="579"/>
      <c r="AI49" s="579"/>
      <c r="AJ49" s="579"/>
      <c r="AK49" s="579"/>
      <c r="AL49" s="579"/>
      <c r="AM49" s="579"/>
      <c r="AN49" s="579"/>
      <c r="AO49" s="579"/>
      <c r="AP49" s="579"/>
    </row>
    <row r="50" spans="2:42" s="572" customFormat="1" ht="115.5" customHeight="1" x14ac:dyDescent="0.25">
      <c r="B50" s="573" t="e">
        <f>IF([7]!Tabla3[[#This Row],[Línea estratégica]]="","",CONCATENATE([7]!Tabla3[[#This Row],[POA]],".",[7]!Tabla3[[#This Row],[SRS]],".",[7]!Tabla3[[#This Row],[AREA]],".",#REF!))</f>
        <v>#REF!</v>
      </c>
      <c r="C50" s="573" t="e">
        <f>IF([7]!Tabla3[[#This Row],[Línea estratégica]]="","",#REF!)</f>
        <v>#REF!</v>
      </c>
      <c r="D50" s="573" t="e">
        <f>IF([7]!Tabla3[[#This Row],[Línea estratégica]]="","",#REF!)</f>
        <v>#REF!</v>
      </c>
      <c r="E50" s="573" t="e">
        <f>IF([7]!Tabla3[[#This Row],[Línea estratégica]]="","",#REF!)</f>
        <v>#REF!</v>
      </c>
      <c r="F50" s="574"/>
      <c r="G50" s="575" t="str">
        <f>IFERROR(VLOOKUP($F50,[7]Obj!$B$57:$C$76,2,FALSE),"")</f>
        <v/>
      </c>
      <c r="H50" s="574"/>
      <c r="I50" s="575" t="str">
        <f>IFERROR(VLOOKUP($H50,[7]Obj!$D$118:$E$124,2,FALSE),"")</f>
        <v/>
      </c>
      <c r="J50" s="574"/>
      <c r="K50" s="574" t="s">
        <v>2495</v>
      </c>
      <c r="L50" s="576" t="s">
        <v>2496</v>
      </c>
      <c r="M50" s="575" t="s">
        <v>2053</v>
      </c>
      <c r="N50" s="577"/>
      <c r="O50" s="587">
        <v>0.85</v>
      </c>
      <c r="P50" s="574"/>
      <c r="Q50" s="588" t="s">
        <v>2432</v>
      </c>
      <c r="R50" s="578"/>
      <c r="S50" s="578"/>
      <c r="T50" s="578"/>
      <c r="U50" s="578"/>
      <c r="V50" s="578"/>
      <c r="W50" s="578"/>
      <c r="X50" s="578"/>
      <c r="Y50" s="578"/>
      <c r="Z50" s="578"/>
      <c r="AA50" s="578"/>
      <c r="AB50" s="578"/>
      <c r="AC50" s="578"/>
      <c r="AD50" s="578"/>
      <c r="AE50" s="579"/>
      <c r="AF50" s="579"/>
      <c r="AG50" s="579"/>
      <c r="AH50" s="579"/>
      <c r="AI50" s="579"/>
      <c r="AJ50" s="579"/>
      <c r="AK50" s="579"/>
      <c r="AL50" s="579"/>
      <c r="AM50" s="579"/>
      <c r="AN50" s="579"/>
      <c r="AO50" s="579"/>
      <c r="AP50" s="579"/>
    </row>
    <row r="51" spans="2:42" s="572" customFormat="1" ht="53.25" customHeight="1" x14ac:dyDescent="0.25">
      <c r="B51" s="573" t="e">
        <f>IF([7]!Tabla3[[#This Row],[Línea estratégica]]="","",CONCATENATE([7]!Tabla3[[#This Row],[POA]],".",[7]!Tabla3[[#This Row],[SRS]],".",[7]!Tabla3[[#This Row],[AREA]],".",#REF!))</f>
        <v>#REF!</v>
      </c>
      <c r="C51" s="573" t="e">
        <f>IF([7]!Tabla3[[#This Row],[Línea estratégica]]="","",#REF!)</f>
        <v>#REF!</v>
      </c>
      <c r="D51" s="573" t="e">
        <f>IF([7]!Tabla3[[#This Row],[Línea estratégica]]="","",#REF!)</f>
        <v>#REF!</v>
      </c>
      <c r="E51" s="573" t="e">
        <f>IF([7]!Tabla3[[#This Row],[Línea estratégica]]="","",#REF!)</f>
        <v>#REF!</v>
      </c>
      <c r="F51" s="575"/>
      <c r="G51" s="575" t="str">
        <f>IFERROR(VLOOKUP([8]!Tabla3[[#This Row],[Línea estratégica]],[8]Obj!$B$57:$C$90,2,FALSE),"")</f>
        <v/>
      </c>
      <c r="H51" s="575"/>
      <c r="I51" s="575" t="str">
        <f>IFERROR(VLOOKUP($H51,[7]Obj!$D$118:$E$124,2,FALSE),"")</f>
        <v/>
      </c>
      <c r="J51" s="575"/>
      <c r="K51" s="575"/>
      <c r="L51" s="575" t="s">
        <v>2497</v>
      </c>
      <c r="M51" s="575" t="s">
        <v>2053</v>
      </c>
      <c r="N51" s="580"/>
      <c r="O51" s="589">
        <v>0.9</v>
      </c>
      <c r="P51" s="573"/>
      <c r="Q51" s="588" t="s">
        <v>2498</v>
      </c>
      <c r="R51" s="578"/>
      <c r="S51" s="578"/>
      <c r="T51" s="578"/>
      <c r="U51" s="578"/>
      <c r="V51" s="578"/>
      <c r="W51" s="578"/>
      <c r="X51" s="578"/>
      <c r="Y51" s="578"/>
      <c r="Z51" s="578"/>
      <c r="AA51" s="578"/>
      <c r="AB51" s="578"/>
      <c r="AC51" s="578"/>
      <c r="AD51" s="578"/>
      <c r="AE51" s="579"/>
      <c r="AF51" s="579"/>
      <c r="AG51" s="579"/>
      <c r="AH51" s="579"/>
      <c r="AI51" s="579"/>
      <c r="AJ51" s="579"/>
      <c r="AK51" s="579"/>
      <c r="AL51" s="579"/>
      <c r="AM51" s="579"/>
      <c r="AN51" s="579"/>
      <c r="AO51" s="579"/>
      <c r="AP51" s="579"/>
    </row>
    <row r="52" spans="2:42" s="572" customFormat="1" ht="94.5" x14ac:dyDescent="0.25">
      <c r="B52" s="573" t="e">
        <f>IF([7]!Tabla3[[#This Row],[Línea estratégica]]="","",CONCATENATE([7]!Tabla3[[#This Row],[POA]],".",[7]!Tabla3[[#This Row],[SRS]],".",[7]!Tabla3[[#This Row],[AREA]],".",#REF!))</f>
        <v>#REF!</v>
      </c>
      <c r="C52" s="573" t="e">
        <f>IF([7]!Tabla3[[#This Row],[Línea estratégica]]="","",#REF!)</f>
        <v>#REF!</v>
      </c>
      <c r="D52" s="573" t="e">
        <f>IF([7]!Tabla3[[#This Row],[Línea estratégica]]="","",#REF!)</f>
        <v>#REF!</v>
      </c>
      <c r="E52" s="573" t="e">
        <f>IF([7]!Tabla3[[#This Row],[Línea estratégica]]="","",#REF!)</f>
        <v>#REF!</v>
      </c>
      <c r="F52" s="574" t="s">
        <v>1726</v>
      </c>
      <c r="G52" s="575" t="str">
        <f>IFERROR(VLOOKUP($F52,[7]Obj!$B$57:$C$76,2,FALSE),"")</f>
        <v>LE.2</v>
      </c>
      <c r="H52" s="574" t="s">
        <v>1758</v>
      </c>
      <c r="I52" s="575" t="str">
        <f>IFERROR(VLOOKUP($H52,[7]Obj!$D$118:$E$124,2,FALSE),"")</f>
        <v>Obj2.2</v>
      </c>
      <c r="J52" s="574" t="s">
        <v>1745</v>
      </c>
      <c r="K52" s="575" t="s">
        <v>2499</v>
      </c>
      <c r="L52" s="575" t="s">
        <v>2500</v>
      </c>
      <c r="M52" s="574" t="s">
        <v>2053</v>
      </c>
      <c r="N52" s="577"/>
      <c r="O52" s="589">
        <v>0.8</v>
      </c>
      <c r="P52" s="576"/>
      <c r="Q52" s="576" t="s">
        <v>2501</v>
      </c>
      <c r="R52" s="578"/>
      <c r="S52" s="578"/>
      <c r="T52" s="578"/>
      <c r="U52" s="578"/>
      <c r="V52" s="578"/>
      <c r="W52" s="578"/>
      <c r="X52" s="578"/>
      <c r="Y52" s="578"/>
      <c r="Z52" s="578"/>
      <c r="AA52" s="578"/>
      <c r="AB52" s="578"/>
      <c r="AC52" s="578"/>
      <c r="AD52" s="578"/>
      <c r="AE52" s="579"/>
      <c r="AF52" s="579"/>
      <c r="AG52" s="579"/>
      <c r="AH52" s="579"/>
      <c r="AI52" s="579"/>
      <c r="AJ52" s="579"/>
      <c r="AK52" s="579"/>
      <c r="AL52" s="579"/>
      <c r="AM52" s="579"/>
      <c r="AN52" s="579"/>
      <c r="AO52" s="579"/>
      <c r="AP52" s="579"/>
    </row>
    <row r="53" spans="2:42" s="572" customFormat="1" ht="84.75" customHeight="1" x14ac:dyDescent="0.25">
      <c r="B53" s="573" t="e">
        <f>IF([7]!Tabla3[[#This Row],[Línea estratégica]]="","",CONCATENATE([7]!Tabla3[[#This Row],[POA]],".",[7]!Tabla3[[#This Row],[SRS]],".",[7]!Tabla3[[#This Row],[AREA]],".",#REF!))</f>
        <v>#REF!</v>
      </c>
      <c r="C53" s="573" t="e">
        <f>IF([7]!Tabla3[[#This Row],[Línea estratégica]]="","",#REF!)</f>
        <v>#REF!</v>
      </c>
      <c r="D53" s="573" t="e">
        <f>IF([7]!Tabla3[[#This Row],[Línea estratégica]]="","",#REF!)</f>
        <v>#REF!</v>
      </c>
      <c r="E53" s="573" t="e">
        <f>IF([7]!Tabla3[[#This Row],[Línea estratégica]]="","",#REF!)</f>
        <v>#REF!</v>
      </c>
      <c r="F53" s="575"/>
      <c r="G53" s="575" t="str">
        <f>IFERROR(VLOOKUP([8]!Tabla3[[#This Row],[Línea estratégica]],[8]Obj!$B$57:$C$90,2,FALSE),"")</f>
        <v/>
      </c>
      <c r="H53" s="575"/>
      <c r="I53" s="575" t="str">
        <f>IFERROR(VLOOKUP($H53,[7]Obj!$D$118:$E$124,2,FALSE),"")</f>
        <v/>
      </c>
      <c r="J53" s="575"/>
      <c r="K53" s="575"/>
      <c r="L53" s="575" t="s">
        <v>2502</v>
      </c>
      <c r="M53" s="575" t="s">
        <v>2431</v>
      </c>
      <c r="N53" s="580"/>
      <c r="O53" s="589">
        <v>0.65</v>
      </c>
      <c r="P53" s="573"/>
      <c r="Q53" s="576" t="s">
        <v>2503</v>
      </c>
      <c r="R53" s="578"/>
      <c r="S53" s="578"/>
      <c r="T53" s="578"/>
      <c r="U53" s="578"/>
      <c r="V53" s="578"/>
      <c r="W53" s="578"/>
      <c r="X53" s="578"/>
      <c r="Y53" s="578"/>
      <c r="Z53" s="578"/>
      <c r="AA53" s="578"/>
      <c r="AB53" s="578"/>
      <c r="AC53" s="578"/>
      <c r="AD53" s="578"/>
      <c r="AE53" s="579"/>
      <c r="AF53" s="579"/>
      <c r="AG53" s="579"/>
      <c r="AH53" s="579"/>
      <c r="AI53" s="579"/>
      <c r="AJ53" s="579"/>
      <c r="AK53" s="579"/>
      <c r="AL53" s="579"/>
      <c r="AM53" s="579"/>
      <c r="AN53" s="579"/>
      <c r="AO53" s="579"/>
      <c r="AP53" s="579"/>
    </row>
    <row r="54" spans="2:42" s="572" customFormat="1" ht="110.25" x14ac:dyDescent="0.25">
      <c r="B54" s="573" t="e">
        <f>IF([7]!Tabla3[[#This Row],[Línea estratégica]]="","",CONCATENATE([7]!Tabla3[[#This Row],[POA]],".",[7]!Tabla3[[#This Row],[SRS]],".",[7]!Tabla3[[#This Row],[AREA]],".",#REF!))</f>
        <v>#REF!</v>
      </c>
      <c r="C54" s="573" t="e">
        <f>IF([7]!Tabla3[[#This Row],[Línea estratégica]]="","",#REF!)</f>
        <v>#REF!</v>
      </c>
      <c r="D54" s="573" t="e">
        <f>IF([7]!Tabla3[[#This Row],[Línea estratégica]]="","",#REF!)</f>
        <v>#REF!</v>
      </c>
      <c r="E54" s="573" t="e">
        <f>IF([7]!Tabla3[[#This Row],[Línea estratégica]]="","",#REF!)</f>
        <v>#REF!</v>
      </c>
      <c r="F54" s="574" t="s">
        <v>1727</v>
      </c>
      <c r="G54" s="575" t="str">
        <f>IFERROR(VLOOKUP($F54,[7]Obj!$B$57:$C$76,2,FALSE),"")</f>
        <v>LE.3</v>
      </c>
      <c r="H54" s="574" t="s">
        <v>1759</v>
      </c>
      <c r="I54" s="575" t="str">
        <f>IFERROR(VLOOKUP($H54,[7]Obj!$D$118:$E$124,2,FALSE),"")</f>
        <v>Obj3.2</v>
      </c>
      <c r="J54" s="574" t="s">
        <v>1850</v>
      </c>
      <c r="K54" s="574" t="s">
        <v>2504</v>
      </c>
      <c r="L54" s="576" t="s">
        <v>2505</v>
      </c>
      <c r="M54" s="574" t="s">
        <v>2053</v>
      </c>
      <c r="N54" s="576"/>
      <c r="O54" s="577">
        <v>1</v>
      </c>
      <c r="P54" s="576"/>
      <c r="Q54" s="576" t="s">
        <v>2277</v>
      </c>
      <c r="R54" s="578"/>
      <c r="S54" s="578"/>
      <c r="T54" s="578"/>
      <c r="U54" s="578"/>
      <c r="V54" s="578"/>
      <c r="W54" s="578"/>
      <c r="X54" s="578"/>
      <c r="Y54" s="578"/>
      <c r="Z54" s="578"/>
      <c r="AA54" s="578"/>
      <c r="AB54" s="578"/>
      <c r="AC54" s="578"/>
      <c r="AD54" s="578"/>
      <c r="AE54" s="579"/>
      <c r="AF54" s="579"/>
      <c r="AG54" s="579"/>
      <c r="AH54" s="579"/>
      <c r="AI54" s="579"/>
      <c r="AJ54" s="579"/>
      <c r="AK54" s="579"/>
      <c r="AL54" s="579"/>
      <c r="AM54" s="579"/>
      <c r="AN54" s="579"/>
      <c r="AO54" s="579"/>
      <c r="AP54" s="579"/>
    </row>
    <row r="55" spans="2:42" s="572" customFormat="1" ht="94.5" x14ac:dyDescent="0.25">
      <c r="B55" s="573" t="e">
        <f>IF([7]!Tabla3[[#This Row],[Línea estratégica]]="","",CONCATENATE([7]!Tabla3[[#This Row],[POA]],".",[7]!Tabla3[[#This Row],[SRS]],".",[7]!Tabla3[[#This Row],[AREA]],".",#REF!))</f>
        <v>#REF!</v>
      </c>
      <c r="C55" s="573" t="e">
        <f>IF([7]!Tabla3[[#This Row],[Línea estratégica]]="","",#REF!)</f>
        <v>#REF!</v>
      </c>
      <c r="D55" s="573" t="e">
        <f>IF([7]!Tabla3[[#This Row],[Línea estratégica]]="","",#REF!)</f>
        <v>#REF!</v>
      </c>
      <c r="E55" s="573" t="e">
        <f>IF([7]!Tabla3[[#This Row],[Línea estratégica]]="","",#REF!)</f>
        <v>#REF!</v>
      </c>
      <c r="F55" s="574" t="s">
        <v>1727</v>
      </c>
      <c r="G55" s="575" t="str">
        <f>IFERROR(VLOOKUP($F55,[7]Obj!$B$57:$C$76,2,FALSE),"")</f>
        <v>LE.3</v>
      </c>
      <c r="H55" s="574" t="s">
        <v>1759</v>
      </c>
      <c r="I55" s="575" t="str">
        <f>IFERROR(VLOOKUP($H55,[7]Obj!$D$118:$E$124,2,FALSE),"")</f>
        <v>Obj3.2</v>
      </c>
      <c r="J55" s="574" t="s">
        <v>1749</v>
      </c>
      <c r="K55" s="574" t="s">
        <v>2506</v>
      </c>
      <c r="L55" s="576" t="s">
        <v>2507</v>
      </c>
      <c r="M55" s="574" t="s">
        <v>2053</v>
      </c>
      <c r="N55" s="576"/>
      <c r="O55" s="577">
        <v>0.95</v>
      </c>
      <c r="P55" s="576"/>
      <c r="Q55" s="576" t="s">
        <v>2277</v>
      </c>
      <c r="R55" s="578"/>
      <c r="S55" s="578"/>
      <c r="T55" s="578"/>
      <c r="U55" s="578"/>
      <c r="V55" s="578"/>
      <c r="W55" s="578"/>
      <c r="X55" s="578"/>
      <c r="Y55" s="578"/>
      <c r="Z55" s="578"/>
      <c r="AA55" s="578"/>
      <c r="AB55" s="578"/>
      <c r="AC55" s="578"/>
      <c r="AD55" s="578"/>
      <c r="AE55" s="579"/>
      <c r="AF55" s="579"/>
      <c r="AG55" s="579"/>
      <c r="AH55" s="579"/>
      <c r="AI55" s="579"/>
      <c r="AJ55" s="579"/>
      <c r="AK55" s="579"/>
      <c r="AL55" s="579"/>
      <c r="AM55" s="579"/>
      <c r="AN55" s="579"/>
      <c r="AO55" s="579"/>
      <c r="AP55" s="579"/>
    </row>
    <row r="56" spans="2:42" s="572" customFormat="1" ht="94.5" x14ac:dyDescent="0.25">
      <c r="B56" s="573" t="e">
        <f>IF([7]!Tabla3[[#This Row],[Línea estratégica]]="","",CONCATENATE([7]!Tabla3[[#This Row],[POA]],".",[7]!Tabla3[[#This Row],[SRS]],".",[7]!Tabla3[[#This Row],[AREA]],".",#REF!))</f>
        <v>#REF!</v>
      </c>
      <c r="C56" s="573" t="e">
        <f>IF([7]!Tabla3[[#This Row],[Línea estratégica]]="","",#REF!)</f>
        <v>#REF!</v>
      </c>
      <c r="D56" s="573" t="e">
        <f>IF([7]!Tabla3[[#This Row],[Línea estratégica]]="","",#REF!)</f>
        <v>#REF!</v>
      </c>
      <c r="E56" s="573" t="e">
        <f>IF([7]!Tabla3[[#This Row],[Línea estratégica]]="","",#REF!)</f>
        <v>#REF!</v>
      </c>
      <c r="F56" s="574" t="s">
        <v>1727</v>
      </c>
      <c r="G56" s="575" t="str">
        <f>IFERROR(VLOOKUP($F56,[7]Obj!$B$57:$C$76,2,FALSE),"")</f>
        <v>LE.3</v>
      </c>
      <c r="H56" s="575" t="s">
        <v>1759</v>
      </c>
      <c r="I56" s="575" t="str">
        <f>IFERROR(VLOOKUP($H56,[7]Obj!$D$118:$E$124,2,FALSE),"")</f>
        <v>Obj3.2</v>
      </c>
      <c r="J56" s="575" t="s">
        <v>1750</v>
      </c>
      <c r="K56" s="575" t="s">
        <v>1981</v>
      </c>
      <c r="L56" s="575" t="s">
        <v>2508</v>
      </c>
      <c r="M56" s="575" t="s">
        <v>2053</v>
      </c>
      <c r="N56" s="575"/>
      <c r="O56" s="580">
        <v>0.8</v>
      </c>
      <c r="P56" s="573"/>
      <c r="Q56" s="576" t="s">
        <v>2277</v>
      </c>
      <c r="R56" s="578"/>
      <c r="S56" s="578"/>
      <c r="T56" s="578"/>
      <c r="U56" s="578"/>
      <c r="V56" s="578"/>
      <c r="W56" s="578"/>
      <c r="X56" s="578"/>
      <c r="Y56" s="578"/>
      <c r="Z56" s="578"/>
      <c r="AA56" s="578"/>
      <c r="AB56" s="578"/>
      <c r="AC56" s="578"/>
      <c r="AD56" s="578"/>
      <c r="AE56" s="579"/>
      <c r="AF56" s="579"/>
      <c r="AG56" s="579"/>
      <c r="AH56" s="579"/>
      <c r="AI56" s="579"/>
      <c r="AJ56" s="579"/>
      <c r="AK56" s="579"/>
      <c r="AL56" s="579"/>
      <c r="AM56" s="579"/>
      <c r="AN56" s="579"/>
      <c r="AO56" s="579"/>
      <c r="AP56" s="579"/>
    </row>
    <row r="57" spans="2:42" s="572" customFormat="1" ht="173.25" x14ac:dyDescent="0.25">
      <c r="B57" s="573" t="e">
        <f>IF([7]!Tabla3[[#This Row],[Línea estratégica]]="","",CONCATENATE([7]!Tabla3[[#This Row],[POA]],".",[7]!Tabla3[[#This Row],[SRS]],".",[7]!Tabla3[[#This Row],[AREA]],".",#REF!))</f>
        <v>#REF!</v>
      </c>
      <c r="C57" s="573" t="e">
        <f>IF([7]!Tabla3[[#This Row],[Línea estratégica]]="","",#REF!)</f>
        <v>#REF!</v>
      </c>
      <c r="D57" s="573" t="e">
        <f>IF([7]!Tabla3[[#This Row],[Línea estratégica]]="","",#REF!)</f>
        <v>#REF!</v>
      </c>
      <c r="E57" s="573" t="e">
        <f>IF([7]!Tabla3[[#This Row],[Línea estratégica]]="","",#REF!)</f>
        <v>#REF!</v>
      </c>
      <c r="F57" s="574" t="s">
        <v>1728</v>
      </c>
      <c r="G57" s="575" t="str">
        <f>IFERROR(VLOOKUP($F57,[7]Obj!$B$57:$C$76,2,FALSE),"")</f>
        <v>LE.4</v>
      </c>
      <c r="H57" s="574" t="s">
        <v>1843</v>
      </c>
      <c r="I57" s="575" t="str">
        <f>IFERROR(VLOOKUP($H57,[7]Obj!$D$118:$E$124,2,FALSE),"")</f>
        <v>Obj4.1</v>
      </c>
      <c r="J57" s="574" t="s">
        <v>1752</v>
      </c>
      <c r="K57" s="574" t="s">
        <v>2509</v>
      </c>
      <c r="L57" s="573" t="s">
        <v>2510</v>
      </c>
      <c r="M57" s="574" t="s">
        <v>2053</v>
      </c>
      <c r="N57" s="573"/>
      <c r="O57" s="590">
        <v>1</v>
      </c>
      <c r="P57" s="576"/>
      <c r="Q57" s="576" t="s">
        <v>2511</v>
      </c>
      <c r="R57" s="578"/>
      <c r="S57" s="578"/>
      <c r="T57" s="578"/>
      <c r="U57" s="578"/>
      <c r="V57" s="578"/>
      <c r="W57" s="578"/>
      <c r="X57" s="578"/>
      <c r="Y57" s="578"/>
      <c r="Z57" s="578"/>
      <c r="AA57" s="578"/>
      <c r="AB57" s="578"/>
      <c r="AC57" s="578"/>
      <c r="AD57" s="578"/>
      <c r="AE57" s="579"/>
      <c r="AF57" s="579"/>
      <c r="AG57" s="579"/>
      <c r="AH57" s="579"/>
      <c r="AI57" s="579"/>
      <c r="AJ57" s="579"/>
      <c r="AK57" s="579"/>
      <c r="AL57" s="579"/>
      <c r="AM57" s="579"/>
      <c r="AN57" s="579"/>
      <c r="AO57" s="579"/>
      <c r="AP57" s="579"/>
    </row>
    <row r="58" spans="2:42" s="572" customFormat="1" ht="83.25" customHeight="1" x14ac:dyDescent="0.25">
      <c r="B58" s="573" t="e">
        <f>IF([7]!Tabla3[[#This Row],[Línea estratégica]]="","",CONCATENATE([7]!Tabla3[[#This Row],[POA]],".",[7]!Tabla3[[#This Row],[SRS]],".",[7]!Tabla3[[#This Row],[AREA]],".",#REF!))</f>
        <v>#REF!</v>
      </c>
      <c r="C58" s="573" t="e">
        <f>IF([7]!Tabla3[[#This Row],[Línea estratégica]]="","",#REF!)</f>
        <v>#REF!</v>
      </c>
      <c r="D58" s="573" t="e">
        <f>IF([7]!Tabla3[[#This Row],[Línea estratégica]]="","",#REF!)</f>
        <v>#REF!</v>
      </c>
      <c r="E58" s="573" t="e">
        <f>IF([7]!Tabla3[[#This Row],[Línea estratégica]]="","",#REF!)</f>
        <v>#REF!</v>
      </c>
      <c r="F58" s="574"/>
      <c r="G58" s="575" t="str">
        <f>IFERROR(VLOOKUP($F58,[7]Obj!$B$57:$C$76,2,FALSE),"")</f>
        <v/>
      </c>
      <c r="H58" s="574"/>
      <c r="I58" s="575" t="str">
        <f>IFERROR(VLOOKUP($H58,[7]Obj!$D$118:$E$124,2,FALSE),"")</f>
        <v/>
      </c>
      <c r="J58" s="574"/>
      <c r="K58" s="574" t="s">
        <v>2512</v>
      </c>
      <c r="L58" s="573" t="s">
        <v>2513</v>
      </c>
      <c r="M58" s="574" t="s">
        <v>2053</v>
      </c>
      <c r="N58" s="573"/>
      <c r="O58" s="590">
        <v>1</v>
      </c>
      <c r="P58" s="576"/>
      <c r="Q58" s="576" t="s">
        <v>2514</v>
      </c>
      <c r="R58" s="578"/>
      <c r="S58" s="578"/>
      <c r="T58" s="578"/>
      <c r="U58" s="578"/>
      <c r="V58" s="578"/>
      <c r="W58" s="578"/>
      <c r="X58" s="578"/>
      <c r="Y58" s="578"/>
      <c r="Z58" s="578"/>
      <c r="AA58" s="578"/>
      <c r="AB58" s="578"/>
      <c r="AC58" s="578"/>
      <c r="AD58" s="578"/>
      <c r="AE58" s="579"/>
      <c r="AF58" s="579"/>
      <c r="AG58" s="579"/>
      <c r="AH58" s="579"/>
      <c r="AI58" s="579"/>
      <c r="AJ58" s="579"/>
      <c r="AK58" s="579"/>
      <c r="AL58" s="579"/>
      <c r="AM58" s="579"/>
      <c r="AN58" s="579"/>
      <c r="AO58" s="579"/>
      <c r="AP58" s="579"/>
    </row>
    <row r="59" spans="2:42" s="572" customFormat="1" ht="101.25" customHeight="1" x14ac:dyDescent="0.25">
      <c r="B59" s="573" t="e">
        <f>IF([7]!Tabla3[[#This Row],[Línea estratégica]]="","",CONCATENATE([7]!Tabla3[[#This Row],[POA]],".",[7]!Tabla3[[#This Row],[SRS]],".",[7]!Tabla3[[#This Row],[AREA]],".",#REF!))</f>
        <v>#REF!</v>
      </c>
      <c r="C59" s="573" t="e">
        <f>IF([7]!Tabla3[[#This Row],[Línea estratégica]]="","",#REF!)</f>
        <v>#REF!</v>
      </c>
      <c r="D59" s="573" t="e">
        <f>IF([7]!Tabla3[[#This Row],[Línea estratégica]]="","",#REF!)</f>
        <v>#REF!</v>
      </c>
      <c r="E59" s="573" t="e">
        <f>IF([7]!Tabla3[[#This Row],[Línea estratégica]]="","",#REF!)</f>
        <v>#REF!</v>
      </c>
      <c r="F59" s="575"/>
      <c r="G59" s="575" t="str">
        <f>IFERROR(VLOOKUP([8]!Tabla3[[#This Row],[Línea estratégica]],[8]Obj!$B$57:$C$90,2,FALSE),"")</f>
        <v/>
      </c>
      <c r="H59" s="575"/>
      <c r="I59" s="575" t="str">
        <f>IFERROR(VLOOKUP($H59,[7]Obj!$D$118:$E$124,2,FALSE),"")</f>
        <v/>
      </c>
      <c r="J59" s="575"/>
      <c r="K59" s="575"/>
      <c r="L59" s="575" t="s">
        <v>2515</v>
      </c>
      <c r="M59" s="575" t="s">
        <v>2053</v>
      </c>
      <c r="N59" s="575"/>
      <c r="O59" s="580">
        <v>0.9</v>
      </c>
      <c r="P59" s="573"/>
      <c r="Q59" s="576" t="s">
        <v>2514</v>
      </c>
      <c r="R59" s="578"/>
      <c r="S59" s="578"/>
      <c r="T59" s="578"/>
      <c r="U59" s="578"/>
      <c r="V59" s="578"/>
      <c r="W59" s="578"/>
      <c r="X59" s="578"/>
      <c r="Y59" s="578"/>
      <c r="Z59" s="578"/>
      <c r="AA59" s="578"/>
      <c r="AB59" s="578"/>
      <c r="AC59" s="578"/>
      <c r="AD59" s="578"/>
      <c r="AE59" s="579"/>
      <c r="AF59" s="579"/>
      <c r="AG59" s="579"/>
      <c r="AH59" s="579"/>
      <c r="AI59" s="579"/>
      <c r="AJ59" s="579"/>
      <c r="AK59" s="579"/>
      <c r="AL59" s="579"/>
      <c r="AM59" s="579"/>
      <c r="AN59" s="579"/>
      <c r="AO59" s="579"/>
      <c r="AP59" s="579"/>
    </row>
    <row r="60" spans="2:42" s="572" customFormat="1" ht="63" x14ac:dyDescent="0.25">
      <c r="B60" s="573" t="e">
        <f>IF([7]!Tabla3[[#This Row],[Línea estratégica]]="","",CONCATENATE([7]!Tabla3[[#This Row],[POA]],".",[7]!Tabla3[[#This Row],[SRS]],".",[7]!Tabla3[[#This Row],[AREA]],".",#REF!))</f>
        <v>#REF!</v>
      </c>
      <c r="C60" s="573" t="e">
        <f>IF([7]!Tabla3[[#This Row],[Línea estratégica]]="","",#REF!)</f>
        <v>#REF!</v>
      </c>
      <c r="D60" s="573" t="e">
        <f>IF([7]!Tabla3[[#This Row],[Línea estratégica]]="","",#REF!)</f>
        <v>#REF!</v>
      </c>
      <c r="E60" s="573" t="e">
        <f>IF([7]!Tabla3[[#This Row],[Línea estratégica]]="","",#REF!)</f>
        <v>#REF!</v>
      </c>
      <c r="F60" s="575"/>
      <c r="G60" s="575" t="str">
        <f>IFERROR(VLOOKUP([8]!Tabla3[[#This Row],[Línea estratégica]],[8]Obj!$B$57:$C$90,2,FALSE),"")</f>
        <v/>
      </c>
      <c r="H60" s="575"/>
      <c r="I60" s="575" t="str">
        <f>IFERROR(VLOOKUP($H60,[7]Obj!$D$118:$E$124,2,FALSE),"")</f>
        <v/>
      </c>
      <c r="J60" s="575"/>
      <c r="K60" s="575"/>
      <c r="L60" s="575" t="s">
        <v>2516</v>
      </c>
      <c r="M60" s="575" t="s">
        <v>2053</v>
      </c>
      <c r="N60" s="575"/>
      <c r="O60" s="580">
        <v>1</v>
      </c>
      <c r="P60" s="573"/>
      <c r="Q60" s="576" t="s">
        <v>2514</v>
      </c>
      <c r="R60" s="578"/>
      <c r="S60" s="578"/>
      <c r="T60" s="578"/>
      <c r="U60" s="578"/>
      <c r="V60" s="578"/>
      <c r="W60" s="578"/>
      <c r="X60" s="578"/>
      <c r="Y60" s="578"/>
      <c r="Z60" s="578"/>
      <c r="AA60" s="578"/>
      <c r="AB60" s="578"/>
      <c r="AC60" s="578"/>
      <c r="AD60" s="578"/>
      <c r="AE60" s="579"/>
      <c r="AF60" s="579"/>
      <c r="AG60" s="579"/>
      <c r="AH60" s="579"/>
      <c r="AI60" s="579"/>
      <c r="AJ60" s="579"/>
      <c r="AK60" s="579"/>
      <c r="AL60" s="579"/>
      <c r="AM60" s="579"/>
      <c r="AN60" s="579"/>
      <c r="AO60" s="579"/>
      <c r="AP60" s="579"/>
    </row>
    <row r="61" spans="2:42" s="572" customFormat="1" ht="63" x14ac:dyDescent="0.25">
      <c r="B61" s="573" t="e">
        <f>IF([7]!Tabla3[[#This Row],[Línea estratégica]]="","",CONCATENATE([7]!Tabla3[[#This Row],[POA]],".",[7]!Tabla3[[#This Row],[SRS]],".",[7]!Tabla3[[#This Row],[AREA]],".",#REF!))</f>
        <v>#REF!</v>
      </c>
      <c r="C61" s="573" t="e">
        <f>IF([7]!Tabla3[[#This Row],[Línea estratégica]]="","",#REF!)</f>
        <v>#REF!</v>
      </c>
      <c r="D61" s="573" t="e">
        <f>IF([7]!Tabla3[[#This Row],[Línea estratégica]]="","",#REF!)</f>
        <v>#REF!</v>
      </c>
      <c r="E61" s="573" t="e">
        <f>IF([7]!Tabla3[[#This Row],[Línea estratégica]]="","",#REF!)</f>
        <v>#REF!</v>
      </c>
      <c r="F61" s="575"/>
      <c r="G61" s="575" t="str">
        <f>IFERROR(VLOOKUP($F61,[7]Obj!$B$57:$C$76,2,FALSE),"")</f>
        <v/>
      </c>
      <c r="H61" s="575"/>
      <c r="I61" s="575" t="str">
        <f>IFERROR(VLOOKUP($H61,[7]Obj!$D$118:$E$124,2,FALSE),"")</f>
        <v/>
      </c>
      <c r="J61" s="575"/>
      <c r="K61" s="575" t="s">
        <v>2517</v>
      </c>
      <c r="L61" s="573" t="s">
        <v>2518</v>
      </c>
      <c r="M61" s="575" t="s">
        <v>2053</v>
      </c>
      <c r="N61" s="573"/>
      <c r="O61" s="580">
        <v>1</v>
      </c>
      <c r="P61" s="573"/>
      <c r="Q61" s="573" t="s">
        <v>2511</v>
      </c>
      <c r="R61" s="578"/>
      <c r="S61" s="578"/>
      <c r="T61" s="578"/>
      <c r="U61" s="578"/>
      <c r="V61" s="578"/>
      <c r="W61" s="578"/>
      <c r="X61" s="578"/>
      <c r="Y61" s="578"/>
      <c r="Z61" s="578"/>
      <c r="AA61" s="578"/>
      <c r="AB61" s="578"/>
      <c r="AC61" s="578"/>
      <c r="AD61" s="578"/>
      <c r="AE61" s="579"/>
      <c r="AF61" s="579"/>
      <c r="AG61" s="579"/>
      <c r="AH61" s="579"/>
      <c r="AI61" s="579"/>
      <c r="AJ61" s="579"/>
      <c r="AK61" s="579"/>
      <c r="AL61" s="579"/>
      <c r="AM61" s="579"/>
      <c r="AN61" s="579"/>
      <c r="AO61" s="579"/>
      <c r="AP61" s="579"/>
    </row>
    <row r="62" spans="2:42" s="572" customFormat="1" ht="47.25" x14ac:dyDescent="0.25">
      <c r="B62" s="573" t="e">
        <f>IF([7]!Tabla3[[#This Row],[Línea estratégica]]="","",CONCATENATE([7]!Tabla3[[#This Row],[POA]],".",[7]!Tabla3[[#This Row],[SRS]],".",[7]!Tabla3[[#This Row],[AREA]],".",#REF!))</f>
        <v>#REF!</v>
      </c>
      <c r="C62" s="573" t="e">
        <f>IF([7]!Tabla3[[#This Row],[Línea estratégica]]="","",#REF!)</f>
        <v>#REF!</v>
      </c>
      <c r="D62" s="573" t="e">
        <f>IF([7]!Tabla3[[#This Row],[Línea estratégica]]="","",#REF!)</f>
        <v>#REF!</v>
      </c>
      <c r="E62" s="573" t="e">
        <f>IF([7]!Tabla3[[#This Row],[Línea estratégica]]="","",#REF!)</f>
        <v>#REF!</v>
      </c>
      <c r="F62" s="575"/>
      <c r="G62" s="575" t="str">
        <f>IFERROR(VLOOKUP($F62,[7]Obj!$B$57:$C$76,2,FALSE),"")</f>
        <v/>
      </c>
      <c r="H62" s="575"/>
      <c r="I62" s="575" t="str">
        <f>IFERROR(VLOOKUP($H62,[7]Obj!$D$118:$E$124,2,FALSE),"")</f>
        <v/>
      </c>
      <c r="J62" s="575"/>
      <c r="K62" s="575" t="s">
        <v>2519</v>
      </c>
      <c r="L62" s="573" t="s">
        <v>2520</v>
      </c>
      <c r="M62" s="575" t="s">
        <v>2053</v>
      </c>
      <c r="N62" s="573"/>
      <c r="O62" s="590">
        <v>1</v>
      </c>
      <c r="P62" s="573"/>
      <c r="Q62" s="573" t="s">
        <v>2521</v>
      </c>
      <c r="R62" s="578"/>
      <c r="S62" s="578"/>
      <c r="T62" s="578"/>
      <c r="U62" s="578"/>
      <c r="V62" s="578"/>
      <c r="W62" s="578"/>
      <c r="X62" s="578"/>
      <c r="Y62" s="578"/>
      <c r="Z62" s="578"/>
      <c r="AA62" s="578"/>
      <c r="AB62" s="578"/>
      <c r="AC62" s="578"/>
      <c r="AD62" s="578"/>
      <c r="AE62" s="579"/>
      <c r="AF62" s="579"/>
      <c r="AG62" s="579"/>
      <c r="AH62" s="579"/>
      <c r="AI62" s="579"/>
      <c r="AJ62" s="579"/>
      <c r="AK62" s="579"/>
      <c r="AL62" s="579"/>
      <c r="AM62" s="579"/>
      <c r="AN62" s="579"/>
      <c r="AO62" s="579"/>
      <c r="AP62" s="579"/>
    </row>
    <row r="63" spans="2:42" s="572" customFormat="1" ht="47.25" x14ac:dyDescent="0.25">
      <c r="B63" s="573" t="e">
        <f>IF([7]!Tabla3[[#This Row],[Línea estratégica]]="","",CONCATENATE([7]!Tabla3[[#This Row],[POA]],".",[7]!Tabla3[[#This Row],[SRS]],".",[7]!Tabla3[[#This Row],[AREA]],".",#REF!))</f>
        <v>#REF!</v>
      </c>
      <c r="C63" s="573" t="e">
        <f>IF([7]!Tabla3[[#This Row],[Línea estratégica]]="","",#REF!)</f>
        <v>#REF!</v>
      </c>
      <c r="D63" s="573" t="e">
        <f>IF([7]!Tabla3[[#This Row],[Línea estratégica]]="","",#REF!)</f>
        <v>#REF!</v>
      </c>
      <c r="E63" s="573" t="e">
        <f>IF([7]!Tabla3[[#This Row],[Línea estratégica]]="","",#REF!)</f>
        <v>#REF!</v>
      </c>
      <c r="F63" s="575"/>
      <c r="G63" s="575" t="str">
        <f>IFERROR(VLOOKUP($F63,[7]Obj!$B$57:$C$76,2,FALSE),"")</f>
        <v/>
      </c>
      <c r="H63" s="575"/>
      <c r="I63" s="575" t="str">
        <f>IFERROR(VLOOKUP($H63,[7]Obj!$D$118:$E$124,2,FALSE),"")</f>
        <v/>
      </c>
      <c r="J63" s="575"/>
      <c r="K63" s="575" t="s">
        <v>2522</v>
      </c>
      <c r="L63" s="573" t="s">
        <v>2523</v>
      </c>
      <c r="M63" s="575" t="s">
        <v>2053</v>
      </c>
      <c r="N63" s="573"/>
      <c r="O63" s="590">
        <v>0.95</v>
      </c>
      <c r="P63" s="573"/>
      <c r="Q63" s="573" t="s">
        <v>2521</v>
      </c>
      <c r="R63" s="578"/>
      <c r="S63" s="578"/>
      <c r="T63" s="578"/>
      <c r="U63" s="578"/>
      <c r="V63" s="578"/>
      <c r="W63" s="578"/>
      <c r="X63" s="578"/>
      <c r="Y63" s="578"/>
      <c r="Z63" s="578"/>
      <c r="AA63" s="578"/>
      <c r="AB63" s="578"/>
      <c r="AC63" s="578"/>
      <c r="AD63" s="578"/>
      <c r="AE63" s="579"/>
      <c r="AF63" s="579"/>
      <c r="AG63" s="579"/>
      <c r="AH63" s="579"/>
      <c r="AI63" s="579"/>
      <c r="AJ63" s="579"/>
      <c r="AK63" s="579"/>
      <c r="AL63" s="579"/>
      <c r="AM63" s="579"/>
      <c r="AN63" s="579"/>
      <c r="AO63" s="579"/>
      <c r="AP63" s="579"/>
    </row>
    <row r="64" spans="2:42" s="572" customFormat="1" ht="80.25" customHeight="1" x14ac:dyDescent="0.25">
      <c r="B64" s="573" t="e">
        <f>IF([7]!Tabla3[[#This Row],[Línea estratégica]]="","",CONCATENATE([7]!Tabla3[[#This Row],[POA]],".",[7]!Tabla3[[#This Row],[SRS]],".",[7]!Tabla3[[#This Row],[AREA]],".",#REF!))</f>
        <v>#REF!</v>
      </c>
      <c r="C64" s="573" t="e">
        <f>IF([7]!Tabla3[[#This Row],[Línea estratégica]]="","",#REF!)</f>
        <v>#REF!</v>
      </c>
      <c r="D64" s="573" t="e">
        <f>IF([7]!Tabla3[[#This Row],[Línea estratégica]]="","",#REF!)</f>
        <v>#REF!</v>
      </c>
      <c r="E64" s="573" t="e">
        <f>IF([7]!Tabla3[[#This Row],[Línea estratégica]]="","",#REF!)</f>
        <v>#REF!</v>
      </c>
      <c r="F64" s="575"/>
      <c r="G64" s="575" t="str">
        <f>IFERROR(VLOOKUP([8]!Tabla3[[#This Row],[Línea estratégica]],[8]Obj!$B$57:$C$90,2,FALSE),"")</f>
        <v/>
      </c>
      <c r="H64" s="575"/>
      <c r="I64" s="575" t="str">
        <f>IFERROR(VLOOKUP($H64,[7]Obj!$D$118:$E$124,2,FALSE),"")</f>
        <v/>
      </c>
      <c r="J64" s="575"/>
      <c r="K64" s="575"/>
      <c r="L64" s="575" t="s">
        <v>2524</v>
      </c>
      <c r="M64" s="575" t="s">
        <v>2053</v>
      </c>
      <c r="N64" s="575"/>
      <c r="O64" s="580">
        <v>0.9</v>
      </c>
      <c r="P64" s="573"/>
      <c r="Q64" s="573" t="s">
        <v>2521</v>
      </c>
      <c r="R64" s="578"/>
      <c r="S64" s="578"/>
      <c r="T64" s="578"/>
      <c r="U64" s="578"/>
      <c r="V64" s="578"/>
      <c r="W64" s="578"/>
      <c r="X64" s="578"/>
      <c r="Y64" s="578"/>
      <c r="Z64" s="578"/>
      <c r="AA64" s="578"/>
      <c r="AB64" s="578"/>
      <c r="AC64" s="578"/>
      <c r="AD64" s="578"/>
      <c r="AE64" s="579"/>
      <c r="AF64" s="579"/>
      <c r="AG64" s="579"/>
      <c r="AH64" s="579"/>
      <c r="AI64" s="579"/>
      <c r="AJ64" s="579"/>
      <c r="AK64" s="579"/>
      <c r="AL64" s="579"/>
      <c r="AM64" s="579"/>
      <c r="AN64" s="579"/>
      <c r="AO64" s="579"/>
      <c r="AP64" s="579"/>
    </row>
    <row r="65" spans="2:42" s="572" customFormat="1" ht="47.25" x14ac:dyDescent="0.25">
      <c r="B65" s="573" t="e">
        <f>IF([7]!Tabla3[[#This Row],[Línea estratégica]]="","",CONCATENATE([7]!Tabla3[[#This Row],[POA]],".",[7]!Tabla3[[#This Row],[SRS]],".",[7]!Tabla3[[#This Row],[AREA]],".",#REF!))</f>
        <v>#REF!</v>
      </c>
      <c r="C65" s="573" t="e">
        <f>IF([7]!Tabla3[[#This Row],[Línea estratégica]]="","",#REF!)</f>
        <v>#REF!</v>
      </c>
      <c r="D65" s="573" t="e">
        <f>IF([7]!Tabla3[[#This Row],[Línea estratégica]]="","",#REF!)</f>
        <v>#REF!</v>
      </c>
      <c r="E65" s="573" t="e">
        <f>IF([7]!Tabla3[[#This Row],[Línea estratégica]]="","",#REF!)</f>
        <v>#REF!</v>
      </c>
      <c r="F65" s="575"/>
      <c r="G65" s="575" t="str">
        <f>IFERROR(VLOOKUP([8]!Tabla3[[#This Row],[Línea estratégica]],[8]Obj!$B$57:$C$90,2,FALSE),"")</f>
        <v/>
      </c>
      <c r="H65" s="575"/>
      <c r="I65" s="575" t="str">
        <f>IFERROR(VLOOKUP($H65,[7]Obj!$D$118:$E$124,2,FALSE),"")</f>
        <v/>
      </c>
      <c r="J65" s="575"/>
      <c r="K65" s="575"/>
      <c r="L65" s="575" t="s">
        <v>2525</v>
      </c>
      <c r="M65" s="575" t="s">
        <v>2053</v>
      </c>
      <c r="N65" s="575"/>
      <c r="O65" s="580">
        <v>0.85</v>
      </c>
      <c r="P65" s="573"/>
      <c r="Q65" s="573" t="s">
        <v>2526</v>
      </c>
      <c r="R65" s="578"/>
      <c r="S65" s="578"/>
      <c r="T65" s="578"/>
      <c r="U65" s="578"/>
      <c r="V65" s="578"/>
      <c r="W65" s="578"/>
      <c r="X65" s="578"/>
      <c r="Y65" s="578"/>
      <c r="Z65" s="578"/>
      <c r="AA65" s="578"/>
      <c r="AB65" s="578"/>
      <c r="AC65" s="578"/>
      <c r="AD65" s="578"/>
      <c r="AE65" s="579"/>
      <c r="AF65" s="579"/>
      <c r="AG65" s="579"/>
      <c r="AH65" s="579"/>
      <c r="AI65" s="579"/>
      <c r="AJ65" s="579"/>
      <c r="AK65" s="579"/>
      <c r="AL65" s="579"/>
      <c r="AM65" s="579"/>
      <c r="AN65" s="579"/>
      <c r="AO65" s="579"/>
      <c r="AP65" s="579"/>
    </row>
    <row r="66" spans="2:42" s="572" customFormat="1" ht="78.75" x14ac:dyDescent="0.25">
      <c r="B66" s="573" t="e">
        <f>IF([7]!Tabla3[[#This Row],[Línea estratégica]]="","",CONCATENATE([7]!Tabla3[[#This Row],[POA]],".",[7]!Tabla3[[#This Row],[SRS]],".",[7]!Tabla3[[#This Row],[AREA]],".",#REF!))</f>
        <v>#REF!</v>
      </c>
      <c r="C66" s="573" t="e">
        <f>IF([7]!Tabla3[[#This Row],[Línea estratégica]]="","",#REF!)</f>
        <v>#REF!</v>
      </c>
      <c r="D66" s="573" t="e">
        <f>IF([7]!Tabla3[[#This Row],[Línea estratégica]]="","",#REF!)</f>
        <v>#REF!</v>
      </c>
      <c r="E66" s="573" t="e">
        <f>IF([7]!Tabla3[[#This Row],[Línea estratégica]]="","",#REF!)</f>
        <v>#REF!</v>
      </c>
      <c r="F66" s="575"/>
      <c r="G66" s="575" t="str">
        <f>IFERROR(VLOOKUP($F66,[7]Obj!$B$57:$C$76,2,FALSE),"")</f>
        <v/>
      </c>
      <c r="H66" s="575"/>
      <c r="I66" s="575" t="str">
        <f>IFERROR(VLOOKUP($H66,[7]Obj!$D$118:$E$124,2,FALSE),"")</f>
        <v/>
      </c>
      <c r="J66" s="575"/>
      <c r="K66" s="575" t="s">
        <v>2527</v>
      </c>
      <c r="L66" s="573" t="s">
        <v>2528</v>
      </c>
      <c r="M66" s="575" t="s">
        <v>2053</v>
      </c>
      <c r="N66" s="573"/>
      <c r="O66" s="590">
        <v>0.85</v>
      </c>
      <c r="P66" s="573"/>
      <c r="Q66" s="573" t="s">
        <v>2279</v>
      </c>
      <c r="R66" s="578"/>
      <c r="S66" s="578"/>
      <c r="T66" s="578"/>
      <c r="U66" s="578"/>
      <c r="V66" s="578"/>
      <c r="W66" s="578"/>
      <c r="X66" s="578"/>
      <c r="Y66" s="578"/>
      <c r="Z66" s="578"/>
      <c r="AA66" s="578"/>
      <c r="AB66" s="578"/>
      <c r="AC66" s="578"/>
      <c r="AD66" s="578"/>
      <c r="AE66" s="579"/>
      <c r="AF66" s="579"/>
      <c r="AG66" s="579"/>
      <c r="AH66" s="579"/>
      <c r="AI66" s="579"/>
      <c r="AJ66" s="579"/>
      <c r="AK66" s="579"/>
      <c r="AL66" s="579"/>
      <c r="AM66" s="579"/>
      <c r="AN66" s="579"/>
      <c r="AO66" s="579"/>
      <c r="AP66" s="579"/>
    </row>
    <row r="67" spans="2:42" s="572" customFormat="1" ht="81" customHeight="1" x14ac:dyDescent="0.25">
      <c r="B67" s="573" t="e">
        <f>IF([7]!Tabla3[[#This Row],[Línea estratégica]]="","",CONCATENATE([7]!Tabla3[[#This Row],[POA]],".",[7]!Tabla3[[#This Row],[SRS]],".",[7]!Tabla3[[#This Row],[AREA]],".",#REF!))</f>
        <v>#REF!</v>
      </c>
      <c r="C67" s="573" t="e">
        <f>IF([7]!Tabla3[[#This Row],[Línea estratégica]]="","",#REF!)</f>
        <v>#REF!</v>
      </c>
      <c r="D67" s="573" t="e">
        <f>IF([7]!Tabla3[[#This Row],[Línea estratégica]]="","",#REF!)</f>
        <v>#REF!</v>
      </c>
      <c r="E67" s="573" t="e">
        <f>IF([7]!Tabla3[[#This Row],[Línea estratégica]]="","",#REF!)</f>
        <v>#REF!</v>
      </c>
      <c r="F67" s="575"/>
      <c r="G67" s="575" t="str">
        <f>IFERROR(VLOOKUP([8]!Tabla3[[#This Row],[Línea estratégica]],[8]Obj!$B$57:$C$90,2,FALSE),"")</f>
        <v/>
      </c>
      <c r="H67" s="575"/>
      <c r="I67" s="575" t="str">
        <f>IFERROR(VLOOKUP($H67,[7]Obj!$D$118:$E$124,2,FALSE),"")</f>
        <v/>
      </c>
      <c r="J67" s="575"/>
      <c r="K67" s="575" t="s">
        <v>2529</v>
      </c>
      <c r="L67" s="575" t="s">
        <v>2530</v>
      </c>
      <c r="M67" s="575" t="s">
        <v>2053</v>
      </c>
      <c r="N67" s="573"/>
      <c r="O67" s="590">
        <v>1</v>
      </c>
      <c r="P67" s="573"/>
      <c r="Q67" s="573" t="s">
        <v>2521</v>
      </c>
      <c r="R67" s="578"/>
      <c r="S67" s="578"/>
      <c r="T67" s="578"/>
      <c r="U67" s="578"/>
      <c r="V67" s="578"/>
      <c r="W67" s="578"/>
      <c r="X67" s="578"/>
      <c r="Y67" s="578"/>
      <c r="Z67" s="578"/>
      <c r="AA67" s="578"/>
      <c r="AB67" s="578"/>
      <c r="AC67" s="578"/>
      <c r="AD67" s="578"/>
      <c r="AE67" s="579"/>
      <c r="AF67" s="579"/>
      <c r="AG67" s="579"/>
      <c r="AH67" s="579"/>
      <c r="AI67" s="579"/>
      <c r="AJ67" s="579"/>
      <c r="AK67" s="579"/>
      <c r="AL67" s="579"/>
      <c r="AM67" s="579"/>
      <c r="AN67" s="579"/>
      <c r="AO67" s="579"/>
      <c r="AP67" s="579"/>
    </row>
    <row r="68" spans="2:42" s="572" customFormat="1" ht="63" x14ac:dyDescent="0.25">
      <c r="B68" s="573" t="e">
        <f>IF([7]!Tabla3[[#This Row],[Línea estratégica]]="","",CONCATENATE([7]!Tabla3[[#This Row],[POA]],".",[7]!Tabla3[[#This Row],[SRS]],".",[7]!Tabla3[[#This Row],[AREA]],".",#REF!))</f>
        <v>#REF!</v>
      </c>
      <c r="C68" s="573" t="e">
        <f>IF([7]!Tabla3[[#This Row],[Línea estratégica]]="","",#REF!)</f>
        <v>#REF!</v>
      </c>
      <c r="D68" s="573" t="e">
        <f>IF([7]!Tabla3[[#This Row],[Línea estratégica]]="","",#REF!)</f>
        <v>#REF!</v>
      </c>
      <c r="E68" s="573" t="e">
        <f>IF([7]!Tabla3[[#This Row],[Línea estratégica]]="","",#REF!)</f>
        <v>#REF!</v>
      </c>
      <c r="F68" s="575"/>
      <c r="G68" s="575" t="str">
        <f>IFERROR(VLOOKUP([8]!Tabla3[[#This Row],[Línea estratégica]],[8]Obj!$B$57:$C$90,2,FALSE),"")</f>
        <v/>
      </c>
      <c r="H68" s="575"/>
      <c r="I68" s="575" t="str">
        <f>IFERROR(VLOOKUP($H68,[7]Obj!$D$118:$E$124,2,FALSE),"")</f>
        <v/>
      </c>
      <c r="J68" s="575"/>
      <c r="K68" s="575" t="s">
        <v>2531</v>
      </c>
      <c r="L68" s="575" t="s">
        <v>2532</v>
      </c>
      <c r="M68" s="575" t="s">
        <v>2053</v>
      </c>
      <c r="N68" s="575"/>
      <c r="O68" s="580">
        <v>0.8</v>
      </c>
      <c r="P68" s="573"/>
      <c r="Q68" s="591" t="s">
        <v>2533</v>
      </c>
      <c r="R68" s="578"/>
      <c r="S68" s="578"/>
      <c r="T68" s="578"/>
      <c r="U68" s="578"/>
      <c r="V68" s="578"/>
      <c r="W68" s="578"/>
      <c r="X68" s="578"/>
      <c r="Y68" s="578"/>
      <c r="Z68" s="578"/>
      <c r="AA68" s="578"/>
      <c r="AB68" s="578"/>
      <c r="AC68" s="578"/>
      <c r="AD68" s="578"/>
      <c r="AE68" s="579"/>
      <c r="AF68" s="579"/>
      <c r="AG68" s="579"/>
      <c r="AH68" s="579"/>
      <c r="AI68" s="579"/>
      <c r="AJ68" s="579"/>
      <c r="AK68" s="579"/>
      <c r="AL68" s="579"/>
      <c r="AM68" s="579"/>
      <c r="AN68" s="579"/>
      <c r="AO68" s="579"/>
      <c r="AP68" s="579"/>
    </row>
    <row r="69" spans="2:42" s="572" customFormat="1" ht="71.25" customHeight="1" x14ac:dyDescent="0.25">
      <c r="B69" s="573" t="e">
        <f>IF([7]!Tabla3[[#This Row],[Línea estratégica]]="","",CONCATENATE([7]!Tabla3[[#This Row],[POA]],".",[7]!Tabla3[[#This Row],[SRS]],".",[7]!Tabla3[[#This Row],[AREA]],".",#REF!))</f>
        <v>#REF!</v>
      </c>
      <c r="C69" s="573" t="e">
        <f>IF([7]!Tabla3[[#This Row],[Línea estratégica]]="","",#REF!)</f>
        <v>#REF!</v>
      </c>
      <c r="D69" s="573" t="e">
        <f>IF([7]!Tabla3[[#This Row],[Línea estratégica]]="","",#REF!)</f>
        <v>#REF!</v>
      </c>
      <c r="E69" s="573" t="e">
        <f>IF([7]!Tabla3[[#This Row],[Línea estratégica]]="","",#REF!)</f>
        <v>#REF!</v>
      </c>
      <c r="F69" s="575"/>
      <c r="G69" s="575" t="str">
        <f>IFERROR(VLOOKUP([8]!Tabla3[[#This Row],[Línea estratégica]],[8]Obj!$B$57:$C$90,2,FALSE),"")</f>
        <v/>
      </c>
      <c r="H69" s="575"/>
      <c r="I69" s="575" t="str">
        <f>IFERROR(VLOOKUP($H69,[7]Obj!$D$118:$E$124,2,FALSE),"")</f>
        <v/>
      </c>
      <c r="J69" s="575"/>
      <c r="K69" s="575" t="s">
        <v>2534</v>
      </c>
      <c r="L69" s="575" t="s">
        <v>2535</v>
      </c>
      <c r="M69" s="575" t="s">
        <v>2053</v>
      </c>
      <c r="N69" s="575"/>
      <c r="O69" s="580">
        <v>0.9</v>
      </c>
      <c r="P69" s="573"/>
      <c r="Q69" s="573" t="s">
        <v>2536</v>
      </c>
      <c r="R69" s="578"/>
      <c r="S69" s="578"/>
      <c r="T69" s="578"/>
      <c r="U69" s="578"/>
      <c r="V69" s="578"/>
      <c r="W69" s="578"/>
      <c r="X69" s="578"/>
      <c r="Y69" s="578"/>
      <c r="Z69" s="578"/>
      <c r="AA69" s="578"/>
      <c r="AB69" s="578"/>
      <c r="AC69" s="578"/>
      <c r="AD69" s="578"/>
      <c r="AE69" s="579"/>
      <c r="AF69" s="579"/>
      <c r="AG69" s="579"/>
      <c r="AH69" s="579"/>
      <c r="AI69" s="579"/>
      <c r="AJ69" s="579"/>
      <c r="AK69" s="579"/>
      <c r="AL69" s="579"/>
      <c r="AM69" s="579"/>
      <c r="AN69" s="579"/>
      <c r="AO69" s="579"/>
      <c r="AP69" s="579"/>
    </row>
    <row r="70" spans="2:42" s="572" customFormat="1" ht="117" customHeight="1" x14ac:dyDescent="0.25">
      <c r="B70" s="573" t="e">
        <f>IF([7]!Tabla3[[#This Row],[Línea estratégica]]="","",CONCATENATE([7]!Tabla3[[#This Row],[POA]],".",[7]!Tabla3[[#This Row],[SRS]],".",[7]!Tabla3[[#This Row],[AREA]],".",#REF!))</f>
        <v>#REF!</v>
      </c>
      <c r="C70" s="573" t="e">
        <f>IF([7]!Tabla3[[#This Row],[Línea estratégica]]="","",#REF!)</f>
        <v>#REF!</v>
      </c>
      <c r="D70" s="573" t="e">
        <f>IF([7]!Tabla3[[#This Row],[Línea estratégica]]="","",#REF!)</f>
        <v>#REF!</v>
      </c>
      <c r="E70" s="573" t="e">
        <f>IF([7]!Tabla3[[#This Row],[Línea estratégica]]="","",#REF!)</f>
        <v>#REF!</v>
      </c>
      <c r="F70" s="575"/>
      <c r="G70" s="575" t="str">
        <f>IFERROR(VLOOKUP([8]!Tabla3[[#This Row],[Línea estratégica]],[8]Obj!$B$57:$C$90,2,FALSE),"")</f>
        <v/>
      </c>
      <c r="H70" s="575"/>
      <c r="I70" s="575" t="str">
        <f>IFERROR(VLOOKUP($H70,[7]Obj!$D$118:$E$124,2,FALSE),"")</f>
        <v/>
      </c>
      <c r="J70" s="575"/>
      <c r="K70" s="575" t="s">
        <v>2537</v>
      </c>
      <c r="L70" s="575" t="s">
        <v>2538</v>
      </c>
      <c r="M70" s="575" t="s">
        <v>2053</v>
      </c>
      <c r="N70" s="575"/>
      <c r="O70" s="580">
        <v>0.9</v>
      </c>
      <c r="P70" s="573"/>
      <c r="Q70" s="573" t="s">
        <v>2539</v>
      </c>
      <c r="R70" s="578"/>
      <c r="S70" s="578"/>
      <c r="T70" s="578"/>
      <c r="U70" s="578"/>
      <c r="V70" s="578"/>
      <c r="W70" s="578"/>
      <c r="X70" s="578"/>
      <c r="Y70" s="578"/>
      <c r="Z70" s="578"/>
      <c r="AA70" s="578"/>
      <c r="AB70" s="578"/>
      <c r="AC70" s="578"/>
      <c r="AD70" s="578"/>
      <c r="AE70" s="579"/>
      <c r="AF70" s="579"/>
      <c r="AG70" s="579"/>
      <c r="AH70" s="579"/>
      <c r="AI70" s="579"/>
      <c r="AJ70" s="579"/>
      <c r="AK70" s="579"/>
      <c r="AL70" s="579"/>
      <c r="AM70" s="579"/>
      <c r="AN70" s="579"/>
      <c r="AO70" s="579"/>
      <c r="AP70" s="579"/>
    </row>
    <row r="71" spans="2:42" s="572" customFormat="1" ht="141.75" x14ac:dyDescent="0.25">
      <c r="B71" s="573" t="e">
        <f>IF([7]!Tabla3[[#This Row],[Línea estratégica]]="","",CONCATENATE([7]!Tabla3[[#This Row],[POA]],".",[7]!Tabla3[[#This Row],[SRS]],".",[7]!Tabla3[[#This Row],[AREA]],".",#REF!))</f>
        <v>#REF!</v>
      </c>
      <c r="C71" s="573" t="e">
        <f>IF([7]!Tabla3[[#This Row],[Línea estratégica]]="","",#REF!)</f>
        <v>#REF!</v>
      </c>
      <c r="D71" s="573" t="e">
        <f>IF([7]!Tabla3[[#This Row],[Línea estratégica]]="","",#REF!)</f>
        <v>#REF!</v>
      </c>
      <c r="E71" s="573" t="e">
        <f>IF([7]!Tabla3[[#This Row],[Línea estratégica]]="","",#REF!)</f>
        <v>#REF!</v>
      </c>
      <c r="F71" s="575" t="s">
        <v>1728</v>
      </c>
      <c r="G71" s="575" t="str">
        <f>IFERROR(VLOOKUP($F71,[7]Obj!$B$57:$C$76,2,FALSE),"")</f>
        <v>LE.4</v>
      </c>
      <c r="H71" s="575" t="s">
        <v>1843</v>
      </c>
      <c r="I71" s="575" t="str">
        <f>IFERROR(VLOOKUP($H71,[7]Obj!$D$118:$E$124,2,FALSE),"")</f>
        <v>Obj4.1</v>
      </c>
      <c r="J71" s="574" t="s">
        <v>1753</v>
      </c>
      <c r="K71" s="575" t="s">
        <v>2540</v>
      </c>
      <c r="L71" s="573" t="s">
        <v>2541</v>
      </c>
      <c r="M71" s="575" t="s">
        <v>2053</v>
      </c>
      <c r="N71" s="573"/>
      <c r="O71" s="590">
        <v>1</v>
      </c>
      <c r="P71" s="573"/>
      <c r="Q71" s="573" t="s">
        <v>2542</v>
      </c>
      <c r="R71" s="578"/>
      <c r="S71" s="578"/>
      <c r="T71" s="578"/>
      <c r="U71" s="578"/>
      <c r="V71" s="578"/>
      <c r="W71" s="578"/>
      <c r="X71" s="578"/>
      <c r="Y71" s="578"/>
      <c r="Z71" s="578"/>
      <c r="AA71" s="578"/>
      <c r="AB71" s="578"/>
      <c r="AC71" s="578"/>
      <c r="AD71" s="578"/>
      <c r="AE71" s="579"/>
      <c r="AF71" s="579"/>
      <c r="AG71" s="579"/>
      <c r="AH71" s="579"/>
      <c r="AI71" s="579"/>
      <c r="AJ71" s="579"/>
      <c r="AK71" s="579"/>
      <c r="AL71" s="579"/>
      <c r="AM71" s="579"/>
      <c r="AN71" s="579"/>
      <c r="AO71" s="579"/>
      <c r="AP71" s="579"/>
    </row>
    <row r="72" spans="2:42" s="572" customFormat="1" ht="47.25" x14ac:dyDescent="0.25">
      <c r="B72" s="573" t="e">
        <f>IF([7]!Tabla3[[#This Row],[Línea estratégica]]="","",CONCATENATE([7]!Tabla3[[#This Row],[POA]],".",[7]!Tabla3[[#This Row],[SRS]],".",[7]!Tabla3[[#This Row],[AREA]],".",#REF!))</f>
        <v>#REF!</v>
      </c>
      <c r="C72" s="573" t="e">
        <f>IF([7]!Tabla3[[#This Row],[Línea estratégica]]="","",#REF!)</f>
        <v>#REF!</v>
      </c>
      <c r="D72" s="573" t="e">
        <f>IF([7]!Tabla3[[#This Row],[Línea estratégica]]="","",#REF!)</f>
        <v>#REF!</v>
      </c>
      <c r="E72" s="573" t="e">
        <f>IF([7]!Tabla3[[#This Row],[Línea estratégica]]="","",#REF!)</f>
        <v>#REF!</v>
      </c>
      <c r="F72" s="575"/>
      <c r="G72" s="575" t="str">
        <f>IFERROR(VLOOKUP([8]!Tabla3[[#This Row],[Línea estratégica]],[8]Obj!$B$57:$C$90,2,FALSE),"")</f>
        <v/>
      </c>
      <c r="H72" s="575"/>
      <c r="I72" s="575" t="str">
        <f>IFERROR(VLOOKUP($H72,[7]Obj!$D$118:$E$124,2,FALSE),"")</f>
        <v/>
      </c>
      <c r="J72" s="575"/>
      <c r="K72" s="575"/>
      <c r="L72" s="575" t="s">
        <v>2543</v>
      </c>
      <c r="M72" s="575" t="s">
        <v>2431</v>
      </c>
      <c r="N72" s="575"/>
      <c r="O72" s="580">
        <v>0.95</v>
      </c>
      <c r="P72" s="573"/>
      <c r="Q72" s="573" t="s">
        <v>2542</v>
      </c>
      <c r="R72" s="578"/>
      <c r="S72" s="578"/>
      <c r="T72" s="578"/>
      <c r="U72" s="578"/>
      <c r="V72" s="578"/>
      <c r="W72" s="578"/>
      <c r="X72" s="578"/>
      <c r="Y72" s="578"/>
      <c r="Z72" s="578"/>
      <c r="AA72" s="578"/>
      <c r="AB72" s="578"/>
      <c r="AC72" s="578"/>
      <c r="AD72" s="578"/>
      <c r="AE72" s="579"/>
      <c r="AF72" s="579"/>
      <c r="AG72" s="579"/>
      <c r="AH72" s="579"/>
      <c r="AI72" s="579"/>
      <c r="AJ72" s="579"/>
      <c r="AK72" s="579"/>
      <c r="AL72" s="579"/>
      <c r="AM72" s="579"/>
      <c r="AN72" s="579"/>
      <c r="AO72" s="579"/>
      <c r="AP72" s="579"/>
    </row>
    <row r="73" spans="2:42" s="572" customFormat="1" ht="105" customHeight="1" x14ac:dyDescent="0.25">
      <c r="B73" s="573" t="e">
        <f>IF([7]!Tabla3[[#This Row],[Línea estratégica]]="","",CONCATENATE([7]!Tabla3[[#This Row],[POA]],".",[7]!Tabla3[[#This Row],[SRS]],".",[7]!Tabla3[[#This Row],[AREA]],".",#REF!))</f>
        <v>#REF!</v>
      </c>
      <c r="C73" s="573" t="e">
        <f>IF([7]!Tabla3[[#This Row],[Línea estratégica]]="","",#REF!)</f>
        <v>#REF!</v>
      </c>
      <c r="D73" s="573" t="e">
        <f>IF([7]!Tabla3[[#This Row],[Línea estratégica]]="","",#REF!)</f>
        <v>#REF!</v>
      </c>
      <c r="E73" s="573" t="e">
        <f>IF([7]!Tabla3[[#This Row],[Línea estratégica]]="","",#REF!)</f>
        <v>#REF!</v>
      </c>
      <c r="F73" s="575"/>
      <c r="G73" s="575" t="str">
        <f>IFERROR(VLOOKUP($F73,[7]Obj!$B$57:$C$76,2,FALSE),"")</f>
        <v/>
      </c>
      <c r="H73" s="575"/>
      <c r="I73" s="575" t="str">
        <f>IFERROR(VLOOKUP($H73,[7]Obj!$D$118:$E$124,2,FALSE),"")</f>
        <v/>
      </c>
      <c r="J73" s="575"/>
      <c r="K73" s="575" t="s">
        <v>2544</v>
      </c>
      <c r="L73" s="573" t="s">
        <v>2545</v>
      </c>
      <c r="M73" s="575" t="s">
        <v>2431</v>
      </c>
      <c r="N73" s="573"/>
      <c r="O73" s="590">
        <v>0.85</v>
      </c>
      <c r="P73" s="573"/>
      <c r="Q73" s="573" t="s">
        <v>2542</v>
      </c>
      <c r="R73" s="578"/>
      <c r="S73" s="578"/>
      <c r="T73" s="578"/>
      <c r="U73" s="578"/>
      <c r="V73" s="578"/>
      <c r="W73" s="578"/>
      <c r="X73" s="578"/>
      <c r="Y73" s="578"/>
      <c r="Z73" s="578"/>
      <c r="AA73" s="578"/>
      <c r="AB73" s="578"/>
      <c r="AC73" s="578"/>
      <c r="AD73" s="578"/>
      <c r="AE73" s="579"/>
      <c r="AF73" s="579"/>
      <c r="AG73" s="579"/>
      <c r="AH73" s="579"/>
      <c r="AI73" s="579"/>
      <c r="AJ73" s="579"/>
      <c r="AK73" s="579"/>
      <c r="AL73" s="579"/>
      <c r="AM73" s="579"/>
      <c r="AN73" s="579"/>
      <c r="AO73" s="579"/>
      <c r="AP73" s="579"/>
    </row>
    <row r="74" spans="2:42" s="572" customFormat="1" ht="47.25" x14ac:dyDescent="0.25">
      <c r="B74" s="573" t="e">
        <f>IF([7]!Tabla3[[#This Row],[Línea estratégica]]="","",CONCATENATE([7]!Tabla3[[#This Row],[POA]],".",[7]!Tabla3[[#This Row],[SRS]],".",[7]!Tabla3[[#This Row],[AREA]],".",#REF!))</f>
        <v>#REF!</v>
      </c>
      <c r="C74" s="573" t="e">
        <f>IF([7]!Tabla3[[#This Row],[Línea estratégica]]="","",#REF!)</f>
        <v>#REF!</v>
      </c>
      <c r="D74" s="573" t="e">
        <f>IF([7]!Tabla3[[#This Row],[Línea estratégica]]="","",#REF!)</f>
        <v>#REF!</v>
      </c>
      <c r="E74" s="573" t="e">
        <f>IF([7]!Tabla3[[#This Row],[Línea estratégica]]="","",#REF!)</f>
        <v>#REF!</v>
      </c>
      <c r="F74" s="575"/>
      <c r="G74" s="575" t="str">
        <f>IFERROR(VLOOKUP($F74,[7]Obj!$B$57:$C$76,2,FALSE),"")</f>
        <v/>
      </c>
      <c r="H74" s="575"/>
      <c r="I74" s="575" t="str">
        <f>IFERROR(VLOOKUP($H74,[7]Obj!$D$118:$E$124,2,FALSE),"")</f>
        <v/>
      </c>
      <c r="J74" s="575"/>
      <c r="K74" s="575" t="s">
        <v>2546</v>
      </c>
      <c r="L74" s="573" t="s">
        <v>2547</v>
      </c>
      <c r="M74" s="575" t="s">
        <v>2431</v>
      </c>
      <c r="N74" s="573"/>
      <c r="O74" s="590">
        <v>0.05</v>
      </c>
      <c r="P74" s="573"/>
      <c r="Q74" s="573" t="s">
        <v>2542</v>
      </c>
      <c r="R74" s="578"/>
      <c r="S74" s="578"/>
      <c r="T74" s="578"/>
      <c r="U74" s="578"/>
      <c r="V74" s="578"/>
      <c r="W74" s="578"/>
      <c r="X74" s="578"/>
      <c r="Y74" s="578"/>
      <c r="Z74" s="578"/>
      <c r="AA74" s="578"/>
      <c r="AB74" s="578"/>
      <c r="AC74" s="578"/>
      <c r="AD74" s="578"/>
      <c r="AE74" s="579"/>
      <c r="AF74" s="579"/>
      <c r="AG74" s="579"/>
      <c r="AH74" s="579"/>
      <c r="AI74" s="579"/>
      <c r="AJ74" s="579"/>
      <c r="AK74" s="579"/>
      <c r="AL74" s="579"/>
      <c r="AM74" s="579"/>
      <c r="AN74" s="579"/>
      <c r="AO74" s="579"/>
      <c r="AP74" s="579"/>
    </row>
    <row r="75" spans="2:42" s="572" customFormat="1" ht="47.25" x14ac:dyDescent="0.25">
      <c r="B75" s="573" t="e">
        <f>IF([7]!Tabla3[[#This Row],[Línea estratégica]]="","",CONCATENATE([7]!Tabla3[[#This Row],[POA]],".",[7]!Tabla3[[#This Row],[SRS]],".",[7]!Tabla3[[#This Row],[AREA]],".",#REF!))</f>
        <v>#REF!</v>
      </c>
      <c r="C75" s="573" t="e">
        <f>IF([7]!Tabla3[[#This Row],[Línea estratégica]]="","",#REF!)</f>
        <v>#REF!</v>
      </c>
      <c r="D75" s="573" t="e">
        <f>IF([7]!Tabla3[[#This Row],[Línea estratégica]]="","",#REF!)</f>
        <v>#REF!</v>
      </c>
      <c r="E75" s="573" t="e">
        <f>IF([7]!Tabla3[[#This Row],[Línea estratégica]]="","",#REF!)</f>
        <v>#REF!</v>
      </c>
      <c r="F75" s="575"/>
      <c r="G75" s="575" t="str">
        <f>IFERROR(VLOOKUP([8]!Tabla3[[#This Row],[Línea estratégica]],[8]Obj!$B$57:$C$90,2,FALSE),"")</f>
        <v/>
      </c>
      <c r="H75" s="575"/>
      <c r="I75" s="575" t="str">
        <f>IFERROR(VLOOKUP($H75,[7]Obj!$D$118:$E$124,2,FALSE),"")</f>
        <v/>
      </c>
      <c r="J75" s="575"/>
      <c r="K75" s="575"/>
      <c r="L75" s="575" t="s">
        <v>2548</v>
      </c>
      <c r="M75" s="575" t="s">
        <v>2431</v>
      </c>
      <c r="N75" s="575"/>
      <c r="O75" s="580">
        <v>0.1</v>
      </c>
      <c r="P75" s="573"/>
      <c r="Q75" s="573" t="s">
        <v>2542</v>
      </c>
      <c r="R75" s="578"/>
      <c r="S75" s="578"/>
      <c r="T75" s="578"/>
      <c r="U75" s="578"/>
      <c r="V75" s="578"/>
      <c r="W75" s="578"/>
      <c r="X75" s="578"/>
      <c r="Y75" s="578"/>
      <c r="Z75" s="578"/>
      <c r="AA75" s="578"/>
      <c r="AB75" s="578"/>
      <c r="AC75" s="578"/>
      <c r="AD75" s="578"/>
      <c r="AE75" s="579"/>
      <c r="AF75" s="579"/>
      <c r="AG75" s="579"/>
      <c r="AH75" s="579"/>
      <c r="AI75" s="579"/>
      <c r="AJ75" s="579"/>
      <c r="AK75" s="579"/>
      <c r="AL75" s="579"/>
      <c r="AM75" s="579"/>
      <c r="AN75" s="579"/>
      <c r="AO75" s="579"/>
      <c r="AP75" s="579"/>
    </row>
    <row r="76" spans="2:42" s="572" customFormat="1" ht="87.75" customHeight="1" x14ac:dyDescent="0.25">
      <c r="B76" s="573" t="e">
        <f>IF([7]!Tabla3[[#This Row],[Línea estratégica]]="","",CONCATENATE([7]!Tabla3[[#This Row],[POA]],".",[7]!Tabla3[[#This Row],[SRS]],".",[7]!Tabla3[[#This Row],[AREA]],".",#REF!))</f>
        <v>#REF!</v>
      </c>
      <c r="C76" s="573" t="e">
        <f>IF([7]!Tabla3[[#This Row],[Línea estratégica]]="","",#REF!)</f>
        <v>#REF!</v>
      </c>
      <c r="D76" s="573" t="e">
        <f>IF([7]!Tabla3[[#This Row],[Línea estratégica]]="","",#REF!)</f>
        <v>#REF!</v>
      </c>
      <c r="E76" s="573" t="e">
        <f>IF([7]!Tabla3[[#This Row],[Línea estratégica]]="","",#REF!)</f>
        <v>#REF!</v>
      </c>
      <c r="F76" s="574"/>
      <c r="G76" s="575" t="str">
        <f>IFERROR(VLOOKUP($F76,[7]Obj!$B$57:$C$76,2,FALSE),"")</f>
        <v/>
      </c>
      <c r="H76" s="574"/>
      <c r="I76" s="575" t="str">
        <f>IFERROR(VLOOKUP($H76,[7]Obj!$D$118:$E$124,2,FALSE),"")</f>
        <v/>
      </c>
      <c r="J76" s="574"/>
      <c r="K76" s="574" t="s">
        <v>1854</v>
      </c>
      <c r="L76" s="573" t="s">
        <v>2549</v>
      </c>
      <c r="M76" s="574" t="s">
        <v>2431</v>
      </c>
      <c r="N76" s="573"/>
      <c r="O76" s="590">
        <v>0.9</v>
      </c>
      <c r="P76" s="576"/>
      <c r="Q76" s="573" t="s">
        <v>2542</v>
      </c>
      <c r="R76" s="578"/>
      <c r="S76" s="578"/>
      <c r="T76" s="578"/>
      <c r="U76" s="578"/>
      <c r="V76" s="578"/>
      <c r="W76" s="578"/>
      <c r="X76" s="578"/>
      <c r="Y76" s="578"/>
      <c r="Z76" s="578"/>
      <c r="AA76" s="578"/>
      <c r="AB76" s="578"/>
      <c r="AC76" s="578"/>
      <c r="AD76" s="578"/>
      <c r="AE76" s="579"/>
      <c r="AF76" s="579"/>
      <c r="AG76" s="579"/>
      <c r="AH76" s="579"/>
      <c r="AI76" s="579"/>
      <c r="AJ76" s="579"/>
      <c r="AK76" s="579"/>
      <c r="AL76" s="579"/>
      <c r="AM76" s="579"/>
      <c r="AN76" s="579"/>
      <c r="AO76" s="579"/>
      <c r="AP76" s="579"/>
    </row>
    <row r="77" spans="2:42" s="572" customFormat="1" ht="94.5" x14ac:dyDescent="0.25">
      <c r="B77" s="573" t="e">
        <f>IF([7]!Tabla3[[#This Row],[Línea estratégica]]="","",CONCATENATE([7]!Tabla3[[#This Row],[POA]],".",[7]!Tabla3[[#This Row],[SRS]],".",[7]!Tabla3[[#This Row],[AREA]],".",#REF!))</f>
        <v>#REF!</v>
      </c>
      <c r="C77" s="573" t="e">
        <f>IF([7]!Tabla3[[#This Row],[Línea estratégica]]="","",#REF!)</f>
        <v>#REF!</v>
      </c>
      <c r="D77" s="573" t="e">
        <f>IF([7]!Tabla3[[#This Row],[Línea estratégica]]="","",#REF!)</f>
        <v>#REF!</v>
      </c>
      <c r="E77" s="573" t="e">
        <f>IF([7]!Tabla3[[#This Row],[Línea estratégica]]="","",#REF!)</f>
        <v>#REF!</v>
      </c>
      <c r="F77" s="575"/>
      <c r="G77" s="575" t="str">
        <f>IFERROR(VLOOKUP([8]!Tabla3[[#This Row],[Línea estratégica]],[8]Obj!$B$57:$C$90,2,FALSE),"")</f>
        <v/>
      </c>
      <c r="H77" s="575"/>
      <c r="I77" s="575" t="str">
        <f>IFERROR(VLOOKUP($H77,[7]Obj!$D$118:$E$124,2,FALSE),"")</f>
        <v/>
      </c>
      <c r="J77" s="575"/>
      <c r="K77" s="575" t="s">
        <v>2550</v>
      </c>
      <c r="L77" s="575" t="s">
        <v>2551</v>
      </c>
      <c r="M77" s="575" t="s">
        <v>2431</v>
      </c>
      <c r="N77" s="575"/>
      <c r="O77" s="580">
        <v>0.95</v>
      </c>
      <c r="P77" s="573"/>
      <c r="Q77" s="573" t="s">
        <v>2542</v>
      </c>
      <c r="R77" s="578"/>
      <c r="S77" s="578"/>
      <c r="T77" s="578"/>
      <c r="U77" s="578"/>
      <c r="V77" s="578"/>
      <c r="W77" s="578"/>
      <c r="X77" s="578"/>
      <c r="Y77" s="578"/>
      <c r="Z77" s="578"/>
      <c r="AA77" s="578"/>
      <c r="AB77" s="578"/>
      <c r="AC77" s="578"/>
      <c r="AD77" s="578"/>
      <c r="AE77" s="579"/>
      <c r="AF77" s="579"/>
      <c r="AG77" s="579"/>
      <c r="AH77" s="579"/>
      <c r="AI77" s="579"/>
      <c r="AJ77" s="579"/>
      <c r="AK77" s="579"/>
      <c r="AL77" s="579"/>
      <c r="AM77" s="579"/>
      <c r="AN77" s="579"/>
      <c r="AO77" s="579"/>
      <c r="AP77" s="579"/>
    </row>
    <row r="78" spans="2:42" s="572" customFormat="1" ht="107.25" customHeight="1" x14ac:dyDescent="0.25">
      <c r="B78" s="573" t="e">
        <f>IF([7]!Tabla3[[#This Row],[Línea estratégica]]="","",CONCATENATE([7]!Tabla3[[#This Row],[POA]],".",[7]!Tabla3[[#This Row],[SRS]],".",[7]!Tabla3[[#This Row],[AREA]],".",#REF!))</f>
        <v>#REF!</v>
      </c>
      <c r="C78" s="573" t="e">
        <f>IF([7]!Tabla3[[#This Row],[Línea estratégica]]="","",#REF!)</f>
        <v>#REF!</v>
      </c>
      <c r="D78" s="573" t="e">
        <f>IF([7]!Tabla3[[#This Row],[Línea estratégica]]="","",#REF!)</f>
        <v>#REF!</v>
      </c>
      <c r="E78" s="573" t="e">
        <f>IF([7]!Tabla3[[#This Row],[Línea estratégica]]="","",#REF!)</f>
        <v>#REF!</v>
      </c>
      <c r="F78" s="575"/>
      <c r="G78" s="575" t="str">
        <f>IFERROR(VLOOKUP([8]!Tabla3[[#This Row],[Línea estratégica]],[8]Obj!$B$57:$C$90,2,FALSE),"")</f>
        <v/>
      </c>
      <c r="H78" s="575"/>
      <c r="I78" s="575" t="str">
        <f>IFERROR(VLOOKUP($H78,[7]Obj!$D$118:$E$124,2,FALSE),"")</f>
        <v/>
      </c>
      <c r="J78" s="575"/>
      <c r="K78" s="575" t="s">
        <v>2552</v>
      </c>
      <c r="L78" s="575" t="s">
        <v>2553</v>
      </c>
      <c r="M78" s="575" t="s">
        <v>2431</v>
      </c>
      <c r="N78" s="575"/>
      <c r="O78" s="580">
        <v>1</v>
      </c>
      <c r="P78" s="573"/>
      <c r="Q78" s="573" t="s">
        <v>2542</v>
      </c>
      <c r="R78" s="578"/>
      <c r="S78" s="578"/>
      <c r="T78" s="578"/>
      <c r="U78" s="578"/>
      <c r="V78" s="578"/>
      <c r="W78" s="578"/>
      <c r="X78" s="578"/>
      <c r="Y78" s="578"/>
      <c r="Z78" s="578"/>
      <c r="AA78" s="578"/>
      <c r="AB78" s="578"/>
      <c r="AC78" s="578"/>
      <c r="AD78" s="578"/>
      <c r="AE78" s="579"/>
      <c r="AF78" s="579"/>
      <c r="AG78" s="579"/>
      <c r="AH78" s="579"/>
      <c r="AI78" s="579"/>
      <c r="AJ78" s="579"/>
      <c r="AK78" s="579"/>
      <c r="AL78" s="579"/>
      <c r="AM78" s="579"/>
      <c r="AN78" s="579"/>
      <c r="AO78" s="579"/>
      <c r="AP78" s="579"/>
    </row>
    <row r="79" spans="2:42" s="572" customFormat="1" ht="81.75" customHeight="1" x14ac:dyDescent="0.25">
      <c r="B79" s="573" t="e">
        <f>IF([7]!Tabla3[[#This Row],[Línea estratégica]]="","",CONCATENATE([7]!Tabla3[[#This Row],[POA]],".",[7]!Tabla3[[#This Row],[SRS]],".",[7]!Tabla3[[#This Row],[AREA]],".",#REF!))</f>
        <v>#REF!</v>
      </c>
      <c r="C79" s="573" t="e">
        <f>IF([7]!Tabla3[[#This Row],[Línea estratégica]]="","",#REF!)</f>
        <v>#REF!</v>
      </c>
      <c r="D79" s="573" t="e">
        <f>IF([7]!Tabla3[[#This Row],[Línea estratégica]]="","",#REF!)</f>
        <v>#REF!</v>
      </c>
      <c r="E79" s="573" t="e">
        <f>IF([7]!Tabla3[[#This Row],[Línea estratégica]]="","",#REF!)</f>
        <v>#REF!</v>
      </c>
      <c r="F79" s="575"/>
      <c r="G79" s="575" t="str">
        <f>IFERROR(VLOOKUP([8]!Tabla3[[#This Row],[Línea estratégica]],[8]Obj!$B$57:$C$90,2,FALSE),"")</f>
        <v/>
      </c>
      <c r="H79" s="575"/>
      <c r="I79" s="575" t="str">
        <f>IFERROR(VLOOKUP($H79,[7]Obj!$D$118:$E$124,2,FALSE),"")</f>
        <v/>
      </c>
      <c r="J79" s="575"/>
      <c r="K79" s="575"/>
      <c r="L79" s="575" t="s">
        <v>2554</v>
      </c>
      <c r="M79" s="575" t="s">
        <v>2431</v>
      </c>
      <c r="N79" s="575"/>
      <c r="O79" s="580">
        <v>1</v>
      </c>
      <c r="P79" s="573"/>
      <c r="Q79" s="573" t="s">
        <v>2542</v>
      </c>
      <c r="R79" s="578"/>
      <c r="S79" s="578"/>
      <c r="T79" s="578"/>
      <c r="U79" s="578"/>
      <c r="V79" s="578"/>
      <c r="W79" s="578"/>
      <c r="X79" s="578"/>
      <c r="Y79" s="578"/>
      <c r="Z79" s="578"/>
      <c r="AA79" s="578"/>
      <c r="AB79" s="578"/>
      <c r="AC79" s="578"/>
      <c r="AD79" s="578"/>
      <c r="AE79" s="579"/>
      <c r="AF79" s="579"/>
      <c r="AG79" s="579"/>
      <c r="AH79" s="579"/>
      <c r="AI79" s="579"/>
      <c r="AJ79" s="579"/>
      <c r="AK79" s="579"/>
      <c r="AL79" s="579"/>
      <c r="AM79" s="579"/>
      <c r="AN79" s="579"/>
      <c r="AO79" s="579"/>
      <c r="AP79" s="579"/>
    </row>
    <row r="80" spans="2:42" s="572" customFormat="1" ht="141.75" x14ac:dyDescent="0.25">
      <c r="B80" s="573" t="e">
        <f>IF([7]!Tabla3[[#This Row],[Línea estratégica]]="","",CONCATENATE([7]!Tabla3[[#This Row],[POA]],".",[7]!Tabla3[[#This Row],[SRS]],".",[7]!Tabla3[[#This Row],[AREA]],".",#REF!))</f>
        <v>#REF!</v>
      </c>
      <c r="C80" s="573" t="e">
        <f>IF([7]!Tabla3[[#This Row],[Línea estratégica]]="","",#REF!)</f>
        <v>#REF!</v>
      </c>
      <c r="D80" s="573" t="e">
        <f>IF([7]!Tabla3[[#This Row],[Línea estratégica]]="","",#REF!)</f>
        <v>#REF!</v>
      </c>
      <c r="E80" s="573" t="e">
        <f>IF([7]!Tabla3[[#This Row],[Línea estratégica]]="","",#REF!)</f>
        <v>#REF!</v>
      </c>
      <c r="F80" s="575" t="s">
        <v>1728</v>
      </c>
      <c r="G80" s="575" t="str">
        <f>IFERROR(VLOOKUP($F80,[7]Obj!$B$57:$C$76,2,FALSE),"")</f>
        <v>LE.4</v>
      </c>
      <c r="H80" s="575" t="s">
        <v>1843</v>
      </c>
      <c r="I80" s="575" t="str">
        <f>IFERROR(VLOOKUP($H80,[7]Obj!$D$118:$E$124,2,FALSE),"")</f>
        <v>Obj4.1</v>
      </c>
      <c r="J80" s="575" t="s">
        <v>1754</v>
      </c>
      <c r="K80" s="575" t="s">
        <v>2555</v>
      </c>
      <c r="L80" s="573" t="s">
        <v>2556</v>
      </c>
      <c r="M80" s="575" t="s">
        <v>2431</v>
      </c>
      <c r="N80" s="573"/>
      <c r="O80" s="590">
        <v>1</v>
      </c>
      <c r="P80" s="573"/>
      <c r="Q80" s="573" t="s">
        <v>524</v>
      </c>
      <c r="R80" s="578"/>
      <c r="S80" s="578"/>
      <c r="T80" s="578"/>
      <c r="U80" s="578"/>
      <c r="V80" s="578"/>
      <c r="W80" s="578"/>
      <c r="X80" s="578"/>
      <c r="Y80" s="578"/>
      <c r="Z80" s="578"/>
      <c r="AA80" s="578"/>
      <c r="AB80" s="578"/>
      <c r="AC80" s="578"/>
      <c r="AD80" s="578"/>
      <c r="AE80" s="579"/>
      <c r="AF80" s="579"/>
      <c r="AG80" s="579"/>
      <c r="AH80" s="579"/>
      <c r="AI80" s="579"/>
      <c r="AJ80" s="579"/>
      <c r="AK80" s="579"/>
      <c r="AL80" s="579"/>
      <c r="AM80" s="579"/>
      <c r="AN80" s="579"/>
      <c r="AO80" s="579"/>
      <c r="AP80" s="579"/>
    </row>
    <row r="81" spans="2:42" s="572" customFormat="1" ht="111" customHeight="1" x14ac:dyDescent="0.25">
      <c r="B81" s="573" t="e">
        <f>IF([7]!Tabla3[[#This Row],[Línea estratégica]]="","",CONCATENATE([7]!Tabla3[[#This Row],[POA]],".",[7]!Tabla3[[#This Row],[SRS]],".",[7]!Tabla3[[#This Row],[AREA]],".",#REF!))</f>
        <v>#REF!</v>
      </c>
      <c r="C81" s="573" t="e">
        <f>IF([7]!Tabla3[[#This Row],[Línea estratégica]]="","",#REF!)</f>
        <v>#REF!</v>
      </c>
      <c r="D81" s="573" t="e">
        <f>IF([7]!Tabla3[[#This Row],[Línea estratégica]]="","",#REF!)</f>
        <v>#REF!</v>
      </c>
      <c r="E81" s="573" t="e">
        <f>IF([7]!Tabla3[[#This Row],[Línea estratégica]]="","",#REF!)</f>
        <v>#REF!</v>
      </c>
      <c r="F81" s="575"/>
      <c r="G81" s="575" t="str">
        <f>IFERROR(VLOOKUP([8]!Tabla3[[#This Row],[Línea estratégica]],[8]Obj!$B$57:$C$90,2,FALSE),"")</f>
        <v/>
      </c>
      <c r="H81" s="575"/>
      <c r="I81" s="575" t="str">
        <f>IFERROR(VLOOKUP($H81,[7]Obj!$D$118:$E$124,2,FALSE),"")</f>
        <v/>
      </c>
      <c r="J81" s="575"/>
      <c r="K81" s="575"/>
      <c r="L81" s="573" t="s">
        <v>2557</v>
      </c>
      <c r="M81" s="575" t="s">
        <v>2431</v>
      </c>
      <c r="N81" s="573"/>
      <c r="O81" s="590">
        <v>1</v>
      </c>
      <c r="P81" s="573"/>
      <c r="Q81" s="573" t="s">
        <v>524</v>
      </c>
      <c r="R81" s="578"/>
      <c r="S81" s="578"/>
      <c r="T81" s="578"/>
      <c r="U81" s="578"/>
      <c r="V81" s="578"/>
      <c r="W81" s="578"/>
      <c r="X81" s="578"/>
      <c r="Y81" s="578"/>
      <c r="Z81" s="578"/>
      <c r="AA81" s="578"/>
      <c r="AB81" s="578"/>
      <c r="AC81" s="578"/>
      <c r="AD81" s="578"/>
      <c r="AE81" s="579"/>
      <c r="AF81" s="579"/>
      <c r="AG81" s="579"/>
      <c r="AH81" s="579"/>
      <c r="AI81" s="579"/>
      <c r="AJ81" s="579"/>
      <c r="AK81" s="579"/>
      <c r="AL81" s="579"/>
      <c r="AM81" s="579"/>
      <c r="AN81" s="579"/>
      <c r="AO81" s="579"/>
      <c r="AP81" s="579"/>
    </row>
    <row r="82" spans="2:42" s="572" customFormat="1" ht="108.75" customHeight="1" x14ac:dyDescent="0.25">
      <c r="B82" s="573" t="e">
        <f>IF([7]!Tabla3[[#This Row],[Línea estratégica]]="","",CONCATENATE([7]!Tabla3[[#This Row],[POA]],".",[7]!Tabla3[[#This Row],[SRS]],".",[7]!Tabla3[[#This Row],[AREA]],".",#REF!))</f>
        <v>#REF!</v>
      </c>
      <c r="C82" s="573" t="e">
        <f>IF([7]!Tabla3[[#This Row],[Línea estratégica]]="","",#REF!)</f>
        <v>#REF!</v>
      </c>
      <c r="D82" s="573" t="e">
        <f>IF([7]!Tabla3[[#This Row],[Línea estratégica]]="","",#REF!)</f>
        <v>#REF!</v>
      </c>
      <c r="E82" s="573" t="e">
        <f>IF([7]!Tabla3[[#This Row],[Línea estratégica]]="","",#REF!)</f>
        <v>#REF!</v>
      </c>
      <c r="F82" s="574"/>
      <c r="G82" s="575"/>
      <c r="H82" s="574"/>
      <c r="I82" s="575" t="str">
        <f>IFERROR(VLOOKUP($H82,[7]Obj!$D$118:$E$124,2,FALSE),"")</f>
        <v/>
      </c>
      <c r="J82" s="574"/>
      <c r="K82" s="574" t="s">
        <v>2558</v>
      </c>
      <c r="L82" s="573" t="s">
        <v>2559</v>
      </c>
      <c r="M82" s="575" t="s">
        <v>2431</v>
      </c>
      <c r="N82" s="573"/>
      <c r="O82" s="590">
        <v>1</v>
      </c>
      <c r="P82" s="576"/>
      <c r="Q82" s="573" t="s">
        <v>547</v>
      </c>
      <c r="R82" s="578"/>
      <c r="S82" s="578"/>
      <c r="T82" s="578"/>
      <c r="U82" s="578"/>
      <c r="V82" s="578"/>
      <c r="W82" s="578"/>
      <c r="X82" s="578"/>
      <c r="Y82" s="578"/>
      <c r="Z82" s="578"/>
      <c r="AA82" s="578"/>
      <c r="AB82" s="578"/>
      <c r="AC82" s="578"/>
      <c r="AD82" s="578"/>
      <c r="AE82" s="579"/>
      <c r="AF82" s="579"/>
      <c r="AG82" s="579"/>
      <c r="AH82" s="579"/>
      <c r="AI82" s="579"/>
      <c r="AJ82" s="579"/>
      <c r="AK82" s="579"/>
      <c r="AL82" s="579"/>
      <c r="AM82" s="579"/>
      <c r="AN82" s="579"/>
      <c r="AO82" s="579"/>
      <c r="AP82" s="579"/>
    </row>
    <row r="83" spans="2:42" s="592" customFormat="1" ht="15.75" x14ac:dyDescent="0.25">
      <c r="B83" s="593"/>
      <c r="C83" s="593"/>
      <c r="D83" s="593"/>
      <c r="E83" s="593"/>
      <c r="F83" s="594"/>
      <c r="G83" s="594"/>
      <c r="H83" s="594"/>
      <c r="I83" s="594"/>
      <c r="J83" s="594"/>
      <c r="K83" s="594"/>
      <c r="L83" s="594"/>
      <c r="M83" s="594"/>
      <c r="N83" s="595"/>
      <c r="O83" s="596"/>
      <c r="P83" s="597"/>
      <c r="Q83" s="597"/>
      <c r="R83" s="597"/>
      <c r="S83" s="597"/>
      <c r="T83" s="597"/>
      <c r="U83" s="597"/>
      <c r="V83" s="597"/>
      <c r="W83" s="597"/>
      <c r="X83" s="597"/>
      <c r="Y83" s="597"/>
      <c r="Z83" s="597"/>
      <c r="AA83" s="597"/>
      <c r="AB83" s="597"/>
      <c r="AC83" s="597"/>
      <c r="AD83" s="597"/>
      <c r="AE83" s="598"/>
      <c r="AF83" s="598"/>
      <c r="AG83" s="598"/>
      <c r="AH83" s="598"/>
      <c r="AI83" s="599"/>
      <c r="AJ83" s="599"/>
      <c r="AK83" s="599"/>
      <c r="AL83" s="599"/>
      <c r="AM83" s="599"/>
      <c r="AN83" s="599"/>
      <c r="AO83" s="599"/>
      <c r="AP83" s="599"/>
    </row>
    <row r="84" spans="2:42" s="592" customFormat="1" ht="15.75" x14ac:dyDescent="0.25">
      <c r="B84" s="593"/>
      <c r="C84" s="593"/>
      <c r="D84" s="593"/>
      <c r="E84" s="593"/>
      <c r="F84" s="594"/>
      <c r="G84" s="594"/>
      <c r="H84" s="594"/>
      <c r="I84" s="594"/>
      <c r="J84" s="594"/>
      <c r="K84" s="594"/>
      <c r="L84" s="594"/>
      <c r="M84" s="594"/>
      <c r="N84" s="595"/>
      <c r="O84" s="596"/>
      <c r="P84" s="597"/>
      <c r="Q84" s="597"/>
      <c r="R84" s="597"/>
      <c r="S84" s="597"/>
      <c r="T84" s="597"/>
      <c r="U84" s="597"/>
      <c r="V84" s="597"/>
      <c r="W84" s="597"/>
      <c r="X84" s="597"/>
      <c r="Y84" s="597"/>
      <c r="Z84" s="597"/>
      <c r="AA84" s="597"/>
      <c r="AB84" s="597"/>
      <c r="AC84" s="597"/>
      <c r="AD84" s="597"/>
      <c r="AE84" s="598"/>
      <c r="AF84" s="598"/>
      <c r="AG84" s="598"/>
      <c r="AH84" s="598"/>
      <c r="AI84" s="599"/>
      <c r="AJ84" s="599"/>
      <c r="AK84" s="599"/>
      <c r="AL84" s="599"/>
      <c r="AM84" s="599"/>
      <c r="AN84" s="599"/>
      <c r="AO84" s="599"/>
      <c r="AP84" s="599"/>
    </row>
    <row r="85" spans="2:42" s="592" customFormat="1" ht="15.75" x14ac:dyDescent="0.25">
      <c r="F85" s="600"/>
      <c r="G85" s="600"/>
      <c r="H85" s="600"/>
      <c r="I85" s="600"/>
      <c r="J85" s="600"/>
      <c r="K85" s="600"/>
      <c r="L85" s="600"/>
      <c r="M85" s="600"/>
      <c r="N85" s="601"/>
      <c r="O85" s="602"/>
      <c r="P85" s="597"/>
      <c r="Q85" s="597"/>
      <c r="R85" s="597"/>
      <c r="S85" s="597"/>
      <c r="T85" s="597"/>
      <c r="U85" s="597"/>
      <c r="V85" s="597"/>
      <c r="W85" s="597"/>
      <c r="X85" s="597"/>
      <c r="Y85" s="597"/>
      <c r="Z85" s="597"/>
      <c r="AA85" s="597"/>
      <c r="AB85" s="597"/>
      <c r="AC85" s="597"/>
      <c r="AD85" s="597"/>
      <c r="AE85" s="598"/>
      <c r="AF85" s="598"/>
      <c r="AG85" s="598"/>
      <c r="AH85" s="598"/>
      <c r="AI85" s="599"/>
      <c r="AJ85" s="599"/>
      <c r="AK85" s="599"/>
      <c r="AL85" s="599"/>
      <c r="AM85" s="599"/>
      <c r="AN85" s="599"/>
      <c r="AO85" s="599"/>
      <c r="AP85" s="599"/>
    </row>
    <row r="86" spans="2:42" s="592" customFormat="1" ht="15.75" x14ac:dyDescent="0.25">
      <c r="F86" s="600"/>
      <c r="G86" s="600"/>
      <c r="H86" s="600"/>
      <c r="I86" s="600"/>
      <c r="J86" s="600"/>
      <c r="K86" s="600"/>
      <c r="L86" s="600"/>
      <c r="M86" s="600"/>
      <c r="N86" s="601"/>
      <c r="O86" s="602"/>
      <c r="P86" s="597"/>
      <c r="Q86" s="597"/>
      <c r="R86" s="597"/>
      <c r="S86" s="597"/>
      <c r="T86" s="597"/>
      <c r="U86" s="597"/>
      <c r="V86" s="597"/>
      <c r="W86" s="597"/>
      <c r="X86" s="597"/>
      <c r="Y86" s="597"/>
      <c r="Z86" s="597"/>
      <c r="AA86" s="597"/>
      <c r="AB86" s="597"/>
      <c r="AC86" s="597"/>
      <c r="AD86" s="597"/>
      <c r="AE86" s="598"/>
      <c r="AF86" s="598"/>
      <c r="AG86" s="598"/>
      <c r="AH86" s="598"/>
      <c r="AI86" s="599"/>
      <c r="AJ86" s="599"/>
      <c r="AK86" s="599"/>
      <c r="AL86" s="599"/>
      <c r="AM86" s="599"/>
      <c r="AN86" s="599"/>
      <c r="AO86" s="599"/>
      <c r="AP86" s="599"/>
    </row>
    <row r="87" spans="2:42" s="592" customFormat="1" ht="15.75" x14ac:dyDescent="0.25">
      <c r="F87" s="600"/>
      <c r="G87" s="600"/>
      <c r="H87" s="600"/>
      <c r="I87" s="600"/>
      <c r="J87" s="600"/>
      <c r="K87" s="600"/>
      <c r="L87" s="600"/>
      <c r="M87" s="600"/>
      <c r="N87" s="601"/>
      <c r="O87" s="602"/>
      <c r="P87" s="597"/>
      <c r="Q87" s="597"/>
      <c r="R87" s="597"/>
      <c r="S87" s="597"/>
      <c r="T87" s="597"/>
      <c r="U87" s="597"/>
      <c r="V87" s="597"/>
      <c r="W87" s="597"/>
      <c r="X87" s="597"/>
      <c r="Y87" s="597"/>
      <c r="Z87" s="597"/>
      <c r="AA87" s="597"/>
      <c r="AB87" s="597"/>
      <c r="AC87" s="597"/>
      <c r="AD87" s="597"/>
      <c r="AE87" s="598"/>
      <c r="AF87" s="598"/>
      <c r="AG87" s="598"/>
      <c r="AH87" s="598"/>
      <c r="AI87" s="599"/>
      <c r="AJ87" s="599"/>
      <c r="AK87" s="599"/>
      <c r="AL87" s="599"/>
      <c r="AM87" s="599"/>
      <c r="AN87" s="599"/>
      <c r="AO87" s="599"/>
      <c r="AP87" s="599"/>
    </row>
    <row r="88" spans="2:42" s="592" customFormat="1" ht="15.75" x14ac:dyDescent="0.25">
      <c r="F88" s="600"/>
      <c r="G88" s="600"/>
      <c r="H88" s="600"/>
      <c r="I88" s="600"/>
      <c r="J88" s="600"/>
      <c r="K88" s="600"/>
      <c r="L88" s="600"/>
      <c r="M88" s="600"/>
      <c r="N88" s="601"/>
      <c r="O88" s="602"/>
      <c r="P88" s="597"/>
      <c r="Q88" s="597"/>
      <c r="R88" s="597"/>
      <c r="S88" s="597"/>
      <c r="T88" s="597"/>
      <c r="U88" s="597"/>
      <c r="V88" s="597"/>
      <c r="W88" s="597"/>
      <c r="X88" s="597"/>
      <c r="Y88" s="597"/>
      <c r="Z88" s="597"/>
      <c r="AA88" s="597"/>
      <c r="AB88" s="597"/>
      <c r="AC88" s="597"/>
      <c r="AD88" s="597"/>
      <c r="AE88" s="598"/>
      <c r="AF88" s="598"/>
      <c r="AG88" s="598"/>
      <c r="AH88" s="598"/>
      <c r="AI88" s="599"/>
      <c r="AJ88" s="599"/>
      <c r="AK88" s="599"/>
      <c r="AL88" s="599"/>
      <c r="AM88" s="599"/>
      <c r="AN88" s="599"/>
      <c r="AO88" s="599"/>
      <c r="AP88" s="599"/>
    </row>
    <row r="89" spans="2:42" s="592" customFormat="1" ht="15.75" x14ac:dyDescent="0.25">
      <c r="F89" s="600"/>
      <c r="G89" s="600"/>
      <c r="H89" s="600"/>
      <c r="I89" s="600"/>
      <c r="J89" s="600"/>
      <c r="K89" s="600"/>
      <c r="L89" s="600"/>
      <c r="M89" s="600"/>
      <c r="N89" s="601"/>
      <c r="O89" s="602"/>
      <c r="P89" s="597"/>
      <c r="Q89" s="597"/>
      <c r="R89" s="597"/>
      <c r="S89" s="597"/>
      <c r="T89" s="597"/>
      <c r="U89" s="597"/>
      <c r="V89" s="597"/>
      <c r="W89" s="597"/>
      <c r="X89" s="597"/>
      <c r="Y89" s="597"/>
      <c r="Z89" s="597"/>
      <c r="AA89" s="597"/>
      <c r="AB89" s="597"/>
      <c r="AC89" s="597"/>
      <c r="AD89" s="597"/>
      <c r="AE89" s="598"/>
      <c r="AF89" s="598"/>
      <c r="AG89" s="598"/>
      <c r="AH89" s="598"/>
      <c r="AI89" s="599"/>
      <c r="AJ89" s="599"/>
      <c r="AK89" s="599"/>
      <c r="AL89" s="599"/>
      <c r="AM89" s="599"/>
      <c r="AN89" s="599"/>
      <c r="AO89" s="599"/>
      <c r="AP89" s="599"/>
    </row>
    <row r="90" spans="2:42" s="592" customFormat="1" ht="15.75" x14ac:dyDescent="0.25">
      <c r="F90" s="600"/>
      <c r="G90" s="600"/>
      <c r="H90" s="600"/>
      <c r="I90" s="600"/>
      <c r="J90" s="600"/>
      <c r="K90" s="600"/>
      <c r="L90" s="600"/>
      <c r="M90" s="600"/>
      <c r="N90" s="601"/>
      <c r="O90" s="602"/>
      <c r="P90" s="597"/>
      <c r="Q90" s="597"/>
      <c r="R90" s="597"/>
      <c r="S90" s="597"/>
      <c r="T90" s="597"/>
      <c r="U90" s="597"/>
      <c r="V90" s="597"/>
      <c r="W90" s="597"/>
      <c r="X90" s="597"/>
      <c r="Y90" s="597"/>
      <c r="Z90" s="597"/>
      <c r="AA90" s="597"/>
      <c r="AB90" s="597"/>
      <c r="AC90" s="597"/>
      <c r="AD90" s="597"/>
      <c r="AE90" s="598"/>
      <c r="AF90" s="598"/>
      <c r="AG90" s="598"/>
      <c r="AH90" s="598"/>
      <c r="AI90" s="599"/>
      <c r="AJ90" s="599"/>
      <c r="AK90" s="599"/>
      <c r="AL90" s="599"/>
      <c r="AM90" s="599"/>
      <c r="AN90" s="599"/>
      <c r="AO90" s="599"/>
      <c r="AP90" s="599"/>
    </row>
    <row r="91" spans="2:42" s="592" customFormat="1" ht="15.75" x14ac:dyDescent="0.25">
      <c r="F91" s="600"/>
      <c r="G91" s="600"/>
      <c r="H91" s="600"/>
      <c r="I91" s="600"/>
      <c r="J91" s="600"/>
      <c r="K91" s="600"/>
      <c r="L91" s="600"/>
      <c r="M91" s="600"/>
      <c r="N91" s="601"/>
      <c r="O91" s="602"/>
      <c r="P91" s="597"/>
      <c r="Q91" s="597"/>
      <c r="R91" s="597"/>
      <c r="S91" s="597"/>
      <c r="T91" s="597"/>
      <c r="U91" s="597"/>
      <c r="V91" s="597"/>
      <c r="W91" s="597"/>
      <c r="X91" s="597"/>
      <c r="Y91" s="597"/>
      <c r="Z91" s="597"/>
      <c r="AA91" s="597"/>
      <c r="AB91" s="597"/>
      <c r="AC91" s="597"/>
      <c r="AD91" s="597"/>
      <c r="AE91" s="598"/>
      <c r="AF91" s="598"/>
      <c r="AG91" s="598"/>
      <c r="AH91" s="598"/>
      <c r="AI91" s="599"/>
      <c r="AJ91" s="599"/>
      <c r="AK91" s="599"/>
      <c r="AL91" s="599"/>
      <c r="AM91" s="599"/>
      <c r="AN91" s="599"/>
      <c r="AO91" s="599"/>
      <c r="AP91" s="599"/>
    </row>
    <row r="92" spans="2:42" s="592" customFormat="1" ht="15.75" x14ac:dyDescent="0.25">
      <c r="F92" s="600"/>
      <c r="G92" s="600"/>
      <c r="H92" s="600"/>
      <c r="I92" s="600"/>
      <c r="J92" s="600"/>
      <c r="K92" s="600"/>
      <c r="L92" s="600"/>
      <c r="M92" s="600"/>
      <c r="N92" s="601"/>
      <c r="O92" s="602"/>
      <c r="P92" s="597"/>
      <c r="Q92" s="597"/>
      <c r="R92" s="597"/>
      <c r="S92" s="597"/>
      <c r="T92" s="597"/>
      <c r="U92" s="597"/>
      <c r="V92" s="597"/>
      <c r="W92" s="597"/>
      <c r="X92" s="597"/>
      <c r="Y92" s="597"/>
      <c r="Z92" s="597"/>
      <c r="AA92" s="597"/>
      <c r="AB92" s="597"/>
      <c r="AC92" s="597"/>
      <c r="AD92" s="597"/>
      <c r="AE92" s="598"/>
      <c r="AF92" s="598"/>
      <c r="AG92" s="598"/>
      <c r="AH92" s="598"/>
      <c r="AI92" s="599"/>
      <c r="AJ92" s="599"/>
      <c r="AK92" s="599"/>
      <c r="AL92" s="599"/>
      <c r="AM92" s="599"/>
      <c r="AN92" s="599"/>
      <c r="AO92" s="599"/>
      <c r="AP92" s="599"/>
    </row>
    <row r="93" spans="2:42" s="592" customFormat="1" ht="15.75" x14ac:dyDescent="0.25">
      <c r="F93" s="600"/>
      <c r="G93" s="600"/>
      <c r="H93" s="600"/>
      <c r="I93" s="600"/>
      <c r="J93" s="600"/>
      <c r="K93" s="600"/>
      <c r="L93" s="600"/>
      <c r="M93" s="600"/>
      <c r="N93" s="601"/>
      <c r="O93" s="602"/>
      <c r="P93" s="597"/>
      <c r="Q93" s="597"/>
      <c r="R93" s="597"/>
      <c r="S93" s="597"/>
      <c r="T93" s="597"/>
      <c r="U93" s="597"/>
      <c r="V93" s="597"/>
      <c r="W93" s="597"/>
      <c r="X93" s="597"/>
      <c r="Y93" s="597"/>
      <c r="Z93" s="597"/>
      <c r="AA93" s="597"/>
      <c r="AB93" s="597"/>
      <c r="AC93" s="597"/>
      <c r="AD93" s="597"/>
      <c r="AE93" s="598"/>
      <c r="AF93" s="598"/>
      <c r="AG93" s="598"/>
      <c r="AH93" s="598"/>
      <c r="AI93" s="599"/>
      <c r="AJ93" s="599"/>
      <c r="AK93" s="599"/>
      <c r="AL93" s="599"/>
      <c r="AM93" s="599"/>
      <c r="AN93" s="599"/>
      <c r="AO93" s="599"/>
      <c r="AP93" s="599"/>
    </row>
    <row r="94" spans="2:42" s="592" customFormat="1" ht="15.75" x14ac:dyDescent="0.25">
      <c r="F94" s="600"/>
      <c r="G94" s="600"/>
      <c r="H94" s="600"/>
      <c r="I94" s="600"/>
      <c r="J94" s="600"/>
      <c r="K94" s="600"/>
      <c r="L94" s="600"/>
      <c r="M94" s="600"/>
      <c r="N94" s="601"/>
      <c r="O94" s="602"/>
      <c r="P94" s="597"/>
      <c r="Q94" s="597"/>
      <c r="R94" s="597"/>
      <c r="S94" s="597"/>
      <c r="T94" s="597"/>
      <c r="U94" s="597"/>
      <c r="V94" s="597"/>
      <c r="W94" s="597"/>
      <c r="X94" s="597"/>
      <c r="Y94" s="597"/>
      <c r="Z94" s="597"/>
      <c r="AA94" s="597"/>
      <c r="AB94" s="597"/>
      <c r="AC94" s="597"/>
      <c r="AD94" s="597"/>
      <c r="AE94" s="598"/>
      <c r="AF94" s="598"/>
      <c r="AG94" s="598"/>
      <c r="AH94" s="598"/>
      <c r="AI94" s="599"/>
      <c r="AJ94" s="599"/>
      <c r="AK94" s="599"/>
      <c r="AL94" s="599"/>
      <c r="AM94" s="599"/>
      <c r="AN94" s="599"/>
      <c r="AO94" s="599"/>
      <c r="AP94" s="599"/>
    </row>
    <row r="95" spans="2:42" s="592" customFormat="1" ht="15.75" x14ac:dyDescent="0.25">
      <c r="F95" s="600"/>
      <c r="G95" s="600"/>
      <c r="H95" s="600"/>
      <c r="I95" s="600"/>
      <c r="J95" s="600"/>
      <c r="K95" s="600"/>
      <c r="L95" s="600"/>
      <c r="M95" s="600"/>
      <c r="N95" s="601"/>
      <c r="O95" s="602"/>
      <c r="P95" s="597"/>
      <c r="Q95" s="597"/>
      <c r="R95" s="597"/>
      <c r="S95" s="597"/>
      <c r="T95" s="597"/>
      <c r="U95" s="597"/>
      <c r="V95" s="597"/>
      <c r="W95" s="597"/>
      <c r="X95" s="597"/>
      <c r="Y95" s="597"/>
      <c r="Z95" s="597"/>
      <c r="AA95" s="597"/>
      <c r="AB95" s="597"/>
      <c r="AC95" s="597"/>
      <c r="AD95" s="597"/>
      <c r="AE95" s="598"/>
      <c r="AF95" s="598"/>
      <c r="AG95" s="598"/>
      <c r="AH95" s="598"/>
      <c r="AI95" s="599"/>
      <c r="AJ95" s="599"/>
      <c r="AK95" s="599"/>
      <c r="AL95" s="599"/>
      <c r="AM95" s="599"/>
      <c r="AN95" s="599"/>
      <c r="AO95" s="599"/>
      <c r="AP95" s="599"/>
    </row>
    <row r="96" spans="2:42" s="592" customFormat="1" ht="15.75" x14ac:dyDescent="0.25">
      <c r="F96" s="600"/>
      <c r="G96" s="600"/>
      <c r="H96" s="600"/>
      <c r="I96" s="600"/>
      <c r="J96" s="600"/>
      <c r="K96" s="600"/>
      <c r="L96" s="600"/>
      <c r="M96" s="600"/>
      <c r="N96" s="601"/>
      <c r="O96" s="602"/>
      <c r="P96" s="597"/>
      <c r="Q96" s="597"/>
      <c r="R96" s="597"/>
      <c r="S96" s="597"/>
      <c r="T96" s="597"/>
      <c r="U96" s="597"/>
      <c r="V96" s="597"/>
      <c r="W96" s="597"/>
      <c r="X96" s="597"/>
      <c r="Y96" s="597"/>
      <c r="Z96" s="597"/>
      <c r="AA96" s="597"/>
      <c r="AB96" s="597"/>
      <c r="AC96" s="597"/>
      <c r="AD96" s="597"/>
      <c r="AE96" s="598"/>
      <c r="AF96" s="598"/>
      <c r="AG96" s="598"/>
      <c r="AH96" s="598"/>
      <c r="AI96" s="599"/>
      <c r="AJ96" s="599"/>
      <c r="AK96" s="599"/>
      <c r="AL96" s="599"/>
      <c r="AM96" s="599"/>
      <c r="AN96" s="599"/>
      <c r="AO96" s="599"/>
      <c r="AP96" s="599"/>
    </row>
    <row r="97" spans="6:42" s="592" customFormat="1" ht="15.75" x14ac:dyDescent="0.25">
      <c r="F97" s="600"/>
      <c r="G97" s="600"/>
      <c r="H97" s="600"/>
      <c r="I97" s="600"/>
      <c r="J97" s="600"/>
      <c r="K97" s="600"/>
      <c r="L97" s="600"/>
      <c r="M97" s="600"/>
      <c r="N97" s="601"/>
      <c r="O97" s="602"/>
      <c r="P97" s="597"/>
      <c r="Q97" s="597"/>
      <c r="R97" s="597"/>
      <c r="S97" s="597"/>
      <c r="T97" s="597"/>
      <c r="U97" s="597"/>
      <c r="V97" s="597"/>
      <c r="W97" s="597"/>
      <c r="X97" s="597"/>
      <c r="Y97" s="597"/>
      <c r="Z97" s="597"/>
      <c r="AA97" s="597"/>
      <c r="AB97" s="597"/>
      <c r="AC97" s="597"/>
      <c r="AD97" s="597"/>
      <c r="AE97" s="598"/>
      <c r="AF97" s="598"/>
      <c r="AG97" s="598"/>
      <c r="AH97" s="598"/>
      <c r="AI97" s="599"/>
      <c r="AJ97" s="599"/>
      <c r="AK97" s="599"/>
      <c r="AL97" s="599"/>
      <c r="AM97" s="599"/>
      <c r="AN97" s="599"/>
      <c r="AO97" s="599"/>
      <c r="AP97" s="599"/>
    </row>
  </sheetData>
  <mergeCells count="4">
    <mergeCell ref="M2:O2"/>
    <mergeCell ref="M5:O5"/>
    <mergeCell ref="M4:O4"/>
    <mergeCell ref="M3:O3"/>
  </mergeCells>
  <dataValidations count="9">
    <dataValidation type="list" allowBlank="1" showInputMessage="1" showErrorMessage="1" sqref="M3:N3" xr:uid="{00000000-0002-0000-0100-000000000000}">
      <formula1>ls_Regiones</formula1>
    </dataValidation>
    <dataValidation type="list" allowBlank="1" showInputMessage="1" showErrorMessage="1" sqref="M4:N4" xr:uid="{00000000-0002-0000-0100-000001000000}">
      <formula1>INDIRECT($Q$3)</formula1>
    </dataValidation>
    <dataValidation type="list" allowBlank="1" showInputMessage="1" showErrorMessage="1" sqref="M5:N5" xr:uid="{00000000-0002-0000-0100-000002000000}">
      <formula1>INDIRECT($Q$4)</formula1>
    </dataValidation>
    <dataValidation type="list" allowBlank="1" showInputMessage="1" showErrorMessage="1" sqref="M2:N2" xr:uid="{00000000-0002-0000-0100-000003000000}">
      <formula1>Periodo_POA</formula1>
    </dataValidation>
    <dataValidation type="list" allowBlank="1" showInputMessage="1" showErrorMessage="1" sqref="K39:K42 K49 K17:K21" xr:uid="{00000000-0002-0000-0100-000004000000}">
      <formula1>Productos</formula1>
    </dataValidation>
    <dataValidation type="list" allowBlank="1" showInputMessage="1" showErrorMessage="1" sqref="J39:J82 J9:J36" xr:uid="{00000000-0002-0000-0100-000005000000}">
      <formula1>INDIRECT($I9)</formula1>
    </dataValidation>
    <dataValidation type="list" allowBlank="1" showInputMessage="1" showErrorMessage="1" sqref="H9:H82" xr:uid="{00000000-0002-0000-0100-000006000000}">
      <formula1>INDIRECT($G9)</formula1>
    </dataValidation>
    <dataValidation type="list" allowBlank="1" showInputMessage="1" showErrorMessage="1" sqref="F9:F82" xr:uid="{00000000-0002-0000-0100-000007000000}">
      <formula1>Ls_LinesEstategica</formula1>
    </dataValidation>
    <dataValidation type="list" allowBlank="1" showInputMessage="1" showErrorMessage="1" sqref="Q69" xr:uid="{00000000-0002-0000-0100-000008000000}">
      <formula1>Ls_DepartamentosSRS</formula1>
    </dataValidation>
  </dataValidations>
  <pageMargins left="0.74803149606299213" right="0.15748031496062992" top="0.62992125984251968" bottom="0.51181102362204722" header="0.51181102362204722" footer="0.31496062992125984"/>
  <pageSetup paperSize="5" scale="80" orientation="landscape" r:id="rId1"/>
  <rowBreaks count="2" manualBreakCount="2">
    <brk id="63" max="16" man="1"/>
    <brk id="82" max="16383" man="1"/>
  </rowBreaks>
  <colBreaks count="1" manualBreakCount="1">
    <brk id="17" max="77" man="1"/>
  </colBreaks>
  <drawing r:id="rId2"/>
  <legacyDrawing r:id="rId3"/>
  <controls>
    <mc:AlternateContent xmlns:mc="http://schemas.openxmlformats.org/markup-compatibility/2006">
      <mc:Choice Requires="x14">
        <control shapeId="2055" r:id="rId4" name="CommandButton1">
          <controlPr defaultSize="0" autoLine="0" autoPict="0" r:id="rId5">
            <anchor moveWithCells="1">
              <from>
                <xdr:col>0</xdr:col>
                <xdr:colOff>209550</xdr:colOff>
                <xdr:row>2</xdr:row>
                <xdr:rowOff>38100</xdr:rowOff>
              </from>
              <to>
                <xdr:col>5</xdr:col>
                <xdr:colOff>571500</xdr:colOff>
                <xdr:row>2</xdr:row>
                <xdr:rowOff>152400</xdr:rowOff>
              </to>
            </anchor>
          </controlPr>
        </control>
      </mc:Choice>
      <mc:Fallback>
        <control shapeId="2055" r:id="rId4" name="CommandButton1"/>
      </mc:Fallback>
    </mc:AlternateContent>
  </controls>
  <tableParts count="1">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BB188"/>
  <sheetViews>
    <sheetView showGridLines="0" view="pageBreakPreview" zoomScale="90" zoomScaleNormal="90" zoomScaleSheetLayoutView="90" workbookViewId="0">
      <selection activeCell="H153" sqref="H153"/>
    </sheetView>
  </sheetViews>
  <sheetFormatPr baseColWidth="10" defaultColWidth="11.42578125" defaultRowHeight="12.75" x14ac:dyDescent="0.2"/>
  <cols>
    <col min="1" max="1" width="2.7109375" style="337" customWidth="1"/>
    <col min="2" max="6" width="5.42578125" style="337" hidden="1" customWidth="1"/>
    <col min="7" max="7" width="35.7109375" style="337" customWidth="1"/>
    <col min="8" max="8" width="17.85546875" style="339" customWidth="1"/>
    <col min="9" max="9" width="38.5703125" style="339" customWidth="1"/>
    <col min="10" max="20" width="4.28515625" style="339" customWidth="1"/>
    <col min="21" max="21" width="4.28515625" style="356" customWidth="1"/>
    <col min="22" max="22" width="12.42578125" style="357" customWidth="1"/>
    <col min="23" max="23" width="14.42578125" style="357" customWidth="1"/>
    <col min="24" max="24" width="15.140625" style="357" customWidth="1"/>
    <col min="25" max="25" width="15" style="358" customWidth="1"/>
    <col min="26" max="26" width="29.85546875" style="354" customWidth="1"/>
    <col min="27" max="53" width="11.42578125" style="354"/>
    <col min="54" max="16384" width="11.42578125" style="337"/>
  </cols>
  <sheetData>
    <row r="2" spans="2:54" x14ac:dyDescent="0.2">
      <c r="H2" s="95" t="str">
        <f>'Formulario PPGR1'!G2</f>
        <v>Servicio Nacional de Salud</v>
      </c>
    </row>
    <row r="3" spans="2:54" x14ac:dyDescent="0.2">
      <c r="H3" s="95" t="str">
        <f>'Formulario PPGR1'!G3</f>
        <v>Dirección de Planificación y Desarrollo</v>
      </c>
      <c r="Z3" s="342" t="str">
        <f>IF('Formulario PPGR1'!$M$3="SNS - Dirección Central","ls_Departamento","Ls_DepartamentosSRS")</f>
        <v>Ls_DepartamentosSRS</v>
      </c>
    </row>
    <row r="4" spans="2:54" x14ac:dyDescent="0.2">
      <c r="H4" s="95" t="str">
        <f>+'Formulario PPGR1'!G4</f>
        <v xml:space="preserve">Plan Operativo Anual </v>
      </c>
    </row>
    <row r="5" spans="2:54" x14ac:dyDescent="0.2">
      <c r="H5" s="95" t="s">
        <v>1504</v>
      </c>
    </row>
    <row r="6" spans="2:54" x14ac:dyDescent="0.2">
      <c r="H6" s="95" t="s">
        <v>435</v>
      </c>
      <c r="J6" s="355"/>
      <c r="K6" s="355"/>
      <c r="L6" s="355"/>
      <c r="M6" s="355"/>
      <c r="N6" s="355"/>
      <c r="O6" s="355"/>
      <c r="P6" s="355"/>
      <c r="Q6" s="355"/>
      <c r="R6" s="355"/>
      <c r="S6" s="355"/>
      <c r="T6" s="355"/>
      <c r="U6" s="355"/>
      <c r="V6" s="355"/>
      <c r="W6" s="359"/>
    </row>
    <row r="8" spans="2:54" s="361" customFormat="1" ht="48.75" customHeight="1" x14ac:dyDescent="0.25">
      <c r="B8" s="312" t="s">
        <v>1576</v>
      </c>
      <c r="C8" s="313" t="s">
        <v>1573</v>
      </c>
      <c r="D8" s="313" t="s">
        <v>468</v>
      </c>
      <c r="E8" s="313" t="s">
        <v>1574</v>
      </c>
      <c r="F8" s="314" t="s">
        <v>1575</v>
      </c>
      <c r="G8" s="134" t="s">
        <v>1</v>
      </c>
      <c r="H8" s="134" t="s">
        <v>460</v>
      </c>
      <c r="I8" s="134" t="s">
        <v>458</v>
      </c>
      <c r="J8" s="134" t="s">
        <v>47</v>
      </c>
      <c r="K8" s="134" t="s">
        <v>48</v>
      </c>
      <c r="L8" s="134" t="s">
        <v>49</v>
      </c>
      <c r="M8" s="134" t="s">
        <v>50</v>
      </c>
      <c r="N8" s="134" t="s">
        <v>51</v>
      </c>
      <c r="O8" s="134" t="s">
        <v>52</v>
      </c>
      <c r="P8" s="134" t="s">
        <v>53</v>
      </c>
      <c r="Q8" s="134" t="s">
        <v>54</v>
      </c>
      <c r="R8" s="134" t="s">
        <v>55</v>
      </c>
      <c r="S8" s="134" t="s">
        <v>56</v>
      </c>
      <c r="T8" s="134" t="s">
        <v>57</v>
      </c>
      <c r="U8" s="134" t="s">
        <v>58</v>
      </c>
      <c r="V8" s="134" t="s">
        <v>60</v>
      </c>
      <c r="W8" s="134" t="s">
        <v>561</v>
      </c>
      <c r="X8" s="134" t="s">
        <v>563</v>
      </c>
      <c r="Y8" s="134" t="s">
        <v>562</v>
      </c>
      <c r="Z8" s="134" t="s">
        <v>439</v>
      </c>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row>
    <row r="9" spans="2:54" s="363" customFormat="1" ht="51.75" hidden="1" customHeight="1" x14ac:dyDescent="0.2">
      <c r="B9" s="362" t="e">
        <f>IF(Tabla2[[#This Row],[Productos ]]="","",CONCATENATE(Tabla2[[#This Row],[POA]],".",Tabla2[[#This Row],[SRS]],".",Tabla2[[#This Row],[AREA]],".",Tabla2[[#This Row],[TIPO]]))</f>
        <v>#REF!</v>
      </c>
      <c r="C9" s="362" t="e">
        <f>IF(Tabla2[[#This Row],[Productos ]]="","",'Formulario PPGR1'!#REF!)</f>
        <v>#REF!</v>
      </c>
      <c r="D9" s="362" t="e">
        <f>IF(Tabla2[[#This Row],[Productos ]]="","",'Formulario PPGR1'!#REF!)</f>
        <v>#REF!</v>
      </c>
      <c r="E9" s="362" t="e">
        <f>IF(Tabla2[[#This Row],[Productos ]]="","",'Formulario PPGR1'!#REF!)</f>
        <v>#REF!</v>
      </c>
      <c r="F9" s="362" t="e">
        <f>IF(Tabla2[[#This Row],[Productos ]]="","",'Formulario PPGR1'!#REF!)</f>
        <v>#REF!</v>
      </c>
      <c r="G9" s="336" t="s">
        <v>2158</v>
      </c>
      <c r="H9" s="336" t="s">
        <v>2159</v>
      </c>
      <c r="I9" s="336" t="s">
        <v>2018</v>
      </c>
      <c r="J9" s="334"/>
      <c r="K9" s="334"/>
      <c r="L9" s="334">
        <v>1</v>
      </c>
      <c r="M9" s="334"/>
      <c r="N9" s="334"/>
      <c r="O9" s="334"/>
      <c r="P9" s="334"/>
      <c r="Q9" s="334"/>
      <c r="R9" s="334"/>
      <c r="S9" s="334"/>
      <c r="T9" s="334"/>
      <c r="U9" s="334"/>
      <c r="V9" s="392">
        <f t="shared" ref="V9:V18" si="0">SUM(J9:U9)</f>
        <v>1</v>
      </c>
      <c r="W9" s="390" t="s">
        <v>441</v>
      </c>
      <c r="X9" s="390"/>
      <c r="Y9" s="390" t="s">
        <v>1914</v>
      </c>
      <c r="Z9" s="571" t="s">
        <v>1970</v>
      </c>
    </row>
    <row r="10" spans="2:54" s="363" customFormat="1" ht="61.5" hidden="1" customHeight="1" x14ac:dyDescent="0.2">
      <c r="B10" s="362" t="str">
        <f>IF(Tabla2[[#This Row],[Productos ]]="","",CONCATENATE(Tabla2[[#This Row],[POA]],".",Tabla2[[#This Row],[SRS]],".",Tabla2[[#This Row],[AREA]],".",Tabla2[[#This Row],[TIPO]]))</f>
        <v/>
      </c>
      <c r="C10" s="362" t="str">
        <f>IF(Tabla2[[#This Row],[Productos ]]="","",'Formulario PPGR1'!#REF!)</f>
        <v/>
      </c>
      <c r="D10" s="362" t="str">
        <f>IF(Tabla2[[#This Row],[Productos ]]="","",'Formulario PPGR1'!#REF!)</f>
        <v/>
      </c>
      <c r="E10" s="362" t="str">
        <f>IF(Tabla2[[#This Row],[Productos ]]="","",'Formulario PPGR1'!#REF!)</f>
        <v/>
      </c>
      <c r="F10" s="362" t="str">
        <f>IF(Tabla2[[#This Row],[Productos ]]="","",'Formulario PPGR1'!#REF!)</f>
        <v/>
      </c>
      <c r="G10" s="336"/>
      <c r="H10" s="336" t="s">
        <v>2160</v>
      </c>
      <c r="I10" s="336" t="s">
        <v>1915</v>
      </c>
      <c r="J10" s="334"/>
      <c r="K10" s="334"/>
      <c r="L10" s="334"/>
      <c r="M10" s="334">
        <v>1</v>
      </c>
      <c r="N10" s="334"/>
      <c r="O10" s="334"/>
      <c r="P10" s="334"/>
      <c r="Q10" s="334"/>
      <c r="R10" s="334"/>
      <c r="S10" s="334"/>
      <c r="T10" s="334"/>
      <c r="U10" s="334"/>
      <c r="V10" s="392">
        <f t="shared" si="0"/>
        <v>1</v>
      </c>
      <c r="W10" s="390" t="s">
        <v>441</v>
      </c>
      <c r="X10" s="390" t="s">
        <v>456</v>
      </c>
      <c r="Y10" s="336"/>
      <c r="Z10" s="571" t="s">
        <v>1970</v>
      </c>
    </row>
    <row r="11" spans="2:54" s="363" customFormat="1" ht="41.25" hidden="1" customHeight="1" x14ac:dyDescent="0.2">
      <c r="B11" s="362" t="str">
        <f>IF(Tabla2[[#This Row],[Productos ]]="","",CONCATENATE(Tabla2[[#This Row],[POA]],".",Tabla2[[#This Row],[SRS]],".",Tabla2[[#This Row],[AREA]],".",Tabla2[[#This Row],[TIPO]]))</f>
        <v/>
      </c>
      <c r="C11" s="362" t="str">
        <f>IF(Tabla2[[#This Row],[Productos ]]="","",'Formulario PPGR1'!#REF!)</f>
        <v/>
      </c>
      <c r="D11" s="362" t="str">
        <f>IF(Tabla2[[#This Row],[Productos ]]="","",'Formulario PPGR1'!#REF!)</f>
        <v/>
      </c>
      <c r="E11" s="362" t="str">
        <f>IF(Tabla2[[#This Row],[Productos ]]="","",'Formulario PPGR1'!#REF!)</f>
        <v/>
      </c>
      <c r="F11" s="362" t="str">
        <f>IF(Tabla2[[#This Row],[Productos ]]="","",'Formulario PPGR1'!#REF!)</f>
        <v/>
      </c>
      <c r="G11" s="336"/>
      <c r="H11" s="336" t="s">
        <v>2161</v>
      </c>
      <c r="I11" s="336" t="s">
        <v>2019</v>
      </c>
      <c r="J11" s="334"/>
      <c r="K11" s="334"/>
      <c r="L11" s="334">
        <v>1</v>
      </c>
      <c r="M11" s="334"/>
      <c r="N11" s="334"/>
      <c r="O11" s="334">
        <v>1</v>
      </c>
      <c r="P11" s="334"/>
      <c r="Q11" s="334"/>
      <c r="R11" s="334">
        <v>1</v>
      </c>
      <c r="S11" s="334"/>
      <c r="T11" s="334"/>
      <c r="U11" s="334">
        <v>1</v>
      </c>
      <c r="V11" s="392">
        <f t="shared" si="0"/>
        <v>4</v>
      </c>
      <c r="W11" s="390" t="s">
        <v>440</v>
      </c>
      <c r="X11" s="390"/>
      <c r="Y11" s="336"/>
      <c r="Z11" s="571" t="s">
        <v>1970</v>
      </c>
    </row>
    <row r="12" spans="2:54" s="363" customFormat="1" ht="41.25" hidden="1" customHeight="1" x14ac:dyDescent="0.2">
      <c r="B12" s="362" t="str">
        <f>IF(Tabla2[[#This Row],[Productos ]]="","",CONCATENATE(Tabla2[[#This Row],[POA]],".",Tabla2[[#This Row],[SRS]],".",Tabla2[[#This Row],[AREA]],".",Tabla2[[#This Row],[TIPO]]))</f>
        <v/>
      </c>
      <c r="C12" s="362" t="str">
        <f>IF(Tabla2[[#This Row],[Productos ]]="","",'Formulario PPGR1'!#REF!)</f>
        <v/>
      </c>
      <c r="D12" s="362" t="str">
        <f>IF(Tabla2[[#This Row],[Productos ]]="","",'Formulario PPGR1'!#REF!)</f>
        <v/>
      </c>
      <c r="E12" s="362" t="str">
        <f>IF(Tabla2[[#This Row],[Productos ]]="","",'Formulario PPGR1'!#REF!)</f>
        <v/>
      </c>
      <c r="F12" s="362" t="str">
        <f>IF(Tabla2[[#This Row],[Productos ]]="","",'Formulario PPGR1'!#REF!)</f>
        <v/>
      </c>
      <c r="G12" s="336"/>
      <c r="H12" s="336" t="s">
        <v>2162</v>
      </c>
      <c r="I12" s="336" t="s">
        <v>1945</v>
      </c>
      <c r="J12" s="334"/>
      <c r="K12" s="334">
        <v>1</v>
      </c>
      <c r="L12" s="334"/>
      <c r="M12" s="334"/>
      <c r="N12" s="334"/>
      <c r="O12" s="334"/>
      <c r="P12" s="334"/>
      <c r="Q12" s="334"/>
      <c r="R12" s="334"/>
      <c r="S12" s="334"/>
      <c r="T12" s="334"/>
      <c r="U12" s="334"/>
      <c r="V12" s="392">
        <f t="shared" si="0"/>
        <v>1</v>
      </c>
      <c r="W12" s="390"/>
      <c r="X12" s="390"/>
      <c r="Y12" s="336" t="s">
        <v>1974</v>
      </c>
      <c r="Z12" s="571" t="s">
        <v>1970</v>
      </c>
    </row>
    <row r="13" spans="2:54" s="363" customFormat="1" ht="41.25" hidden="1" customHeight="1" x14ac:dyDescent="0.2">
      <c r="B13" s="362" t="str">
        <f>IF(Tabla2[[#This Row],[Productos ]]="","",CONCATENATE(Tabla2[[#This Row],[POA]],".",Tabla2[[#This Row],[SRS]],".",Tabla2[[#This Row],[AREA]],".",Tabla2[[#This Row],[TIPO]]))</f>
        <v/>
      </c>
      <c r="C13" s="362" t="str">
        <f>IF(Tabla2[[#This Row],[Productos ]]="","",'Formulario PPGR1'!#REF!)</f>
        <v/>
      </c>
      <c r="D13" s="362" t="str">
        <f>IF(Tabla2[[#This Row],[Productos ]]="","",'Formulario PPGR1'!#REF!)</f>
        <v/>
      </c>
      <c r="E13" s="362" t="str">
        <f>IF(Tabla2[[#This Row],[Productos ]]="","",'Formulario PPGR1'!#REF!)</f>
        <v/>
      </c>
      <c r="F13" s="362" t="str">
        <f>IF(Tabla2[[#This Row],[Productos ]]="","",'Formulario PPGR1'!#REF!)</f>
        <v/>
      </c>
      <c r="G13" s="336"/>
      <c r="H13" s="336" t="s">
        <v>2163</v>
      </c>
      <c r="I13" s="336" t="s">
        <v>1946</v>
      </c>
      <c r="J13" s="334"/>
      <c r="K13" s="334"/>
      <c r="L13" s="334"/>
      <c r="M13" s="334"/>
      <c r="N13" s="334">
        <v>1</v>
      </c>
      <c r="O13" s="334"/>
      <c r="P13" s="334"/>
      <c r="Q13" s="334"/>
      <c r="R13" s="334"/>
      <c r="S13" s="334"/>
      <c r="T13" s="334"/>
      <c r="U13" s="334"/>
      <c r="V13" s="392">
        <f t="shared" si="0"/>
        <v>1</v>
      </c>
      <c r="W13" s="390" t="s">
        <v>441</v>
      </c>
      <c r="X13" s="390"/>
      <c r="Y13" s="336"/>
      <c r="Z13" s="571" t="s">
        <v>1970</v>
      </c>
    </row>
    <row r="14" spans="2:54" s="363" customFormat="1" ht="40.5" hidden="1" customHeight="1" x14ac:dyDescent="0.2">
      <c r="B14" s="362" t="str">
        <f>IF(Tabla2[[#This Row],[Productos ]]="","",CONCATENATE(Tabla2[[#This Row],[POA]],".",Tabla2[[#This Row],[SRS]],".",Tabla2[[#This Row],[AREA]],".",Tabla2[[#This Row],[TIPO]]))</f>
        <v/>
      </c>
      <c r="C14" s="362" t="str">
        <f>IF(Tabla2[[#This Row],[Productos ]]="","",'Formulario PPGR1'!#REF!)</f>
        <v/>
      </c>
      <c r="D14" s="362" t="str">
        <f>IF(Tabla2[[#This Row],[Productos ]]="","",'Formulario PPGR1'!#REF!)</f>
        <v/>
      </c>
      <c r="E14" s="362" t="str">
        <f>IF(Tabla2[[#This Row],[Productos ]]="","",'Formulario PPGR1'!#REF!)</f>
        <v/>
      </c>
      <c r="F14" s="362" t="str">
        <f>IF(Tabla2[[#This Row],[Productos ]]="","",'Formulario PPGR1'!#REF!)</f>
        <v/>
      </c>
      <c r="G14" s="336"/>
      <c r="H14" s="336" t="s">
        <v>2164</v>
      </c>
      <c r="I14" s="336" t="s">
        <v>1948</v>
      </c>
      <c r="J14" s="334"/>
      <c r="K14" s="334"/>
      <c r="L14" s="334"/>
      <c r="M14" s="334"/>
      <c r="N14" s="334"/>
      <c r="O14" s="334"/>
      <c r="P14" s="334">
        <v>1</v>
      </c>
      <c r="Q14" s="334"/>
      <c r="R14" s="334"/>
      <c r="S14" s="334"/>
      <c r="T14" s="334"/>
      <c r="U14" s="334"/>
      <c r="V14" s="392">
        <f t="shared" si="0"/>
        <v>1</v>
      </c>
      <c r="W14" s="390" t="s">
        <v>441</v>
      </c>
      <c r="X14" s="390"/>
      <c r="Y14" s="336"/>
      <c r="Z14" s="571" t="s">
        <v>1970</v>
      </c>
    </row>
    <row r="15" spans="2:54" s="363" customFormat="1" ht="38.450000000000003" hidden="1" customHeight="1" x14ac:dyDescent="0.2">
      <c r="B15" s="362" t="str">
        <f>IF(Tabla2[[#This Row],[Productos ]]="","",CONCATENATE(Tabla2[[#This Row],[POA]],".",Tabla2[[#This Row],[SRS]],".",Tabla2[[#This Row],[AREA]],".",Tabla2[[#This Row],[TIPO]]))</f>
        <v/>
      </c>
      <c r="C15" s="362" t="str">
        <f>IF(Tabla2[[#This Row],[Productos ]]="","",'Formulario PPGR1'!#REF!)</f>
        <v/>
      </c>
      <c r="D15" s="362" t="str">
        <f>IF(Tabla2[[#This Row],[Productos ]]="","",'Formulario PPGR1'!#REF!)</f>
        <v/>
      </c>
      <c r="E15" s="362" t="str">
        <f>IF(Tabla2[[#This Row],[Productos ]]="","",'Formulario PPGR1'!#REF!)</f>
        <v/>
      </c>
      <c r="F15" s="362" t="str">
        <f>IF(Tabla2[[#This Row],[Productos ]]="","",'Formulario PPGR1'!#REF!)</f>
        <v/>
      </c>
      <c r="G15" s="336"/>
      <c r="H15" s="336" t="s">
        <v>2165</v>
      </c>
      <c r="I15" s="336" t="s">
        <v>1947</v>
      </c>
      <c r="J15" s="334">
        <v>1</v>
      </c>
      <c r="K15" s="334"/>
      <c r="L15" s="334"/>
      <c r="M15" s="334">
        <v>1</v>
      </c>
      <c r="N15" s="334"/>
      <c r="O15" s="334"/>
      <c r="P15" s="334">
        <v>1</v>
      </c>
      <c r="Q15" s="334"/>
      <c r="R15" s="334"/>
      <c r="S15" s="334">
        <v>1</v>
      </c>
      <c r="T15" s="334"/>
      <c r="U15" s="334"/>
      <c r="V15" s="392">
        <f t="shared" si="0"/>
        <v>4</v>
      </c>
      <c r="W15" s="390"/>
      <c r="X15" s="390"/>
      <c r="Y15" s="336" t="s">
        <v>1975</v>
      </c>
      <c r="Z15" s="571" t="s">
        <v>1970</v>
      </c>
    </row>
    <row r="16" spans="2:54" s="363" customFormat="1" ht="40.15" hidden="1" customHeight="1" x14ac:dyDescent="0.2">
      <c r="B16" s="362" t="str">
        <f>IF(Tabla2[[#This Row],[Productos ]]="","",CONCATENATE(Tabla2[[#This Row],[POA]],".",Tabla2[[#This Row],[SRS]],".",Tabla2[[#This Row],[AREA]],".",Tabla2[[#This Row],[TIPO]]))</f>
        <v/>
      </c>
      <c r="C16" s="362" t="str">
        <f>IF(Tabla2[[#This Row],[Productos ]]="","",'Formulario PPGR1'!#REF!)</f>
        <v/>
      </c>
      <c r="D16" s="362" t="str">
        <f>IF(Tabla2[[#This Row],[Productos ]]="","",'Formulario PPGR1'!#REF!)</f>
        <v/>
      </c>
      <c r="E16" s="362" t="str">
        <f>IF(Tabla2[[#This Row],[Productos ]]="","",'Formulario PPGR1'!#REF!)</f>
        <v/>
      </c>
      <c r="F16" s="362" t="str">
        <f>IF(Tabla2[[#This Row],[Productos ]]="","",'Formulario PPGR1'!#REF!)</f>
        <v/>
      </c>
      <c r="G16" s="336"/>
      <c r="H16" s="336" t="s">
        <v>2166</v>
      </c>
      <c r="I16" s="336" t="s">
        <v>1949</v>
      </c>
      <c r="J16" s="334">
        <v>1</v>
      </c>
      <c r="K16" s="334"/>
      <c r="L16" s="334"/>
      <c r="M16" s="334">
        <v>1</v>
      </c>
      <c r="N16" s="334"/>
      <c r="O16" s="334"/>
      <c r="P16" s="334">
        <v>1</v>
      </c>
      <c r="Q16" s="334"/>
      <c r="R16" s="334"/>
      <c r="S16" s="334">
        <v>1</v>
      </c>
      <c r="T16" s="334"/>
      <c r="U16" s="334"/>
      <c r="V16" s="392">
        <f t="shared" si="0"/>
        <v>4</v>
      </c>
      <c r="W16" s="390" t="s">
        <v>441</v>
      </c>
      <c r="X16" s="390" t="s">
        <v>450</v>
      </c>
      <c r="Y16" s="336"/>
      <c r="Z16" s="571" t="s">
        <v>1970</v>
      </c>
    </row>
    <row r="17" spans="2:26" s="363" customFormat="1" ht="55.5" hidden="1" customHeight="1" x14ac:dyDescent="0.2">
      <c r="B17" s="362" t="str">
        <f>IF(Tabla2[[#This Row],[Productos ]]="","",CONCATENATE(Tabla2[[#This Row],[POA]],".",Tabla2[[#This Row],[SRS]],".",Tabla2[[#This Row],[AREA]],".",Tabla2[[#This Row],[TIPO]]))</f>
        <v/>
      </c>
      <c r="C17" s="362" t="str">
        <f>IF(Tabla2[[#This Row],[Productos ]]="","",'Formulario PPGR1'!#REF!)</f>
        <v/>
      </c>
      <c r="D17" s="362" t="str">
        <f>IF(Tabla2[[#This Row],[Productos ]]="","",'Formulario PPGR1'!#REF!)</f>
        <v/>
      </c>
      <c r="E17" s="362" t="str">
        <f>IF(Tabla2[[#This Row],[Productos ]]="","",'Formulario PPGR1'!#REF!)</f>
        <v/>
      </c>
      <c r="F17" s="362" t="str">
        <f>IF(Tabla2[[#This Row],[Productos ]]="","",'Formulario PPGR1'!#REF!)</f>
        <v/>
      </c>
      <c r="G17" s="336"/>
      <c r="H17" s="336" t="s">
        <v>2167</v>
      </c>
      <c r="I17" s="336" t="s">
        <v>1917</v>
      </c>
      <c r="J17" s="334"/>
      <c r="K17" s="334"/>
      <c r="L17" s="334">
        <v>1</v>
      </c>
      <c r="M17" s="334"/>
      <c r="N17" s="334"/>
      <c r="O17" s="334">
        <v>1</v>
      </c>
      <c r="P17" s="334"/>
      <c r="Q17" s="334"/>
      <c r="R17" s="334">
        <v>1</v>
      </c>
      <c r="S17" s="334"/>
      <c r="T17" s="334"/>
      <c r="U17" s="334">
        <v>1</v>
      </c>
      <c r="V17" s="392">
        <f t="shared" si="0"/>
        <v>4</v>
      </c>
      <c r="W17" s="390" t="s">
        <v>449</v>
      </c>
      <c r="X17" s="390"/>
      <c r="Y17" s="336"/>
      <c r="Z17" s="571" t="s">
        <v>1970</v>
      </c>
    </row>
    <row r="18" spans="2:26" s="363" customFormat="1" ht="58.5" hidden="1" customHeight="1" x14ac:dyDescent="0.2">
      <c r="B18" s="362" t="str">
        <f>IF(Tabla2[[#This Row],[Productos ]]="","",CONCATENATE(Tabla2[[#This Row],[POA]],".",Tabla2[[#This Row],[SRS]],".",Tabla2[[#This Row],[AREA]],".",Tabla2[[#This Row],[TIPO]]))</f>
        <v/>
      </c>
      <c r="C18" s="362" t="str">
        <f>IF(Tabla2[[#This Row],[Productos ]]="","",'Formulario PPGR1'!#REF!)</f>
        <v/>
      </c>
      <c r="D18" s="362" t="str">
        <f>IF(Tabla2[[#This Row],[Productos ]]="","",'Formulario PPGR1'!#REF!)</f>
        <v/>
      </c>
      <c r="E18" s="362" t="str">
        <f>IF(Tabla2[[#This Row],[Productos ]]="","",'Formulario PPGR1'!#REF!)</f>
        <v/>
      </c>
      <c r="F18" s="362" t="str">
        <f>IF(Tabla2[[#This Row],[Productos ]]="","",'Formulario PPGR1'!#REF!)</f>
        <v/>
      </c>
      <c r="G18" s="336"/>
      <c r="H18" s="336" t="s">
        <v>2168</v>
      </c>
      <c r="I18" s="336" t="s">
        <v>2020</v>
      </c>
      <c r="J18" s="334"/>
      <c r="K18" s="334">
        <v>1</v>
      </c>
      <c r="L18" s="334"/>
      <c r="M18" s="334"/>
      <c r="N18" s="334"/>
      <c r="O18" s="334"/>
      <c r="P18" s="334"/>
      <c r="Q18" s="334"/>
      <c r="R18" s="334"/>
      <c r="S18" s="334"/>
      <c r="T18" s="334"/>
      <c r="U18" s="334"/>
      <c r="V18" s="392">
        <f t="shared" si="0"/>
        <v>1</v>
      </c>
      <c r="W18" s="390" t="s">
        <v>1916</v>
      </c>
      <c r="X18" s="390"/>
      <c r="Y18" s="336"/>
      <c r="Z18" s="571" t="s">
        <v>1970</v>
      </c>
    </row>
    <row r="19" spans="2:26" s="363" customFormat="1" ht="51.75" hidden="1" customHeight="1" x14ac:dyDescent="0.2">
      <c r="B19" s="362" t="e">
        <f>IF(Tabla2[[#This Row],[Productos ]]="","",CONCATENATE(Tabla2[[#This Row],[POA]],".",Tabla2[[#This Row],[SRS]],".",Tabla2[[#This Row],[AREA]],".",Tabla2[[#This Row],[TIPO]]))</f>
        <v>#REF!</v>
      </c>
      <c r="C19" s="362" t="e">
        <f>IF(Tabla2[[#This Row],[Productos ]]="","",'Formulario PPGR1'!#REF!)</f>
        <v>#REF!</v>
      </c>
      <c r="D19" s="362" t="e">
        <f>IF(Tabla2[[#This Row],[Productos ]]="","",'Formulario PPGR1'!#REF!)</f>
        <v>#REF!</v>
      </c>
      <c r="E19" s="362" t="e">
        <f>IF(Tabla2[[#This Row],[Productos ]]="","",'Formulario PPGR1'!#REF!)</f>
        <v>#REF!</v>
      </c>
      <c r="F19" s="362" t="e">
        <f>IF(Tabla2[[#This Row],[Productos ]]="","",'Formulario PPGR1'!#REF!)</f>
        <v>#REF!</v>
      </c>
      <c r="G19" s="336" t="s">
        <v>2070</v>
      </c>
      <c r="H19" s="606" t="s">
        <v>2069</v>
      </c>
      <c r="I19" s="336" t="s">
        <v>2016</v>
      </c>
      <c r="J19" s="334"/>
      <c r="K19" s="334">
        <v>1</v>
      </c>
      <c r="L19" s="334"/>
      <c r="M19" s="334"/>
      <c r="N19" s="334"/>
      <c r="O19" s="334"/>
      <c r="P19" s="334"/>
      <c r="Q19" s="334"/>
      <c r="R19" s="334"/>
      <c r="S19" s="334"/>
      <c r="T19" s="334"/>
      <c r="U19" s="334"/>
      <c r="V19" s="392">
        <f>SUM(Tabla2[[#This Row],[Ene]:[Dic]])</f>
        <v>1</v>
      </c>
      <c r="W19" s="390" t="s">
        <v>449</v>
      </c>
      <c r="X19" s="390"/>
      <c r="Y19" s="336"/>
      <c r="Z19" s="571" t="s">
        <v>1966</v>
      </c>
    </row>
    <row r="20" spans="2:26" s="363" customFormat="1" ht="40.15" hidden="1" customHeight="1" x14ac:dyDescent="0.2">
      <c r="B20" s="362" t="str">
        <f>IF(Tabla2[[#This Row],[Productos ]]="","",CONCATENATE(Tabla2[[#This Row],[POA]],".",Tabla2[[#This Row],[SRS]],".",Tabla2[[#This Row],[AREA]],".",Tabla2[[#This Row],[TIPO]]))</f>
        <v/>
      </c>
      <c r="C20" s="362" t="str">
        <f>IF(Tabla2[[#This Row],[Productos ]]="","",'Formulario PPGR1'!#REF!)</f>
        <v/>
      </c>
      <c r="D20" s="362" t="str">
        <f>IF(Tabla2[[#This Row],[Productos ]]="","",'Formulario PPGR1'!#REF!)</f>
        <v/>
      </c>
      <c r="E20" s="362" t="str">
        <f>IF(Tabla2[[#This Row],[Productos ]]="","",'Formulario PPGR1'!#REF!)</f>
        <v/>
      </c>
      <c r="F20" s="362" t="str">
        <f>IF(Tabla2[[#This Row],[Productos ]]="","",'Formulario PPGR1'!#REF!)</f>
        <v/>
      </c>
      <c r="G20" s="336"/>
      <c r="H20" s="606" t="s">
        <v>2071</v>
      </c>
      <c r="I20" s="336" t="s">
        <v>2017</v>
      </c>
      <c r="J20" s="334"/>
      <c r="K20" s="334"/>
      <c r="L20" s="334">
        <v>1</v>
      </c>
      <c r="M20" s="334"/>
      <c r="N20" s="334"/>
      <c r="O20" s="334">
        <v>1</v>
      </c>
      <c r="P20" s="334"/>
      <c r="Q20" s="334"/>
      <c r="R20" s="334">
        <v>1</v>
      </c>
      <c r="S20" s="334"/>
      <c r="T20" s="334"/>
      <c r="U20" s="334">
        <v>1</v>
      </c>
      <c r="V20" s="392">
        <f>SUM(Tabla2[[#This Row],[Ene]:[Dic]])</f>
        <v>4</v>
      </c>
      <c r="W20" s="390" t="s">
        <v>440</v>
      </c>
      <c r="X20" s="390"/>
      <c r="Y20" s="336"/>
      <c r="Z20" s="571" t="s">
        <v>1966</v>
      </c>
    </row>
    <row r="21" spans="2:26" s="363" customFormat="1" ht="54.75" hidden="1" customHeight="1" x14ac:dyDescent="0.2">
      <c r="B21" s="362" t="str">
        <f>IF(Tabla2[[#This Row],[Productos ]]="","",CONCATENATE(Tabla2[[#This Row],[POA]],".",Tabla2[[#This Row],[SRS]],".",Tabla2[[#This Row],[AREA]],".",Tabla2[[#This Row],[TIPO]]))</f>
        <v/>
      </c>
      <c r="C21" s="362" t="str">
        <f>IF(Tabla2[[#This Row],[Productos ]]="","",'Formulario PPGR1'!#REF!)</f>
        <v/>
      </c>
      <c r="D21" s="362" t="str">
        <f>IF(Tabla2[[#This Row],[Productos ]]="","",'Formulario PPGR1'!#REF!)</f>
        <v/>
      </c>
      <c r="E21" s="362" t="str">
        <f>IF(Tabla2[[#This Row],[Productos ]]="","",'Formulario PPGR1'!#REF!)</f>
        <v/>
      </c>
      <c r="F21" s="362" t="str">
        <f>IF(Tabla2[[#This Row],[Productos ]]="","",'Formulario PPGR1'!#REF!)</f>
        <v/>
      </c>
      <c r="G21" s="336"/>
      <c r="H21" s="606" t="s">
        <v>2072</v>
      </c>
      <c r="I21" s="336" t="s">
        <v>1933</v>
      </c>
      <c r="J21" s="334"/>
      <c r="K21" s="334"/>
      <c r="L21" s="334">
        <v>1</v>
      </c>
      <c r="M21" s="334"/>
      <c r="N21" s="334"/>
      <c r="O21" s="334">
        <v>1</v>
      </c>
      <c r="P21" s="334"/>
      <c r="Q21" s="334"/>
      <c r="R21" s="334">
        <v>1</v>
      </c>
      <c r="S21" s="334"/>
      <c r="T21" s="334"/>
      <c r="U21" s="334">
        <v>1</v>
      </c>
      <c r="V21" s="392">
        <f t="shared" ref="V21:V26" si="1">SUM(J21:U21)</f>
        <v>4</v>
      </c>
      <c r="W21" s="390" t="s">
        <v>1918</v>
      </c>
      <c r="X21" s="390"/>
      <c r="Y21" s="336"/>
      <c r="Z21" s="571" t="s">
        <v>1966</v>
      </c>
    </row>
    <row r="22" spans="2:26" s="363" customFormat="1" ht="45" hidden="1" customHeight="1" x14ac:dyDescent="0.2">
      <c r="B22" s="362" t="str">
        <f>IF(Tabla2[[#This Row],[Productos ]]="","",CONCATENATE(Tabla2[[#This Row],[POA]],".",Tabla2[[#This Row],[SRS]],".",Tabla2[[#This Row],[AREA]],".",Tabla2[[#This Row],[TIPO]]))</f>
        <v/>
      </c>
      <c r="C22" s="362" t="str">
        <f>IF(Tabla2[[#This Row],[Productos ]]="","",'Formulario PPGR1'!#REF!)</f>
        <v/>
      </c>
      <c r="D22" s="362" t="str">
        <f>IF(Tabla2[[#This Row],[Productos ]]="","",'Formulario PPGR1'!#REF!)</f>
        <v/>
      </c>
      <c r="E22" s="362" t="str">
        <f>IF(Tabla2[[#This Row],[Productos ]]="","",'Formulario PPGR1'!#REF!)</f>
        <v/>
      </c>
      <c r="F22" s="362" t="str">
        <f>IF(Tabla2[[#This Row],[Productos ]]="","",'Formulario PPGR1'!#REF!)</f>
        <v/>
      </c>
      <c r="G22" s="336"/>
      <c r="H22" s="606" t="s">
        <v>2073</v>
      </c>
      <c r="I22" s="336" t="s">
        <v>1919</v>
      </c>
      <c r="J22" s="334"/>
      <c r="K22" s="334"/>
      <c r="L22" s="334">
        <v>1</v>
      </c>
      <c r="M22" s="334"/>
      <c r="N22" s="334"/>
      <c r="O22" s="334">
        <v>1</v>
      </c>
      <c r="P22" s="334"/>
      <c r="Q22" s="334"/>
      <c r="R22" s="334">
        <v>1</v>
      </c>
      <c r="S22" s="334"/>
      <c r="T22" s="334"/>
      <c r="U22" s="334">
        <v>1</v>
      </c>
      <c r="V22" s="392">
        <f t="shared" si="1"/>
        <v>4</v>
      </c>
      <c r="W22" s="390" t="s">
        <v>440</v>
      </c>
      <c r="X22" s="390"/>
      <c r="Y22" s="336"/>
      <c r="Z22" s="571" t="s">
        <v>1966</v>
      </c>
    </row>
    <row r="23" spans="2:26" s="363" customFormat="1" ht="40.15" hidden="1" customHeight="1" x14ac:dyDescent="0.2">
      <c r="B23" s="362" t="str">
        <f>IF(Tabla2[[#This Row],[Productos ]]="","",CONCATENATE(Tabla2[[#This Row],[POA]],".",Tabla2[[#This Row],[SRS]],".",Tabla2[[#This Row],[AREA]],".",Tabla2[[#This Row],[TIPO]]))</f>
        <v/>
      </c>
      <c r="C23" s="362" t="str">
        <f>IF(Tabla2[[#This Row],[Productos ]]="","",'Formulario PPGR1'!#REF!)</f>
        <v/>
      </c>
      <c r="D23" s="362" t="str">
        <f>IF(Tabla2[[#This Row],[Productos ]]="","",'Formulario PPGR1'!#REF!)</f>
        <v/>
      </c>
      <c r="E23" s="362" t="str">
        <f>IF(Tabla2[[#This Row],[Productos ]]="","",'Formulario PPGR1'!#REF!)</f>
        <v/>
      </c>
      <c r="F23" s="362" t="str">
        <f>IF(Tabla2[[#This Row],[Productos ]]="","",'Formulario PPGR1'!#REF!)</f>
        <v/>
      </c>
      <c r="G23" s="336"/>
      <c r="H23" s="606" t="s">
        <v>2074</v>
      </c>
      <c r="I23" s="336" t="s">
        <v>1934</v>
      </c>
      <c r="J23" s="334"/>
      <c r="K23" s="334"/>
      <c r="L23" s="334">
        <v>1</v>
      </c>
      <c r="M23" s="334"/>
      <c r="N23" s="334"/>
      <c r="O23" s="334"/>
      <c r="P23" s="334"/>
      <c r="Q23" s="334"/>
      <c r="R23" s="334">
        <v>1</v>
      </c>
      <c r="S23" s="334"/>
      <c r="T23" s="334"/>
      <c r="U23" s="334"/>
      <c r="V23" s="392">
        <f t="shared" si="1"/>
        <v>2</v>
      </c>
      <c r="W23" s="390" t="s">
        <v>440</v>
      </c>
      <c r="X23" s="390"/>
      <c r="Y23" s="336"/>
      <c r="Z23" s="571" t="s">
        <v>1966</v>
      </c>
    </row>
    <row r="24" spans="2:26" s="363" customFormat="1" ht="33.6" hidden="1" customHeight="1" x14ac:dyDescent="0.2">
      <c r="B24" s="362" t="str">
        <f>IF(Tabla2[[#This Row],[Productos ]]="","",CONCATENATE(Tabla2[[#This Row],[POA]],".",Tabla2[[#This Row],[SRS]],".",Tabla2[[#This Row],[AREA]],".",Tabla2[[#This Row],[TIPO]]))</f>
        <v/>
      </c>
      <c r="C24" s="362" t="str">
        <f>IF(Tabla2[[#This Row],[Productos ]]="","",'Formulario PPGR1'!#REF!)</f>
        <v/>
      </c>
      <c r="D24" s="362" t="str">
        <f>IF(Tabla2[[#This Row],[Productos ]]="","",'Formulario PPGR1'!#REF!)</f>
        <v/>
      </c>
      <c r="E24" s="362" t="str">
        <f>IF(Tabla2[[#This Row],[Productos ]]="","",'Formulario PPGR1'!#REF!)</f>
        <v/>
      </c>
      <c r="F24" s="362" t="str">
        <f>IF(Tabla2[[#This Row],[Productos ]]="","",'Formulario PPGR1'!#REF!)</f>
        <v/>
      </c>
      <c r="G24" s="336"/>
      <c r="H24" s="606" t="s">
        <v>2075</v>
      </c>
      <c r="I24" s="336" t="s">
        <v>1920</v>
      </c>
      <c r="J24" s="334"/>
      <c r="K24" s="334"/>
      <c r="L24" s="334">
        <v>1</v>
      </c>
      <c r="M24" s="334"/>
      <c r="N24" s="334"/>
      <c r="O24" s="334"/>
      <c r="P24" s="334"/>
      <c r="Q24" s="334"/>
      <c r="R24" s="334"/>
      <c r="S24" s="334">
        <v>1</v>
      </c>
      <c r="T24" s="334"/>
      <c r="U24" s="334"/>
      <c r="V24" s="392">
        <f t="shared" si="1"/>
        <v>2</v>
      </c>
      <c r="W24" s="390" t="s">
        <v>449</v>
      </c>
      <c r="X24" s="390"/>
      <c r="Y24" s="336"/>
      <c r="Z24" s="571" t="s">
        <v>1966</v>
      </c>
    </row>
    <row r="25" spans="2:26" s="363" customFormat="1" ht="40.9" hidden="1" customHeight="1" x14ac:dyDescent="0.2">
      <c r="B25" s="362" t="e">
        <f>IF(Tabla2[[#This Row],[Productos ]]="","",CONCATENATE(Tabla2[[#This Row],[POA]],".",Tabla2[[#This Row],[SRS]],".",Tabla2[[#This Row],[AREA]],".",Tabla2[[#This Row],[TIPO]]))</f>
        <v>#REF!</v>
      </c>
      <c r="C25" s="362" t="e">
        <f>IF(Tabla2[[#This Row],[Productos ]]="","",'Formulario PPGR1'!#REF!)</f>
        <v>#REF!</v>
      </c>
      <c r="D25" s="362" t="e">
        <f>IF(Tabla2[[#This Row],[Productos ]]="","",'Formulario PPGR1'!#REF!)</f>
        <v>#REF!</v>
      </c>
      <c r="E25" s="362" t="e">
        <f>IF(Tabla2[[#This Row],[Productos ]]="","",'Formulario PPGR1'!#REF!)</f>
        <v>#REF!</v>
      </c>
      <c r="F25" s="362" t="e">
        <f>IF(Tabla2[[#This Row],[Productos ]]="","",'Formulario PPGR1'!#REF!)</f>
        <v>#REF!</v>
      </c>
      <c r="G25" s="336" t="s">
        <v>2136</v>
      </c>
      <c r="H25" s="606" t="s">
        <v>2137</v>
      </c>
      <c r="I25" s="336" t="s">
        <v>2012</v>
      </c>
      <c r="J25" s="334"/>
      <c r="K25" s="334">
        <v>1</v>
      </c>
      <c r="L25" s="334"/>
      <c r="M25" s="334"/>
      <c r="N25" s="334"/>
      <c r="O25" s="334"/>
      <c r="P25" s="334"/>
      <c r="Q25" s="334"/>
      <c r="R25" s="334"/>
      <c r="S25" s="334"/>
      <c r="T25" s="334"/>
      <c r="U25" s="334"/>
      <c r="V25" s="392">
        <f t="shared" si="1"/>
        <v>1</v>
      </c>
      <c r="W25" s="390" t="s">
        <v>449</v>
      </c>
      <c r="X25" s="390"/>
      <c r="Y25" s="336"/>
      <c r="Z25" s="571" t="s">
        <v>1965</v>
      </c>
    </row>
    <row r="26" spans="2:26" s="363" customFormat="1" ht="40.15" hidden="1" customHeight="1" x14ac:dyDescent="0.2">
      <c r="B26" s="362" t="str">
        <f>IF(Tabla2[[#This Row],[Productos ]]="","",CONCATENATE(Tabla2[[#This Row],[POA]],".",Tabla2[[#This Row],[SRS]],".",Tabla2[[#This Row],[AREA]],".",Tabla2[[#This Row],[TIPO]]))</f>
        <v/>
      </c>
      <c r="C26" s="362" t="str">
        <f>IF(Tabla2[[#This Row],[Productos ]]="","",'Formulario PPGR1'!#REF!)</f>
        <v/>
      </c>
      <c r="D26" s="362" t="str">
        <f>IF(Tabla2[[#This Row],[Productos ]]="","",'Formulario PPGR1'!#REF!)</f>
        <v/>
      </c>
      <c r="E26" s="362" t="str">
        <f>IF(Tabla2[[#This Row],[Productos ]]="","",'Formulario PPGR1'!#REF!)</f>
        <v/>
      </c>
      <c r="F26" s="362" t="str">
        <f>IF(Tabla2[[#This Row],[Productos ]]="","",'Formulario PPGR1'!#REF!)</f>
        <v/>
      </c>
      <c r="G26" s="336"/>
      <c r="H26" s="606" t="s">
        <v>2138</v>
      </c>
      <c r="I26" s="336" t="s">
        <v>2013</v>
      </c>
      <c r="J26" s="334"/>
      <c r="K26" s="334"/>
      <c r="L26" s="334">
        <v>1</v>
      </c>
      <c r="M26" s="334"/>
      <c r="N26" s="334"/>
      <c r="O26" s="334">
        <v>1</v>
      </c>
      <c r="P26" s="334"/>
      <c r="Q26" s="334"/>
      <c r="R26" s="334">
        <v>1</v>
      </c>
      <c r="S26" s="334"/>
      <c r="T26" s="334"/>
      <c r="U26" s="334">
        <v>1</v>
      </c>
      <c r="V26" s="392">
        <f t="shared" si="1"/>
        <v>4</v>
      </c>
      <c r="W26" s="390" t="s">
        <v>441</v>
      </c>
      <c r="X26" s="390"/>
      <c r="Y26" s="336" t="s">
        <v>2014</v>
      </c>
      <c r="Z26" s="571" t="s">
        <v>1965</v>
      </c>
    </row>
    <row r="27" spans="2:26" s="363" customFormat="1" ht="40.15" hidden="1" customHeight="1" x14ac:dyDescent="0.2">
      <c r="B27" s="362" t="str">
        <f>IF(Tabla2[[#This Row],[Productos ]]="","",CONCATENATE(Tabla2[[#This Row],[POA]],".",Tabla2[[#This Row],[SRS]],".",Tabla2[[#This Row],[AREA]],".",Tabla2[[#This Row],[TIPO]]))</f>
        <v/>
      </c>
      <c r="C27" s="362" t="str">
        <f>IF(Tabla2[[#This Row],[Productos ]]="","",'Formulario PPGR1'!#REF!)</f>
        <v/>
      </c>
      <c r="D27" s="362" t="str">
        <f>IF(Tabla2[[#This Row],[Productos ]]="","",'Formulario PPGR1'!#REF!)</f>
        <v/>
      </c>
      <c r="E27" s="362" t="str">
        <f>IF(Tabla2[[#This Row],[Productos ]]="","",'Formulario PPGR1'!#REF!)</f>
        <v/>
      </c>
      <c r="F27" s="362" t="str">
        <f>IF(Tabla2[[#This Row],[Productos ]]="","",'Formulario PPGR1'!#REF!)</f>
        <v/>
      </c>
      <c r="G27" s="336"/>
      <c r="H27" s="606" t="s">
        <v>2139</v>
      </c>
      <c r="I27" s="336" t="s">
        <v>2015</v>
      </c>
      <c r="J27" s="334"/>
      <c r="K27" s="334">
        <v>1</v>
      </c>
      <c r="L27" s="334"/>
      <c r="M27" s="334">
        <v>1</v>
      </c>
      <c r="N27" s="334"/>
      <c r="O27" s="334">
        <v>1</v>
      </c>
      <c r="P27" s="334"/>
      <c r="Q27" s="334">
        <v>1</v>
      </c>
      <c r="R27" s="334"/>
      <c r="S27" s="334">
        <v>1</v>
      </c>
      <c r="T27" s="334"/>
      <c r="U27" s="334">
        <v>1</v>
      </c>
      <c r="V27" s="392">
        <f>SUM(Tabla2[[#This Row],[Ene]:[Dic]])</f>
        <v>6</v>
      </c>
      <c r="W27" s="390" t="s">
        <v>449</v>
      </c>
      <c r="X27" s="390"/>
      <c r="Y27" s="336"/>
      <c r="Z27" s="571" t="s">
        <v>1965</v>
      </c>
    </row>
    <row r="28" spans="2:26" s="363" customFormat="1" ht="40.15" hidden="1" customHeight="1" x14ac:dyDescent="0.2">
      <c r="B28" s="362" t="str">
        <f>IF(Tabla2[[#This Row],[Productos ]]="","",CONCATENATE(Tabla2[[#This Row],[POA]],".",Tabla2[[#This Row],[SRS]],".",Tabla2[[#This Row],[AREA]],".",Tabla2[[#This Row],[TIPO]]))</f>
        <v/>
      </c>
      <c r="C28" s="362" t="str">
        <f>IF(Tabla2[[#This Row],[Productos ]]="","",'Formulario PPGR1'!#REF!)</f>
        <v/>
      </c>
      <c r="D28" s="362" t="str">
        <f>IF(Tabla2[[#This Row],[Productos ]]="","",'Formulario PPGR1'!#REF!)</f>
        <v/>
      </c>
      <c r="E28" s="362" t="str">
        <f>IF(Tabla2[[#This Row],[Productos ]]="","",'Formulario PPGR1'!#REF!)</f>
        <v/>
      </c>
      <c r="F28" s="362" t="str">
        <f>IF(Tabla2[[#This Row],[Productos ]]="","",'Formulario PPGR1'!#REF!)</f>
        <v/>
      </c>
      <c r="G28" s="336"/>
      <c r="H28" s="606" t="s">
        <v>2150</v>
      </c>
      <c r="I28" s="336" t="s">
        <v>2140</v>
      </c>
      <c r="J28" s="334"/>
      <c r="K28" s="334">
        <v>1</v>
      </c>
      <c r="L28" s="334"/>
      <c r="M28" s="334"/>
      <c r="N28" s="334"/>
      <c r="O28" s="334"/>
      <c r="P28" s="334"/>
      <c r="Q28" s="334"/>
      <c r="R28" s="334">
        <v>1</v>
      </c>
      <c r="S28" s="334"/>
      <c r="T28" s="334"/>
      <c r="U28" s="334"/>
      <c r="V28" s="392">
        <v>2</v>
      </c>
      <c r="W28" s="390" t="s">
        <v>441</v>
      </c>
      <c r="X28" s="390" t="s">
        <v>457</v>
      </c>
      <c r="Y28" s="336" t="s">
        <v>2148</v>
      </c>
      <c r="Z28" s="571" t="s">
        <v>1965</v>
      </c>
    </row>
    <row r="29" spans="2:26" s="363" customFormat="1" ht="47.25" hidden="1" customHeight="1" x14ac:dyDescent="0.2">
      <c r="B29" s="362" t="str">
        <f>IF(Tabla2[[#This Row],[Productos ]]="","",CONCATENATE(Tabla2[[#This Row],[POA]],".",Tabla2[[#This Row],[SRS]],".",Tabla2[[#This Row],[AREA]],".",Tabla2[[#This Row],[TIPO]]))</f>
        <v/>
      </c>
      <c r="C29" s="362" t="str">
        <f>IF(Tabla2[[#This Row],[Productos ]]="","",'Formulario PPGR1'!#REF!)</f>
        <v/>
      </c>
      <c r="D29" s="362" t="str">
        <f>IF(Tabla2[[#This Row],[Productos ]]="","",'Formulario PPGR1'!#REF!)</f>
        <v/>
      </c>
      <c r="E29" s="362" t="str">
        <f>IF(Tabla2[[#This Row],[Productos ]]="","",'Formulario PPGR1'!#REF!)</f>
        <v/>
      </c>
      <c r="F29" s="362" t="str">
        <f>IF(Tabla2[[#This Row],[Productos ]]="","",'Formulario PPGR1'!#REF!)</f>
        <v/>
      </c>
      <c r="G29" s="336"/>
      <c r="H29" s="606" t="s">
        <v>2151</v>
      </c>
      <c r="I29" s="336" t="s">
        <v>2141</v>
      </c>
      <c r="J29" s="334"/>
      <c r="K29" s="334"/>
      <c r="L29" s="334"/>
      <c r="M29" s="334">
        <v>1</v>
      </c>
      <c r="N29" s="334"/>
      <c r="O29" s="334"/>
      <c r="P29" s="334"/>
      <c r="Q29" s="334">
        <v>1</v>
      </c>
      <c r="R29" s="334"/>
      <c r="S29" s="334"/>
      <c r="T29" s="334"/>
      <c r="U29" s="334"/>
      <c r="V29" s="392">
        <v>2</v>
      </c>
      <c r="W29" s="390" t="s">
        <v>440</v>
      </c>
      <c r="X29" s="390" t="s">
        <v>457</v>
      </c>
      <c r="Y29" s="336" t="s">
        <v>2149</v>
      </c>
      <c r="Z29" s="571" t="s">
        <v>1965</v>
      </c>
    </row>
    <row r="30" spans="2:26" s="363" customFormat="1" ht="40.15" hidden="1" customHeight="1" x14ac:dyDescent="0.2">
      <c r="B30" s="362" t="str">
        <f>IF(Tabla2[[#This Row],[Productos ]]="","",CONCATENATE(Tabla2[[#This Row],[POA]],".",Tabla2[[#This Row],[SRS]],".",Tabla2[[#This Row],[AREA]],".",Tabla2[[#This Row],[TIPO]]))</f>
        <v/>
      </c>
      <c r="C30" s="362" t="str">
        <f>IF(Tabla2[[#This Row],[Productos ]]="","",'Formulario PPGR1'!#REF!)</f>
        <v/>
      </c>
      <c r="D30" s="362" t="str">
        <f>IF(Tabla2[[#This Row],[Productos ]]="","",'Formulario PPGR1'!#REF!)</f>
        <v/>
      </c>
      <c r="E30" s="362" t="str">
        <f>IF(Tabla2[[#This Row],[Productos ]]="","",'Formulario PPGR1'!#REF!)</f>
        <v/>
      </c>
      <c r="F30" s="362" t="str">
        <f>IF(Tabla2[[#This Row],[Productos ]]="","",'Formulario PPGR1'!#REF!)</f>
        <v/>
      </c>
      <c r="G30" s="336"/>
      <c r="H30" s="606" t="s">
        <v>2152</v>
      </c>
      <c r="I30" s="336" t="s">
        <v>2142</v>
      </c>
      <c r="J30" s="334"/>
      <c r="K30" s="334"/>
      <c r="L30" s="334"/>
      <c r="M30" s="334"/>
      <c r="N30" s="334"/>
      <c r="O30" s="334"/>
      <c r="P30" s="334">
        <v>1</v>
      </c>
      <c r="Q30" s="334"/>
      <c r="R30" s="334"/>
      <c r="S30" s="334"/>
      <c r="T30" s="334"/>
      <c r="U30" s="334"/>
      <c r="V30" s="392">
        <v>1</v>
      </c>
      <c r="W30" s="390" t="s">
        <v>441</v>
      </c>
      <c r="X30" s="390" t="s">
        <v>442</v>
      </c>
      <c r="Y30" s="336"/>
      <c r="Z30" s="571" t="s">
        <v>1965</v>
      </c>
    </row>
    <row r="31" spans="2:26" s="363" customFormat="1" ht="40.15" hidden="1" customHeight="1" x14ac:dyDescent="0.2">
      <c r="B31" s="362" t="str">
        <f>IF(Tabla2[[#This Row],[Productos ]]="","",CONCATENATE(Tabla2[[#This Row],[POA]],".",Tabla2[[#This Row],[SRS]],".",Tabla2[[#This Row],[AREA]],".",Tabla2[[#This Row],[TIPO]]))</f>
        <v/>
      </c>
      <c r="C31" s="362" t="str">
        <f>IF(Tabla2[[#This Row],[Productos ]]="","",'Formulario PPGR1'!#REF!)</f>
        <v/>
      </c>
      <c r="D31" s="362" t="str">
        <f>IF(Tabla2[[#This Row],[Productos ]]="","",'Formulario PPGR1'!#REF!)</f>
        <v/>
      </c>
      <c r="E31" s="362" t="str">
        <f>IF(Tabla2[[#This Row],[Productos ]]="","",'Formulario PPGR1'!#REF!)</f>
        <v/>
      </c>
      <c r="F31" s="362" t="str">
        <f>IF(Tabla2[[#This Row],[Productos ]]="","",'Formulario PPGR1'!#REF!)</f>
        <v/>
      </c>
      <c r="G31" s="336"/>
      <c r="H31" s="606" t="s">
        <v>2153</v>
      </c>
      <c r="I31" s="336" t="s">
        <v>2143</v>
      </c>
      <c r="J31" s="334"/>
      <c r="K31" s="334"/>
      <c r="L31" s="334">
        <v>1</v>
      </c>
      <c r="M31" s="334"/>
      <c r="N31" s="334"/>
      <c r="O31" s="334">
        <v>1</v>
      </c>
      <c r="P31" s="334"/>
      <c r="Q31" s="334"/>
      <c r="R31" s="334">
        <v>1</v>
      </c>
      <c r="S31" s="334"/>
      <c r="T31" s="334"/>
      <c r="U31" s="334">
        <v>1</v>
      </c>
      <c r="V31" s="392">
        <v>4</v>
      </c>
      <c r="W31" s="390" t="s">
        <v>451</v>
      </c>
      <c r="X31" s="390" t="s">
        <v>440</v>
      </c>
      <c r="Y31" s="336"/>
      <c r="Z31" s="571" t="s">
        <v>1965</v>
      </c>
    </row>
    <row r="32" spans="2:26" s="363" customFormat="1" ht="40.15" hidden="1" customHeight="1" x14ac:dyDescent="0.2">
      <c r="B32" s="362" t="str">
        <f>IF(Tabla2[[#This Row],[Productos ]]="","",CONCATENATE(Tabla2[[#This Row],[POA]],".",Tabla2[[#This Row],[SRS]],".",Tabla2[[#This Row],[AREA]],".",Tabla2[[#This Row],[TIPO]]))</f>
        <v/>
      </c>
      <c r="C32" s="362" t="str">
        <f>IF(Tabla2[[#This Row],[Productos ]]="","",'Formulario PPGR1'!#REF!)</f>
        <v/>
      </c>
      <c r="D32" s="362" t="str">
        <f>IF(Tabla2[[#This Row],[Productos ]]="","",'Formulario PPGR1'!#REF!)</f>
        <v/>
      </c>
      <c r="E32" s="362" t="str">
        <f>IF(Tabla2[[#This Row],[Productos ]]="","",'Formulario PPGR1'!#REF!)</f>
        <v/>
      </c>
      <c r="F32" s="362" t="str">
        <f>IF(Tabla2[[#This Row],[Productos ]]="","",'Formulario PPGR1'!#REF!)</f>
        <v/>
      </c>
      <c r="G32" s="336"/>
      <c r="H32" s="606" t="s">
        <v>2154</v>
      </c>
      <c r="I32" s="336" t="s">
        <v>2144</v>
      </c>
      <c r="J32" s="334"/>
      <c r="K32" s="334"/>
      <c r="L32" s="334">
        <v>1</v>
      </c>
      <c r="M32" s="334"/>
      <c r="N32" s="334"/>
      <c r="O32" s="334">
        <v>1</v>
      </c>
      <c r="P32" s="334"/>
      <c r="Q32" s="334"/>
      <c r="R32" s="334">
        <v>1</v>
      </c>
      <c r="S32" s="334"/>
      <c r="T32" s="334"/>
      <c r="U32" s="334">
        <v>1</v>
      </c>
      <c r="V32" s="392">
        <v>4</v>
      </c>
      <c r="W32" s="390" t="s">
        <v>441</v>
      </c>
      <c r="X32" s="390" t="s">
        <v>440</v>
      </c>
      <c r="Y32" s="336"/>
      <c r="Z32" s="571" t="s">
        <v>1965</v>
      </c>
    </row>
    <row r="33" spans="2:26" s="363" customFormat="1" ht="40.15" hidden="1" customHeight="1" x14ac:dyDescent="0.2">
      <c r="B33" s="362" t="str">
        <f>IF(Tabla2[[#This Row],[Productos ]]="","",CONCATENATE(Tabla2[[#This Row],[POA]],".",Tabla2[[#This Row],[SRS]],".",Tabla2[[#This Row],[AREA]],".",Tabla2[[#This Row],[TIPO]]))</f>
        <v/>
      </c>
      <c r="C33" s="362" t="str">
        <f>IF(Tabla2[[#This Row],[Productos ]]="","",'Formulario PPGR1'!#REF!)</f>
        <v/>
      </c>
      <c r="D33" s="362" t="str">
        <f>IF(Tabla2[[#This Row],[Productos ]]="","",'Formulario PPGR1'!#REF!)</f>
        <v/>
      </c>
      <c r="E33" s="362" t="str">
        <f>IF(Tabla2[[#This Row],[Productos ]]="","",'Formulario PPGR1'!#REF!)</f>
        <v/>
      </c>
      <c r="F33" s="362" t="str">
        <f>IF(Tabla2[[#This Row],[Productos ]]="","",'Formulario PPGR1'!#REF!)</f>
        <v/>
      </c>
      <c r="G33" s="336"/>
      <c r="H33" s="606" t="s">
        <v>2155</v>
      </c>
      <c r="I33" s="336" t="s">
        <v>2145</v>
      </c>
      <c r="J33" s="334">
        <v>1</v>
      </c>
      <c r="K33" s="334">
        <v>1</v>
      </c>
      <c r="L33" s="334">
        <v>1</v>
      </c>
      <c r="M33" s="334">
        <v>1</v>
      </c>
      <c r="N33" s="334">
        <v>1</v>
      </c>
      <c r="O33" s="334"/>
      <c r="P33" s="334"/>
      <c r="Q33" s="334"/>
      <c r="R33" s="334">
        <v>1</v>
      </c>
      <c r="S33" s="334">
        <v>1</v>
      </c>
      <c r="T33" s="334">
        <v>1</v>
      </c>
      <c r="U33" s="334">
        <v>1</v>
      </c>
      <c r="V33" s="392">
        <v>9</v>
      </c>
      <c r="W33" s="390" t="s">
        <v>441</v>
      </c>
      <c r="X33" s="390" t="s">
        <v>449</v>
      </c>
      <c r="Y33" s="336"/>
      <c r="Z33" s="571" t="s">
        <v>1965</v>
      </c>
    </row>
    <row r="34" spans="2:26" s="363" customFormat="1" ht="40.15" hidden="1" customHeight="1" x14ac:dyDescent="0.2">
      <c r="B34" s="362" t="str">
        <f>IF(Tabla2[[#This Row],[Productos ]]="","",CONCATENATE(Tabla2[[#This Row],[POA]],".",Tabla2[[#This Row],[SRS]],".",Tabla2[[#This Row],[AREA]],".",Tabla2[[#This Row],[TIPO]]))</f>
        <v/>
      </c>
      <c r="C34" s="362" t="str">
        <f>IF(Tabla2[[#This Row],[Productos ]]="","",'Formulario PPGR1'!#REF!)</f>
        <v/>
      </c>
      <c r="D34" s="362" t="str">
        <f>IF(Tabla2[[#This Row],[Productos ]]="","",'Formulario PPGR1'!#REF!)</f>
        <v/>
      </c>
      <c r="E34" s="362" t="str">
        <f>IF(Tabla2[[#This Row],[Productos ]]="","",'Formulario PPGR1'!#REF!)</f>
        <v/>
      </c>
      <c r="F34" s="362" t="str">
        <f>IF(Tabla2[[#This Row],[Productos ]]="","",'Formulario PPGR1'!#REF!)</f>
        <v/>
      </c>
      <c r="G34" s="336"/>
      <c r="H34" s="606" t="s">
        <v>2156</v>
      </c>
      <c r="I34" s="336" t="s">
        <v>2146</v>
      </c>
      <c r="J34" s="334"/>
      <c r="K34" s="334"/>
      <c r="L34" s="334">
        <v>1</v>
      </c>
      <c r="M34" s="334"/>
      <c r="N34" s="334"/>
      <c r="O34" s="334">
        <v>1</v>
      </c>
      <c r="P34" s="334"/>
      <c r="Q34" s="334"/>
      <c r="R34" s="334">
        <v>1</v>
      </c>
      <c r="S34" s="334"/>
      <c r="T34" s="334"/>
      <c r="U34" s="334">
        <v>1</v>
      </c>
      <c r="V34" s="392">
        <v>4</v>
      </c>
      <c r="W34" s="390" t="s">
        <v>451</v>
      </c>
      <c r="X34" s="390" t="s">
        <v>440</v>
      </c>
      <c r="Y34" s="336"/>
      <c r="Z34" s="571" t="s">
        <v>1965</v>
      </c>
    </row>
    <row r="35" spans="2:26" s="363" customFormat="1" ht="40.15" hidden="1" customHeight="1" x14ac:dyDescent="0.2">
      <c r="B35" s="362" t="str">
        <f>IF(Tabla2[[#This Row],[Productos ]]="","",CONCATENATE(Tabla2[[#This Row],[POA]],".",Tabla2[[#This Row],[SRS]],".",Tabla2[[#This Row],[AREA]],".",Tabla2[[#This Row],[TIPO]]))</f>
        <v/>
      </c>
      <c r="C35" s="362" t="str">
        <f>IF(Tabla2[[#This Row],[Productos ]]="","",'Formulario PPGR1'!#REF!)</f>
        <v/>
      </c>
      <c r="D35" s="362" t="str">
        <f>IF(Tabla2[[#This Row],[Productos ]]="","",'Formulario PPGR1'!#REF!)</f>
        <v/>
      </c>
      <c r="E35" s="362" t="str">
        <f>IF(Tabla2[[#This Row],[Productos ]]="","",'Formulario PPGR1'!#REF!)</f>
        <v/>
      </c>
      <c r="F35" s="362" t="str">
        <f>IF(Tabla2[[#This Row],[Productos ]]="","",'Formulario PPGR1'!#REF!)</f>
        <v/>
      </c>
      <c r="G35" s="336"/>
      <c r="H35" s="606" t="s">
        <v>2157</v>
      </c>
      <c r="I35" s="336" t="s">
        <v>2147</v>
      </c>
      <c r="J35" s="334"/>
      <c r="K35" s="334"/>
      <c r="L35" s="334"/>
      <c r="M35" s="334">
        <v>1</v>
      </c>
      <c r="N35" s="334">
        <v>1</v>
      </c>
      <c r="O35" s="334"/>
      <c r="P35" s="334"/>
      <c r="Q35" s="334"/>
      <c r="R35" s="334"/>
      <c r="S35" s="334"/>
      <c r="T35" s="334"/>
      <c r="U35" s="334"/>
      <c r="V35" s="392">
        <v>2</v>
      </c>
      <c r="W35" s="390" t="s">
        <v>444</v>
      </c>
      <c r="X35" s="390" t="s">
        <v>440</v>
      </c>
      <c r="Y35" s="336"/>
      <c r="Z35" s="571" t="s">
        <v>1965</v>
      </c>
    </row>
    <row r="36" spans="2:26" s="363" customFormat="1" ht="36" hidden="1" customHeight="1" x14ac:dyDescent="0.2">
      <c r="B36" s="362" t="e">
        <f>IF(Tabla2[[#This Row],[Productos ]]="","",CONCATENATE(Tabla2[[#This Row],[POA]],".",Tabla2[[#This Row],[SRS]],".",Tabla2[[#This Row],[AREA]],".",Tabla2[[#This Row],[TIPO]]))</f>
        <v>#REF!</v>
      </c>
      <c r="C36" s="362" t="e">
        <f>IF(Tabla2[[#This Row],[Productos ]]="","",'Formulario PPGR1'!#REF!)</f>
        <v>#REF!</v>
      </c>
      <c r="D36" s="362" t="e">
        <f>IF(Tabla2[[#This Row],[Productos ]]="","",'Formulario PPGR1'!#REF!)</f>
        <v>#REF!</v>
      </c>
      <c r="E36" s="362" t="e">
        <f>IF(Tabla2[[#This Row],[Productos ]]="","",'Formulario PPGR1'!#REF!)</f>
        <v>#REF!</v>
      </c>
      <c r="F36" s="362" t="e">
        <f>IF(Tabla2[[#This Row],[Productos ]]="","",'Formulario PPGR1'!#REF!)</f>
        <v>#REF!</v>
      </c>
      <c r="G36" s="336" t="s">
        <v>2169</v>
      </c>
      <c r="H36" s="606" t="s">
        <v>2170</v>
      </c>
      <c r="I36" s="336" t="s">
        <v>2021</v>
      </c>
      <c r="J36" s="334"/>
      <c r="K36" s="334">
        <v>1</v>
      </c>
      <c r="L36" s="334"/>
      <c r="M36" s="334"/>
      <c r="N36" s="334"/>
      <c r="O36" s="334"/>
      <c r="P36" s="334"/>
      <c r="Q36" s="334"/>
      <c r="R36" s="334"/>
      <c r="S36" s="334"/>
      <c r="T36" s="334"/>
      <c r="U36" s="334"/>
      <c r="V36" s="392">
        <f t="shared" ref="V36:V37" si="2">SUM(J36:U36)</f>
        <v>1</v>
      </c>
      <c r="W36" s="390" t="s">
        <v>440</v>
      </c>
      <c r="X36" s="390"/>
      <c r="Y36" s="336"/>
      <c r="Z36" s="571" t="s">
        <v>1965</v>
      </c>
    </row>
    <row r="37" spans="2:26" s="363" customFormat="1" ht="25.5" hidden="1" x14ac:dyDescent="0.2">
      <c r="B37" s="362" t="str">
        <f>IF(Tabla2[[#This Row],[Productos ]]="","",CONCATENATE(Tabla2[[#This Row],[POA]],".",Tabla2[[#This Row],[SRS]],".",Tabla2[[#This Row],[AREA]],".",Tabla2[[#This Row],[TIPO]]))</f>
        <v/>
      </c>
      <c r="C37" s="362" t="str">
        <f>IF(Tabla2[[#This Row],[Productos ]]="","",'Formulario PPGR1'!#REF!)</f>
        <v/>
      </c>
      <c r="D37" s="362" t="str">
        <f>IF(Tabla2[[#This Row],[Productos ]]="","",'Formulario PPGR1'!#REF!)</f>
        <v/>
      </c>
      <c r="E37" s="362" t="str">
        <f>IF(Tabla2[[#This Row],[Productos ]]="","",'Formulario PPGR1'!#REF!)</f>
        <v/>
      </c>
      <c r="F37" s="362" t="str">
        <f>IF(Tabla2[[#This Row],[Productos ]]="","",'Formulario PPGR1'!#REF!)</f>
        <v/>
      </c>
      <c r="G37" s="336"/>
      <c r="H37" s="606" t="s">
        <v>2171</v>
      </c>
      <c r="I37" s="336" t="s">
        <v>1950</v>
      </c>
      <c r="J37" s="334"/>
      <c r="K37" s="334"/>
      <c r="L37" s="334"/>
      <c r="M37" s="334"/>
      <c r="N37" s="334">
        <v>1</v>
      </c>
      <c r="O37" s="334"/>
      <c r="P37" s="334"/>
      <c r="Q37" s="334"/>
      <c r="R37" s="334">
        <v>1</v>
      </c>
      <c r="S37" s="334"/>
      <c r="T37" s="334"/>
      <c r="U37" s="334">
        <v>1</v>
      </c>
      <c r="V37" s="392">
        <f t="shared" si="2"/>
        <v>3</v>
      </c>
      <c r="W37" s="390" t="s">
        <v>1867</v>
      </c>
      <c r="X37" s="390"/>
      <c r="Y37" s="336"/>
      <c r="Z37" s="571" t="s">
        <v>1965</v>
      </c>
    </row>
    <row r="38" spans="2:26" s="363" customFormat="1" ht="33" hidden="1" customHeight="1" x14ac:dyDescent="0.2">
      <c r="B38" s="362" t="e">
        <f>IF(Tabla2[[#This Row],[Productos ]]="","",CONCATENATE(Tabla2[[#This Row],[POA]],".",Tabla2[[#This Row],[SRS]],".",Tabla2[[#This Row],[AREA]],".",Tabla2[[#This Row],[TIPO]]))</f>
        <v>#REF!</v>
      </c>
      <c r="C38" s="362" t="e">
        <f>IF(Tabla2[[#This Row],[Productos ]]="","",'Formulario PPGR1'!#REF!)</f>
        <v>#REF!</v>
      </c>
      <c r="D38" s="362" t="e">
        <f>IF(Tabla2[[#This Row],[Productos ]]="","",'Formulario PPGR1'!#REF!)</f>
        <v>#REF!</v>
      </c>
      <c r="E38" s="362" t="e">
        <f>IF(Tabla2[[#This Row],[Productos ]]="","",'Formulario PPGR1'!#REF!)</f>
        <v>#REF!</v>
      </c>
      <c r="F38" s="362" t="e">
        <f>IF(Tabla2[[#This Row],[Productos ]]="","",'Formulario PPGR1'!#REF!)</f>
        <v>#REF!</v>
      </c>
      <c r="G38" s="336" t="s">
        <v>2581</v>
      </c>
      <c r="H38" s="606" t="s">
        <v>2112</v>
      </c>
      <c r="I38" s="336" t="s">
        <v>2582</v>
      </c>
      <c r="J38" s="334"/>
      <c r="K38" s="334"/>
      <c r="L38" s="334">
        <v>1</v>
      </c>
      <c r="M38" s="334"/>
      <c r="N38" s="334"/>
      <c r="O38" s="334">
        <v>1</v>
      </c>
      <c r="P38" s="334"/>
      <c r="Q38" s="334"/>
      <c r="R38" s="334">
        <v>1</v>
      </c>
      <c r="S38" s="334"/>
      <c r="T38" s="334"/>
      <c r="U38" s="334">
        <v>1</v>
      </c>
      <c r="V38" s="392">
        <f>SUM(Tabla2[[#This Row],[Ene]:[Dic]])</f>
        <v>4</v>
      </c>
      <c r="W38" s="390" t="s">
        <v>440</v>
      </c>
      <c r="X38" s="390"/>
      <c r="Y38" s="336"/>
      <c r="Z38" s="571" t="s">
        <v>1964</v>
      </c>
    </row>
    <row r="39" spans="2:26" s="363" customFormat="1" ht="30" hidden="1" customHeight="1" x14ac:dyDescent="0.2">
      <c r="B39" s="362" t="e">
        <f>IF(Tabla2[[#This Row],[Productos ]]="","",CONCATENATE(Tabla2[[#This Row],[POA]],".",Tabla2[[#This Row],[SRS]],".",Tabla2[[#This Row],[AREA]],".",Tabla2[[#This Row],[TIPO]]))</f>
        <v>#REF!</v>
      </c>
      <c r="C39" s="362" t="e">
        <f>IF(Tabla2[[#This Row],[Productos ]]="","",'Formulario PPGR1'!#REF!)</f>
        <v>#REF!</v>
      </c>
      <c r="D39" s="362" t="e">
        <f>IF(Tabla2[[#This Row],[Productos ]]="","",'Formulario PPGR1'!#REF!)</f>
        <v>#REF!</v>
      </c>
      <c r="E39" s="362" t="e">
        <f>IF(Tabla2[[#This Row],[Productos ]]="","",'Formulario PPGR1'!#REF!)</f>
        <v>#REF!</v>
      </c>
      <c r="F39" s="362" t="e">
        <f>IF(Tabla2[[#This Row],[Productos ]]="","",'Formulario PPGR1'!#REF!)</f>
        <v>#REF!</v>
      </c>
      <c r="G39" s="336" t="s">
        <v>2077</v>
      </c>
      <c r="H39" s="606" t="s">
        <v>2076</v>
      </c>
      <c r="I39" s="336" t="s">
        <v>2023</v>
      </c>
      <c r="J39" s="334"/>
      <c r="K39" s="334"/>
      <c r="L39" s="334">
        <v>1</v>
      </c>
      <c r="M39" s="334"/>
      <c r="N39" s="334"/>
      <c r="O39" s="334">
        <v>1</v>
      </c>
      <c r="P39" s="334"/>
      <c r="Q39" s="334"/>
      <c r="R39" s="334">
        <v>1</v>
      </c>
      <c r="S39" s="334"/>
      <c r="T39" s="334"/>
      <c r="U39" s="334">
        <v>1</v>
      </c>
      <c r="V39" s="392">
        <f>SUM(Tabla2[[#This Row],[Ene]:[Dic]])</f>
        <v>4</v>
      </c>
      <c r="W39" s="390" t="s">
        <v>440</v>
      </c>
      <c r="X39" s="390"/>
      <c r="Y39" s="336"/>
      <c r="Z39" s="571" t="s">
        <v>1966</v>
      </c>
    </row>
    <row r="40" spans="2:26" s="363" customFormat="1" ht="36" hidden="1" customHeight="1" x14ac:dyDescent="0.2">
      <c r="B40" s="362" t="e">
        <f>IF(Tabla2[[#This Row],[Productos ]]="","",CONCATENATE(Tabla2[[#This Row],[POA]],".",Tabla2[[#This Row],[SRS]],".",Tabla2[[#This Row],[AREA]],".",Tabla2[[#This Row],[TIPO]]))</f>
        <v>#REF!</v>
      </c>
      <c r="C40" s="362" t="e">
        <f>IF(Tabla2[[#This Row],[Productos ]]="","",'Formulario PPGR1'!#REF!)</f>
        <v>#REF!</v>
      </c>
      <c r="D40" s="362" t="e">
        <f>IF(Tabla2[[#This Row],[Productos ]]="","",'Formulario PPGR1'!#REF!)</f>
        <v>#REF!</v>
      </c>
      <c r="E40" s="362" t="e">
        <f>IF(Tabla2[[#This Row],[Productos ]]="","",'Formulario PPGR1'!#REF!)</f>
        <v>#REF!</v>
      </c>
      <c r="F40" s="362" t="e">
        <f>IF(Tabla2[[#This Row],[Productos ]]="","",'Formulario PPGR1'!#REF!)</f>
        <v>#REF!</v>
      </c>
      <c r="G40" s="336" t="s">
        <v>2172</v>
      </c>
      <c r="H40" s="606" t="s">
        <v>2173</v>
      </c>
      <c r="I40" s="336" t="s">
        <v>2024</v>
      </c>
      <c r="J40" s="334"/>
      <c r="K40" s="334"/>
      <c r="L40" s="334">
        <v>1</v>
      </c>
      <c r="M40" s="334"/>
      <c r="N40" s="334"/>
      <c r="O40" s="334">
        <v>1</v>
      </c>
      <c r="P40" s="334"/>
      <c r="Q40" s="334"/>
      <c r="R40" s="334">
        <v>1</v>
      </c>
      <c r="S40" s="334"/>
      <c r="T40" s="334"/>
      <c r="U40" s="334">
        <v>1</v>
      </c>
      <c r="V40" s="392">
        <f>SUM(Tabla2[[#This Row],[Ene]:[Dic]])</f>
        <v>4</v>
      </c>
      <c r="W40" s="390" t="s">
        <v>440</v>
      </c>
      <c r="X40" s="390" t="s">
        <v>456</v>
      </c>
      <c r="Y40" s="336"/>
      <c r="Z40" s="571" t="s">
        <v>1965</v>
      </c>
    </row>
    <row r="41" spans="2:26" s="363" customFormat="1" ht="46.5" hidden="1" customHeight="1" x14ac:dyDescent="0.2">
      <c r="B41" s="362" t="e">
        <f>IF(Tabla2[[#This Row],[Productos ]]="","",CONCATENATE(Tabla2[[#This Row],[POA]],".",Tabla2[[#This Row],[SRS]],".",Tabla2[[#This Row],[AREA]],".",Tabla2[[#This Row],[TIPO]]))</f>
        <v>#REF!</v>
      </c>
      <c r="C41" s="362" t="e">
        <f>IF(Tabla2[[#This Row],[Productos ]]="","",'Formulario PPGR1'!#REF!)</f>
        <v>#REF!</v>
      </c>
      <c r="D41" s="362" t="e">
        <f>IF(Tabla2[[#This Row],[Productos ]]="","",'Formulario PPGR1'!#REF!)</f>
        <v>#REF!</v>
      </c>
      <c r="E41" s="362" t="e">
        <f>IF(Tabla2[[#This Row],[Productos ]]="","",'Formulario PPGR1'!#REF!)</f>
        <v>#REF!</v>
      </c>
      <c r="F41" s="362" t="e">
        <f>IF(Tabla2[[#This Row],[Productos ]]="","",'Formulario PPGR1'!#REF!)</f>
        <v>#REF!</v>
      </c>
      <c r="G41" s="336" t="s">
        <v>2095</v>
      </c>
      <c r="H41" s="336" t="s">
        <v>2096</v>
      </c>
      <c r="I41" s="336" t="s">
        <v>2025</v>
      </c>
      <c r="J41" s="334"/>
      <c r="K41" s="334"/>
      <c r="L41" s="334">
        <v>1</v>
      </c>
      <c r="M41" s="334"/>
      <c r="N41" s="334"/>
      <c r="O41" s="334">
        <v>1</v>
      </c>
      <c r="P41" s="334"/>
      <c r="Q41" s="334"/>
      <c r="R41" s="334">
        <v>1</v>
      </c>
      <c r="S41" s="334"/>
      <c r="T41" s="334"/>
      <c r="U41" s="334">
        <v>1</v>
      </c>
      <c r="V41" s="392">
        <f t="shared" ref="V41:V64" si="3">SUM(J41:U41)</f>
        <v>4</v>
      </c>
      <c r="W41" s="390" t="s">
        <v>440</v>
      </c>
      <c r="X41" s="390"/>
      <c r="Y41" s="336"/>
      <c r="Z41" s="571" t="s">
        <v>1965</v>
      </c>
    </row>
    <row r="42" spans="2:26" s="363" customFormat="1" ht="59.25" hidden="1" customHeight="1" x14ac:dyDescent="0.2">
      <c r="B42" s="362" t="str">
        <f>IF(Tabla2[[#This Row],[Productos ]]="","",CONCATENATE(Tabla2[[#This Row],[POA]],".",Tabla2[[#This Row],[SRS]],".",Tabla2[[#This Row],[AREA]],".",Tabla2[[#This Row],[TIPO]]))</f>
        <v/>
      </c>
      <c r="C42" s="362" t="str">
        <f>IF(Tabla2[[#This Row],[Productos ]]="","",'Formulario PPGR1'!#REF!)</f>
        <v/>
      </c>
      <c r="D42" s="362" t="str">
        <f>IF(Tabla2[[#This Row],[Productos ]]="","",'Formulario PPGR1'!#REF!)</f>
        <v/>
      </c>
      <c r="E42" s="362" t="str">
        <f>IF(Tabla2[[#This Row],[Productos ]]="","",'Formulario PPGR1'!#REF!)</f>
        <v/>
      </c>
      <c r="F42" s="362" t="str">
        <f>IF(Tabla2[[#This Row],[Productos ]]="","",'Formulario PPGR1'!#REF!)</f>
        <v/>
      </c>
      <c r="G42" s="336"/>
      <c r="H42" s="336" t="s">
        <v>2097</v>
      </c>
      <c r="I42" s="607" t="s">
        <v>2573</v>
      </c>
      <c r="J42" s="608"/>
      <c r="K42" s="608"/>
      <c r="L42" s="608">
        <v>1</v>
      </c>
      <c r="M42" s="608"/>
      <c r="N42" s="608"/>
      <c r="O42" s="608">
        <v>1</v>
      </c>
      <c r="P42" s="608"/>
      <c r="Q42" s="608"/>
      <c r="R42" s="608">
        <v>1</v>
      </c>
      <c r="S42" s="608"/>
      <c r="T42" s="608"/>
      <c r="U42" s="608">
        <v>1</v>
      </c>
      <c r="V42" s="392">
        <f t="shared" si="3"/>
        <v>4</v>
      </c>
      <c r="W42" s="390" t="s">
        <v>440</v>
      </c>
      <c r="X42" s="390" t="s">
        <v>441</v>
      </c>
      <c r="Y42" s="336"/>
      <c r="Z42" s="571" t="s">
        <v>1971</v>
      </c>
    </row>
    <row r="43" spans="2:26" s="363" customFormat="1" ht="46.9" hidden="1" customHeight="1" x14ac:dyDescent="0.2">
      <c r="B43" s="362" t="str">
        <f>IF(Tabla2[[#This Row],[Productos ]]="","",CONCATENATE(Tabla2[[#This Row],[POA]],".",Tabla2[[#This Row],[SRS]],".",Tabla2[[#This Row],[AREA]],".",Tabla2[[#This Row],[TIPO]]))</f>
        <v/>
      </c>
      <c r="C43" s="362" t="str">
        <f>IF(Tabla2[[#This Row],[Productos ]]="","",'Formulario PPGR1'!#REF!)</f>
        <v/>
      </c>
      <c r="D43" s="362" t="str">
        <f>IF(Tabla2[[#This Row],[Productos ]]="","",'Formulario PPGR1'!#REF!)</f>
        <v/>
      </c>
      <c r="E43" s="362" t="str">
        <f>IF(Tabla2[[#This Row],[Productos ]]="","",'Formulario PPGR1'!#REF!)</f>
        <v/>
      </c>
      <c r="F43" s="362" t="str">
        <f>IF(Tabla2[[#This Row],[Productos ]]="","",'Formulario PPGR1'!#REF!)</f>
        <v/>
      </c>
      <c r="G43" s="336"/>
      <c r="H43" s="336" t="s">
        <v>2098</v>
      </c>
      <c r="I43" s="336" t="s">
        <v>1895</v>
      </c>
      <c r="J43" s="334"/>
      <c r="K43" s="334"/>
      <c r="L43" s="334">
        <v>1</v>
      </c>
      <c r="M43" s="334"/>
      <c r="N43" s="334"/>
      <c r="O43" s="334"/>
      <c r="P43" s="334"/>
      <c r="Q43" s="334"/>
      <c r="R43" s="334">
        <v>1</v>
      </c>
      <c r="S43" s="334"/>
      <c r="T43" s="334"/>
      <c r="U43" s="334"/>
      <c r="V43" s="392">
        <f t="shared" si="3"/>
        <v>2</v>
      </c>
      <c r="W43" s="390" t="s">
        <v>449</v>
      </c>
      <c r="X43" s="390"/>
      <c r="Y43" s="336"/>
      <c r="Z43" s="571" t="s">
        <v>1966</v>
      </c>
    </row>
    <row r="44" spans="2:26" s="363" customFormat="1" ht="37.9" hidden="1" customHeight="1" x14ac:dyDescent="0.2">
      <c r="B44" s="362" t="str">
        <f>IF(Tabla2[[#This Row],[Productos ]]="","",CONCATENATE(Tabla2[[#This Row],[POA]],".",Tabla2[[#This Row],[SRS]],".",Tabla2[[#This Row],[AREA]],".",Tabla2[[#This Row],[TIPO]]))</f>
        <v/>
      </c>
      <c r="C44" s="362" t="str">
        <f>IF(Tabla2[[#This Row],[Productos ]]="","",'Formulario PPGR1'!#REF!)</f>
        <v/>
      </c>
      <c r="D44" s="362" t="str">
        <f>IF(Tabla2[[#This Row],[Productos ]]="","",'Formulario PPGR1'!#REF!)</f>
        <v/>
      </c>
      <c r="E44" s="362" t="str">
        <f>IF(Tabla2[[#This Row],[Productos ]]="","",'Formulario PPGR1'!#REF!)</f>
        <v/>
      </c>
      <c r="F44" s="362" t="str">
        <f>IF(Tabla2[[#This Row],[Productos ]]="","",'Formulario PPGR1'!#REF!)</f>
        <v/>
      </c>
      <c r="G44" s="336"/>
      <c r="H44" s="336" t="s">
        <v>2099</v>
      </c>
      <c r="I44" s="336" t="s">
        <v>1896</v>
      </c>
      <c r="J44" s="334"/>
      <c r="K44" s="334"/>
      <c r="L44" s="334">
        <v>1</v>
      </c>
      <c r="M44" s="334"/>
      <c r="N44" s="334"/>
      <c r="O44" s="334">
        <v>1</v>
      </c>
      <c r="P44" s="334"/>
      <c r="Q44" s="334"/>
      <c r="R44" s="334">
        <v>1</v>
      </c>
      <c r="S44" s="334"/>
      <c r="T44" s="334"/>
      <c r="U44" s="334">
        <v>1</v>
      </c>
      <c r="V44" s="392">
        <f t="shared" si="3"/>
        <v>4</v>
      </c>
      <c r="W44" s="390" t="s">
        <v>440</v>
      </c>
      <c r="X44" s="390"/>
      <c r="Y44" s="336"/>
      <c r="Z44" s="571" t="s">
        <v>1965</v>
      </c>
    </row>
    <row r="45" spans="2:26" s="363" customFormat="1" ht="36" hidden="1" customHeight="1" x14ac:dyDescent="0.2">
      <c r="B45" s="362" t="str">
        <f>IF(Tabla2[[#This Row],[Productos ]]="","",CONCATENATE(Tabla2[[#This Row],[POA]],".",Tabla2[[#This Row],[SRS]],".",Tabla2[[#This Row],[AREA]],".",Tabla2[[#This Row],[TIPO]]))</f>
        <v/>
      </c>
      <c r="C45" s="362" t="str">
        <f>IF(Tabla2[[#This Row],[Productos ]]="","",'Formulario PPGR1'!#REF!)</f>
        <v/>
      </c>
      <c r="D45" s="362" t="str">
        <f>IF(Tabla2[[#This Row],[Productos ]]="","",'Formulario PPGR1'!#REF!)</f>
        <v/>
      </c>
      <c r="E45" s="362" t="str">
        <f>IF(Tabla2[[#This Row],[Productos ]]="","",'Formulario PPGR1'!#REF!)</f>
        <v/>
      </c>
      <c r="F45" s="362" t="str">
        <f>IF(Tabla2[[#This Row],[Productos ]]="","",'Formulario PPGR1'!#REF!)</f>
        <v/>
      </c>
      <c r="G45" s="336"/>
      <c r="H45" s="336" t="s">
        <v>2100</v>
      </c>
      <c r="I45" s="336" t="s">
        <v>1897</v>
      </c>
      <c r="J45" s="334">
        <v>1</v>
      </c>
      <c r="K45" s="334">
        <v>1</v>
      </c>
      <c r="L45" s="334">
        <v>1</v>
      </c>
      <c r="M45" s="334">
        <v>1</v>
      </c>
      <c r="N45" s="334">
        <v>1</v>
      </c>
      <c r="O45" s="334">
        <v>1</v>
      </c>
      <c r="P45" s="334">
        <v>1</v>
      </c>
      <c r="Q45" s="334">
        <v>1</v>
      </c>
      <c r="R45" s="334">
        <v>1</v>
      </c>
      <c r="S45" s="334">
        <v>1</v>
      </c>
      <c r="T45" s="334">
        <v>1</v>
      </c>
      <c r="U45" s="334">
        <v>1</v>
      </c>
      <c r="V45" s="392">
        <f t="shared" si="3"/>
        <v>12</v>
      </c>
      <c r="W45" s="390" t="s">
        <v>449</v>
      </c>
      <c r="X45" s="390"/>
      <c r="Y45" s="336"/>
      <c r="Z45" s="571" t="s">
        <v>1965</v>
      </c>
    </row>
    <row r="46" spans="2:26" s="363" customFormat="1" ht="38.25" hidden="1" x14ac:dyDescent="0.2">
      <c r="B46" s="362" t="str">
        <f>IF(Tabla2[[#This Row],[Productos ]]="","",CONCATENATE(Tabla2[[#This Row],[POA]],".",Tabla2[[#This Row],[SRS]],".",Tabla2[[#This Row],[AREA]],".",Tabla2[[#This Row],[TIPO]]))</f>
        <v/>
      </c>
      <c r="C46" s="362" t="str">
        <f>IF(Tabla2[[#This Row],[Productos ]]="","",'Formulario PPGR1'!#REF!)</f>
        <v/>
      </c>
      <c r="D46" s="362" t="str">
        <f>IF(Tabla2[[#This Row],[Productos ]]="","",'Formulario PPGR1'!#REF!)</f>
        <v/>
      </c>
      <c r="E46" s="362" t="str">
        <f>IF(Tabla2[[#This Row],[Productos ]]="","",'Formulario PPGR1'!#REF!)</f>
        <v/>
      </c>
      <c r="F46" s="362" t="str">
        <f>IF(Tabla2[[#This Row],[Productos ]]="","",'Formulario PPGR1'!#REF!)</f>
        <v/>
      </c>
      <c r="G46" s="336"/>
      <c r="H46" s="336" t="s">
        <v>2101</v>
      </c>
      <c r="I46" s="336" t="s">
        <v>1935</v>
      </c>
      <c r="J46" s="334"/>
      <c r="K46" s="334"/>
      <c r="L46" s="334">
        <v>1</v>
      </c>
      <c r="M46" s="334"/>
      <c r="N46" s="334"/>
      <c r="O46" s="334">
        <v>1</v>
      </c>
      <c r="P46" s="334"/>
      <c r="Q46" s="334"/>
      <c r="R46" s="334">
        <v>1</v>
      </c>
      <c r="S46" s="334"/>
      <c r="T46" s="334"/>
      <c r="U46" s="334">
        <v>1</v>
      </c>
      <c r="V46" s="392">
        <f t="shared" si="3"/>
        <v>4</v>
      </c>
      <c r="W46" s="390" t="s">
        <v>449</v>
      </c>
      <c r="X46" s="390"/>
      <c r="Y46" s="336"/>
      <c r="Z46" s="571" t="s">
        <v>1965</v>
      </c>
    </row>
    <row r="47" spans="2:26" s="363" customFormat="1" ht="45.6" hidden="1" customHeight="1" x14ac:dyDescent="0.2">
      <c r="B47" s="362" t="str">
        <f>IF(Tabla2[[#This Row],[Productos ]]="","",CONCATENATE(Tabla2[[#This Row],[POA]],".",Tabla2[[#This Row],[SRS]],".",Tabla2[[#This Row],[AREA]],".",Tabla2[[#This Row],[TIPO]]))</f>
        <v/>
      </c>
      <c r="C47" s="362" t="str">
        <f>IF(Tabla2[[#This Row],[Productos ]]="","",'Formulario PPGR1'!#REF!)</f>
        <v/>
      </c>
      <c r="D47" s="362" t="str">
        <f>IF(Tabla2[[#This Row],[Productos ]]="","",'Formulario PPGR1'!#REF!)</f>
        <v/>
      </c>
      <c r="E47" s="362" t="str">
        <f>IF(Tabla2[[#This Row],[Productos ]]="","",'Formulario PPGR1'!#REF!)</f>
        <v/>
      </c>
      <c r="F47" s="362" t="str">
        <f>IF(Tabla2[[#This Row],[Productos ]]="","",'Formulario PPGR1'!#REF!)</f>
        <v/>
      </c>
      <c r="G47" s="336"/>
      <c r="H47" s="336" t="s">
        <v>2102</v>
      </c>
      <c r="I47" s="336" t="s">
        <v>1898</v>
      </c>
      <c r="J47" s="334"/>
      <c r="K47" s="334"/>
      <c r="L47" s="334">
        <v>1</v>
      </c>
      <c r="M47" s="334"/>
      <c r="N47" s="334"/>
      <c r="O47" s="334">
        <v>1</v>
      </c>
      <c r="P47" s="334"/>
      <c r="Q47" s="334"/>
      <c r="R47" s="334">
        <v>1</v>
      </c>
      <c r="S47" s="334"/>
      <c r="T47" s="334"/>
      <c r="U47" s="334">
        <v>1</v>
      </c>
      <c r="V47" s="392">
        <f t="shared" si="3"/>
        <v>4</v>
      </c>
      <c r="W47" s="390" t="s">
        <v>449</v>
      </c>
      <c r="X47" s="390"/>
      <c r="Y47" s="336"/>
      <c r="Z47" s="571" t="s">
        <v>1965</v>
      </c>
    </row>
    <row r="48" spans="2:26" s="363" customFormat="1" ht="37.15" hidden="1" customHeight="1" x14ac:dyDescent="0.2">
      <c r="B48" s="362" t="str">
        <f>IF(Tabla2[[#This Row],[Productos ]]="","",CONCATENATE(Tabla2[[#This Row],[POA]],".",Tabla2[[#This Row],[SRS]],".",Tabla2[[#This Row],[AREA]],".",Tabla2[[#This Row],[TIPO]]))</f>
        <v/>
      </c>
      <c r="C48" s="362" t="str">
        <f>IF(Tabla2[[#This Row],[Productos ]]="","",'Formulario PPGR1'!#REF!)</f>
        <v/>
      </c>
      <c r="D48" s="362" t="str">
        <f>IF(Tabla2[[#This Row],[Productos ]]="","",'Formulario PPGR1'!#REF!)</f>
        <v/>
      </c>
      <c r="E48" s="362" t="str">
        <f>IF(Tabla2[[#This Row],[Productos ]]="","",'Formulario PPGR1'!#REF!)</f>
        <v/>
      </c>
      <c r="F48" s="362" t="str">
        <f>IF(Tabla2[[#This Row],[Productos ]]="","",'Formulario PPGR1'!#REF!)</f>
        <v/>
      </c>
      <c r="G48" s="336"/>
      <c r="H48" s="336" t="s">
        <v>2103</v>
      </c>
      <c r="I48" s="336" t="s">
        <v>1899</v>
      </c>
      <c r="J48" s="334"/>
      <c r="K48" s="334"/>
      <c r="L48" s="334">
        <v>1</v>
      </c>
      <c r="M48" s="334"/>
      <c r="N48" s="334"/>
      <c r="O48" s="334">
        <v>1</v>
      </c>
      <c r="P48" s="334"/>
      <c r="Q48" s="334"/>
      <c r="R48" s="334">
        <v>1</v>
      </c>
      <c r="S48" s="334"/>
      <c r="T48" s="334"/>
      <c r="U48" s="334">
        <v>1</v>
      </c>
      <c r="V48" s="392">
        <f t="shared" si="3"/>
        <v>4</v>
      </c>
      <c r="W48" s="390" t="s">
        <v>449</v>
      </c>
      <c r="X48" s="390"/>
      <c r="Y48" s="336"/>
      <c r="Z48" s="571" t="s">
        <v>1965</v>
      </c>
    </row>
    <row r="49" spans="2:26" s="363" customFormat="1" ht="36" hidden="1" customHeight="1" x14ac:dyDescent="0.2">
      <c r="B49" s="362" t="str">
        <f>IF(Tabla2[[#This Row],[Productos ]]="","",CONCATENATE(Tabla2[[#This Row],[POA]],".",Tabla2[[#This Row],[SRS]],".",Tabla2[[#This Row],[AREA]],".",Tabla2[[#This Row],[TIPO]]))</f>
        <v/>
      </c>
      <c r="C49" s="362" t="str">
        <f>IF(Tabla2[[#This Row],[Productos ]]="","",'Formulario PPGR1'!#REF!)</f>
        <v/>
      </c>
      <c r="D49" s="362" t="str">
        <f>IF(Tabla2[[#This Row],[Productos ]]="","",'Formulario PPGR1'!#REF!)</f>
        <v/>
      </c>
      <c r="E49" s="362" t="str">
        <f>IF(Tabla2[[#This Row],[Productos ]]="","",'Formulario PPGR1'!#REF!)</f>
        <v/>
      </c>
      <c r="F49" s="362" t="str">
        <f>IF(Tabla2[[#This Row],[Productos ]]="","",'Formulario PPGR1'!#REF!)</f>
        <v/>
      </c>
      <c r="G49" s="336"/>
      <c r="H49" s="336" t="s">
        <v>2104</v>
      </c>
      <c r="I49" s="336" t="s">
        <v>1901</v>
      </c>
      <c r="J49" s="334"/>
      <c r="K49" s="334"/>
      <c r="L49" s="334">
        <v>1</v>
      </c>
      <c r="M49" s="334"/>
      <c r="N49" s="334"/>
      <c r="O49" s="334">
        <v>1</v>
      </c>
      <c r="P49" s="334"/>
      <c r="Q49" s="334"/>
      <c r="R49" s="334">
        <v>1</v>
      </c>
      <c r="S49" s="334"/>
      <c r="T49" s="334"/>
      <c r="U49" s="334">
        <v>1</v>
      </c>
      <c r="V49" s="392">
        <f t="shared" si="3"/>
        <v>4</v>
      </c>
      <c r="W49" s="390" t="s">
        <v>440</v>
      </c>
      <c r="X49" s="390"/>
      <c r="Y49" s="336"/>
      <c r="Z49" s="571" t="s">
        <v>1965</v>
      </c>
    </row>
    <row r="50" spans="2:26" s="363" customFormat="1" ht="53.45" hidden="1" customHeight="1" x14ac:dyDescent="0.2">
      <c r="B50" s="362" t="str">
        <f>IF(Tabla2[[#This Row],[Productos ]]="","",CONCATENATE(Tabla2[[#This Row],[POA]],".",Tabla2[[#This Row],[SRS]],".",Tabla2[[#This Row],[AREA]],".",Tabla2[[#This Row],[TIPO]]))</f>
        <v/>
      </c>
      <c r="C50" s="362" t="str">
        <f>IF(Tabla2[[#This Row],[Productos ]]="","",'Formulario PPGR1'!#REF!)</f>
        <v/>
      </c>
      <c r="D50" s="362" t="str">
        <f>IF(Tabla2[[#This Row],[Productos ]]="","",'Formulario PPGR1'!#REF!)</f>
        <v/>
      </c>
      <c r="E50" s="362" t="str">
        <f>IF(Tabla2[[#This Row],[Productos ]]="","",'Formulario PPGR1'!#REF!)</f>
        <v/>
      </c>
      <c r="F50" s="362" t="str">
        <f>IF(Tabla2[[#This Row],[Productos ]]="","",'Formulario PPGR1'!#REF!)</f>
        <v/>
      </c>
      <c r="G50" s="336"/>
      <c r="H50" s="336" t="s">
        <v>2105</v>
      </c>
      <c r="I50" s="336" t="s">
        <v>1902</v>
      </c>
      <c r="J50" s="334"/>
      <c r="K50" s="334"/>
      <c r="L50" s="334"/>
      <c r="M50" s="334">
        <v>1</v>
      </c>
      <c r="N50" s="334"/>
      <c r="O50" s="334"/>
      <c r="P50" s="334"/>
      <c r="Q50" s="334">
        <v>1</v>
      </c>
      <c r="R50" s="334"/>
      <c r="S50" s="334"/>
      <c r="T50" s="334"/>
      <c r="U50" s="334">
        <v>1</v>
      </c>
      <c r="V50" s="392">
        <f t="shared" si="3"/>
        <v>3</v>
      </c>
      <c r="W50" s="390" t="s">
        <v>440</v>
      </c>
      <c r="X50" s="390"/>
      <c r="Y50" s="336"/>
      <c r="Z50" s="571" t="s">
        <v>1965</v>
      </c>
    </row>
    <row r="51" spans="2:26" s="363" customFormat="1" ht="70.900000000000006" hidden="1" customHeight="1" x14ac:dyDescent="0.2">
      <c r="B51" s="362" t="str">
        <f>IF(Tabla2[[#This Row],[Productos ]]="","",CONCATENATE(Tabla2[[#This Row],[POA]],".",Tabla2[[#This Row],[SRS]],".",Tabla2[[#This Row],[AREA]],".",Tabla2[[#This Row],[TIPO]]))</f>
        <v/>
      </c>
      <c r="C51" s="362" t="str">
        <f>IF(Tabla2[[#This Row],[Productos ]]="","",'Formulario PPGR1'!#REF!)</f>
        <v/>
      </c>
      <c r="D51" s="362" t="str">
        <f>IF(Tabla2[[#This Row],[Productos ]]="","",'Formulario PPGR1'!#REF!)</f>
        <v/>
      </c>
      <c r="E51" s="362" t="str">
        <f>IF(Tabla2[[#This Row],[Productos ]]="","",'Formulario PPGR1'!#REF!)</f>
        <v/>
      </c>
      <c r="F51" s="362" t="str">
        <f>IF(Tabla2[[#This Row],[Productos ]]="","",'Formulario PPGR1'!#REF!)</f>
        <v/>
      </c>
      <c r="G51" s="336"/>
      <c r="H51" s="336" t="s">
        <v>2106</v>
      </c>
      <c r="I51" s="336" t="s">
        <v>2026</v>
      </c>
      <c r="J51" s="334"/>
      <c r="K51" s="334"/>
      <c r="L51" s="334">
        <v>1</v>
      </c>
      <c r="M51" s="334"/>
      <c r="N51" s="334"/>
      <c r="O51" s="334">
        <v>1</v>
      </c>
      <c r="P51" s="334"/>
      <c r="Q51" s="334"/>
      <c r="R51" s="334">
        <v>1</v>
      </c>
      <c r="S51" s="334"/>
      <c r="T51" s="334"/>
      <c r="U51" s="334">
        <v>1</v>
      </c>
      <c r="V51" s="392">
        <f t="shared" si="3"/>
        <v>4</v>
      </c>
      <c r="W51" s="390" t="s">
        <v>441</v>
      </c>
      <c r="X51" s="390" t="s">
        <v>450</v>
      </c>
      <c r="Y51" s="336"/>
      <c r="Z51" s="571" t="s">
        <v>1965</v>
      </c>
    </row>
    <row r="52" spans="2:26" s="363" customFormat="1" ht="42" hidden="1" customHeight="1" x14ac:dyDescent="0.2">
      <c r="B52" s="362" t="str">
        <f>IF(Tabla2[[#This Row],[Productos ]]="","",CONCATENATE(Tabla2[[#This Row],[POA]],".",Tabla2[[#This Row],[SRS]],".",Tabla2[[#This Row],[AREA]],".",Tabla2[[#This Row],[TIPO]]))</f>
        <v/>
      </c>
      <c r="C52" s="362" t="str">
        <f>IF(Tabla2[[#This Row],[Productos ]]="","",'Formulario PPGR1'!#REF!)</f>
        <v/>
      </c>
      <c r="D52" s="362" t="str">
        <f>IF(Tabla2[[#This Row],[Productos ]]="","",'Formulario PPGR1'!#REF!)</f>
        <v/>
      </c>
      <c r="E52" s="362" t="str">
        <f>IF(Tabla2[[#This Row],[Productos ]]="","",'Formulario PPGR1'!#REF!)</f>
        <v/>
      </c>
      <c r="F52" s="362" t="str">
        <f>IF(Tabla2[[#This Row],[Productos ]]="","",'Formulario PPGR1'!#REF!)</f>
        <v/>
      </c>
      <c r="G52" s="336"/>
      <c r="H52" s="336" t="s">
        <v>2107</v>
      </c>
      <c r="I52" s="336" t="s">
        <v>2027</v>
      </c>
      <c r="J52" s="334"/>
      <c r="K52" s="334"/>
      <c r="L52" s="334">
        <v>1</v>
      </c>
      <c r="M52" s="334"/>
      <c r="N52" s="334"/>
      <c r="O52" s="334">
        <v>1</v>
      </c>
      <c r="P52" s="334"/>
      <c r="Q52" s="334"/>
      <c r="R52" s="334">
        <v>1</v>
      </c>
      <c r="S52" s="334"/>
      <c r="T52" s="334"/>
      <c r="U52" s="334">
        <v>1</v>
      </c>
      <c r="V52" s="392">
        <f t="shared" si="3"/>
        <v>4</v>
      </c>
      <c r="W52" s="390" t="s">
        <v>440</v>
      </c>
      <c r="X52" s="390"/>
      <c r="Y52" s="336"/>
      <c r="Z52" s="571" t="s">
        <v>1965</v>
      </c>
    </row>
    <row r="53" spans="2:26" s="363" customFormat="1" ht="37.15" hidden="1" customHeight="1" x14ac:dyDescent="0.2">
      <c r="B53" s="362" t="str">
        <f>IF(Tabla2[[#This Row],[Productos ]]="","",CONCATENATE(Tabla2[[#This Row],[POA]],".",Tabla2[[#This Row],[SRS]],".",Tabla2[[#This Row],[AREA]],".",Tabla2[[#This Row],[TIPO]]))</f>
        <v/>
      </c>
      <c r="C53" s="362" t="str">
        <f>IF(Tabla2[[#This Row],[Productos ]]="","",'Formulario PPGR1'!#REF!)</f>
        <v/>
      </c>
      <c r="D53" s="362" t="str">
        <f>IF(Tabla2[[#This Row],[Productos ]]="","",'Formulario PPGR1'!#REF!)</f>
        <v/>
      </c>
      <c r="E53" s="362" t="str">
        <f>IF(Tabla2[[#This Row],[Productos ]]="","",'Formulario PPGR1'!#REF!)</f>
        <v/>
      </c>
      <c r="F53" s="362" t="str">
        <f>IF(Tabla2[[#This Row],[Productos ]]="","",'Formulario PPGR1'!#REF!)</f>
        <v/>
      </c>
      <c r="G53" s="336"/>
      <c r="H53" s="336" t="s">
        <v>2108</v>
      </c>
      <c r="I53" s="336" t="s">
        <v>2028</v>
      </c>
      <c r="J53" s="334"/>
      <c r="K53" s="334"/>
      <c r="L53" s="334">
        <v>1</v>
      </c>
      <c r="M53" s="334"/>
      <c r="N53" s="334"/>
      <c r="O53" s="334">
        <v>1</v>
      </c>
      <c r="P53" s="334"/>
      <c r="Q53" s="334"/>
      <c r="R53" s="334">
        <v>1</v>
      </c>
      <c r="S53" s="334"/>
      <c r="T53" s="334"/>
      <c r="U53" s="334"/>
      <c r="V53" s="392">
        <f t="shared" si="3"/>
        <v>3</v>
      </c>
      <c r="W53" s="390" t="s">
        <v>440</v>
      </c>
      <c r="X53" s="390"/>
      <c r="Y53" s="336"/>
      <c r="Z53" s="571" t="s">
        <v>1965</v>
      </c>
    </row>
    <row r="54" spans="2:26" s="363" customFormat="1" ht="44.45" hidden="1" customHeight="1" x14ac:dyDescent="0.2">
      <c r="B54" s="362" t="str">
        <f>IF(Tabla2[[#This Row],[Productos ]]="","",CONCATENATE(Tabla2[[#This Row],[POA]],".",Tabla2[[#This Row],[SRS]],".",Tabla2[[#This Row],[AREA]],".",Tabla2[[#This Row],[TIPO]]))</f>
        <v/>
      </c>
      <c r="C54" s="362" t="str">
        <f>IF(Tabla2[[#This Row],[Productos ]]="","",'Formulario PPGR1'!#REF!)</f>
        <v/>
      </c>
      <c r="D54" s="362" t="str">
        <f>IF(Tabla2[[#This Row],[Productos ]]="","",'Formulario PPGR1'!#REF!)</f>
        <v/>
      </c>
      <c r="E54" s="362" t="str">
        <f>IF(Tabla2[[#This Row],[Productos ]]="","",'Formulario PPGR1'!#REF!)</f>
        <v/>
      </c>
      <c r="F54" s="362" t="str">
        <f>IF(Tabla2[[#This Row],[Productos ]]="","",'Formulario PPGR1'!#REF!)</f>
        <v/>
      </c>
      <c r="G54" s="336"/>
      <c r="H54" s="336" t="s">
        <v>2109</v>
      </c>
      <c r="I54" s="336" t="s">
        <v>1903</v>
      </c>
      <c r="J54" s="334"/>
      <c r="K54" s="334"/>
      <c r="L54" s="334">
        <v>1</v>
      </c>
      <c r="M54" s="334"/>
      <c r="N54" s="334"/>
      <c r="O54" s="334">
        <v>1</v>
      </c>
      <c r="P54" s="334"/>
      <c r="Q54" s="334"/>
      <c r="R54" s="334">
        <v>1</v>
      </c>
      <c r="S54" s="334"/>
      <c r="T54" s="334"/>
      <c r="U54" s="334">
        <v>1</v>
      </c>
      <c r="V54" s="392">
        <f t="shared" si="3"/>
        <v>4</v>
      </c>
      <c r="W54" s="390" t="s">
        <v>440</v>
      </c>
      <c r="X54" s="390"/>
      <c r="Y54" s="336"/>
      <c r="Z54" s="571" t="s">
        <v>1965</v>
      </c>
    </row>
    <row r="55" spans="2:26" s="363" customFormat="1" ht="39" hidden="1" customHeight="1" x14ac:dyDescent="0.2">
      <c r="B55" s="362" t="str">
        <f>IF(Tabla2[[#This Row],[Productos ]]="","",CONCATENATE(Tabla2[[#This Row],[POA]],".",Tabla2[[#This Row],[SRS]],".",Tabla2[[#This Row],[AREA]],".",Tabla2[[#This Row],[TIPO]]))</f>
        <v/>
      </c>
      <c r="C55" s="362" t="str">
        <f>IF(Tabla2[[#This Row],[Productos ]]="","",'Formulario PPGR1'!#REF!)</f>
        <v/>
      </c>
      <c r="D55" s="362" t="str">
        <f>IF(Tabla2[[#This Row],[Productos ]]="","",'Formulario PPGR1'!#REF!)</f>
        <v/>
      </c>
      <c r="E55" s="362" t="str">
        <f>IF(Tabla2[[#This Row],[Productos ]]="","",'Formulario PPGR1'!#REF!)</f>
        <v/>
      </c>
      <c r="F55" s="362" t="str">
        <f>IF(Tabla2[[#This Row],[Productos ]]="","",'Formulario PPGR1'!#REF!)</f>
        <v/>
      </c>
      <c r="G55" s="336"/>
      <c r="H55" s="336" t="s">
        <v>2110</v>
      </c>
      <c r="I55" s="336" t="s">
        <v>1904</v>
      </c>
      <c r="J55" s="334"/>
      <c r="K55" s="334"/>
      <c r="L55" s="334"/>
      <c r="M55" s="334"/>
      <c r="N55" s="334">
        <v>1</v>
      </c>
      <c r="O55" s="334"/>
      <c r="P55" s="334"/>
      <c r="Q55" s="334"/>
      <c r="R55" s="334"/>
      <c r="S55" s="334">
        <v>1</v>
      </c>
      <c r="T55" s="334"/>
      <c r="U55" s="334"/>
      <c r="V55" s="392">
        <f t="shared" si="3"/>
        <v>2</v>
      </c>
      <c r="W55" s="390" t="s">
        <v>1905</v>
      </c>
      <c r="X55" s="390"/>
      <c r="Y55" s="336"/>
      <c r="Z55" s="571" t="s">
        <v>1965</v>
      </c>
    </row>
    <row r="56" spans="2:26" s="363" customFormat="1" ht="35.450000000000003" hidden="1" customHeight="1" x14ac:dyDescent="0.2">
      <c r="B56" s="362" t="str">
        <f>IF(Tabla2[[#This Row],[Productos ]]="","",CONCATENATE(Tabla2[[#This Row],[POA]],".",Tabla2[[#This Row],[SRS]],".",Tabla2[[#This Row],[AREA]],".",Tabla2[[#This Row],[TIPO]]))</f>
        <v/>
      </c>
      <c r="C56" s="362" t="str">
        <f>IF(Tabla2[[#This Row],[Productos ]]="","",'Formulario PPGR1'!#REF!)</f>
        <v/>
      </c>
      <c r="D56" s="362" t="str">
        <f>IF(Tabla2[[#This Row],[Productos ]]="","",'Formulario PPGR1'!#REF!)</f>
        <v/>
      </c>
      <c r="E56" s="362" t="str">
        <f>IF(Tabla2[[#This Row],[Productos ]]="","",'Formulario PPGR1'!#REF!)</f>
        <v/>
      </c>
      <c r="F56" s="362" t="str">
        <f>IF(Tabla2[[#This Row],[Productos ]]="","",'Formulario PPGR1'!#REF!)</f>
        <v/>
      </c>
      <c r="G56" s="336"/>
      <c r="H56" s="336" t="s">
        <v>2111</v>
      </c>
      <c r="I56" s="336" t="s">
        <v>1906</v>
      </c>
      <c r="J56" s="334"/>
      <c r="K56" s="334"/>
      <c r="L56" s="334">
        <v>1</v>
      </c>
      <c r="M56" s="334"/>
      <c r="N56" s="334"/>
      <c r="O56" s="334">
        <v>1</v>
      </c>
      <c r="P56" s="334"/>
      <c r="Q56" s="334"/>
      <c r="R56" s="334"/>
      <c r="S56" s="334">
        <v>1</v>
      </c>
      <c r="T56" s="334"/>
      <c r="U56" s="334"/>
      <c r="V56" s="392">
        <f t="shared" si="3"/>
        <v>3</v>
      </c>
      <c r="W56" s="390" t="s">
        <v>1905</v>
      </c>
      <c r="X56" s="390"/>
      <c r="Y56" s="336"/>
      <c r="Z56" s="571" t="s">
        <v>1965</v>
      </c>
    </row>
    <row r="57" spans="2:26" s="363" customFormat="1" ht="60.75" hidden="1" customHeight="1" x14ac:dyDescent="0.2">
      <c r="B57" s="362" t="str">
        <f>IF(Tabla2[[#This Row],[Productos ]]="","",CONCATENATE(Tabla2[[#This Row],[POA]],".",Tabla2[[#This Row],[SRS]],".",Tabla2[[#This Row],[AREA]],".",Tabla2[[#This Row],[TIPO]]))</f>
        <v/>
      </c>
      <c r="C57" s="362" t="str">
        <f>IF(Tabla2[[#This Row],[Productos ]]="","",'Formulario PPGR1'!#REF!)</f>
        <v/>
      </c>
      <c r="D57" s="362" t="str">
        <f>IF(Tabla2[[#This Row],[Productos ]]="","",'Formulario PPGR1'!#REF!)</f>
        <v/>
      </c>
      <c r="E57" s="362" t="str">
        <f>IF(Tabla2[[#This Row],[Productos ]]="","",'Formulario PPGR1'!#REF!)</f>
        <v/>
      </c>
      <c r="F57" s="362" t="str">
        <f>IF(Tabla2[[#This Row],[Productos ]]="","",'Formulario PPGR1'!#REF!)</f>
        <v/>
      </c>
      <c r="G57" s="336"/>
      <c r="H57" s="336" t="s">
        <v>2574</v>
      </c>
      <c r="I57" s="607" t="s">
        <v>2575</v>
      </c>
      <c r="J57" s="608"/>
      <c r="K57" s="608"/>
      <c r="L57" s="608">
        <v>1</v>
      </c>
      <c r="M57" s="608"/>
      <c r="N57" s="608"/>
      <c r="O57" s="608">
        <v>1</v>
      </c>
      <c r="P57" s="608"/>
      <c r="Q57" s="608"/>
      <c r="R57" s="608">
        <v>1</v>
      </c>
      <c r="S57" s="608"/>
      <c r="T57" s="608"/>
      <c r="U57" s="608">
        <v>1</v>
      </c>
      <c r="V57" s="392">
        <f>SUM(Tabla2[[#This Row],[Ene]:[Dic]])</f>
        <v>4</v>
      </c>
      <c r="W57" s="390" t="s">
        <v>1905</v>
      </c>
      <c r="X57" s="390" t="s">
        <v>1883</v>
      </c>
      <c r="Y57" s="336"/>
      <c r="Z57" s="571" t="s">
        <v>1971</v>
      </c>
    </row>
    <row r="58" spans="2:26" s="363" customFormat="1" ht="65.45" hidden="1" customHeight="1" x14ac:dyDescent="0.2">
      <c r="B58" s="362" t="e">
        <f>IF(Tabla2[[#This Row],[Productos ]]="","",CONCATENATE(Tabla2[[#This Row],[POA]],".",Tabla2[[#This Row],[SRS]],".",Tabla2[[#This Row],[AREA]],".",Tabla2[[#This Row],[TIPO]]))</f>
        <v>#REF!</v>
      </c>
      <c r="C58" s="362" t="e">
        <f>IF(Tabla2[[#This Row],[Productos ]]="","",'Formulario PPGR1'!#REF!)</f>
        <v>#REF!</v>
      </c>
      <c r="D58" s="362" t="e">
        <f>IF(Tabla2[[#This Row],[Productos ]]="","",'Formulario PPGR1'!#REF!)</f>
        <v>#REF!</v>
      </c>
      <c r="E58" s="362" t="e">
        <f>IF(Tabla2[[#This Row],[Productos ]]="","",'Formulario PPGR1'!#REF!)</f>
        <v>#REF!</v>
      </c>
      <c r="F58" s="362" t="e">
        <f>IF(Tabla2[[#This Row],[Productos ]]="","",'Formulario PPGR1'!#REF!)</f>
        <v>#REF!</v>
      </c>
      <c r="G58" s="336" t="s">
        <v>2113</v>
      </c>
      <c r="H58" s="336" t="s">
        <v>2114</v>
      </c>
      <c r="I58" s="336" t="s">
        <v>1907</v>
      </c>
      <c r="J58" s="334"/>
      <c r="K58" s="334"/>
      <c r="L58" s="334">
        <v>1</v>
      </c>
      <c r="M58" s="334"/>
      <c r="N58" s="334"/>
      <c r="O58" s="334">
        <v>1</v>
      </c>
      <c r="P58" s="334"/>
      <c r="Q58" s="334"/>
      <c r="R58" s="334">
        <v>1</v>
      </c>
      <c r="S58" s="334"/>
      <c r="T58" s="334"/>
      <c r="U58" s="334">
        <v>1</v>
      </c>
      <c r="V58" s="392">
        <f t="shared" si="3"/>
        <v>4</v>
      </c>
      <c r="W58" s="390" t="s">
        <v>1883</v>
      </c>
      <c r="X58" s="390"/>
      <c r="Y58" s="336"/>
      <c r="Z58" s="571" t="s">
        <v>1964</v>
      </c>
    </row>
    <row r="59" spans="2:26" s="363" customFormat="1" ht="64.150000000000006" hidden="1" customHeight="1" x14ac:dyDescent="0.2">
      <c r="B59" s="362" t="str">
        <f>IF(Tabla2[[#This Row],[Productos ]]="","",CONCATENATE(Tabla2[[#This Row],[POA]],".",Tabla2[[#This Row],[SRS]],".",Tabla2[[#This Row],[AREA]],".",Tabla2[[#This Row],[TIPO]]))</f>
        <v/>
      </c>
      <c r="C59" s="362" t="str">
        <f>IF(Tabla2[[#This Row],[Productos ]]="","",'Formulario PPGR1'!#REF!)</f>
        <v/>
      </c>
      <c r="D59" s="362" t="str">
        <f>IF(Tabla2[[#This Row],[Productos ]]="","",'Formulario PPGR1'!#REF!)</f>
        <v/>
      </c>
      <c r="E59" s="362" t="str">
        <f>IF(Tabla2[[#This Row],[Productos ]]="","",'Formulario PPGR1'!#REF!)</f>
        <v/>
      </c>
      <c r="F59" s="362" t="str">
        <f>IF(Tabla2[[#This Row],[Productos ]]="","",'Formulario PPGR1'!#REF!)</f>
        <v/>
      </c>
      <c r="G59" s="336"/>
      <c r="H59" s="336" t="s">
        <v>2115</v>
      </c>
      <c r="I59" s="336" t="s">
        <v>2029</v>
      </c>
      <c r="J59" s="334"/>
      <c r="K59" s="334"/>
      <c r="L59" s="334">
        <v>1</v>
      </c>
      <c r="M59" s="334"/>
      <c r="N59" s="334"/>
      <c r="O59" s="334">
        <v>1</v>
      </c>
      <c r="P59" s="334"/>
      <c r="Q59" s="334"/>
      <c r="R59" s="334">
        <v>1</v>
      </c>
      <c r="S59" s="334"/>
      <c r="T59" s="334"/>
      <c r="U59" s="334">
        <v>1</v>
      </c>
      <c r="V59" s="392">
        <f t="shared" si="3"/>
        <v>4</v>
      </c>
      <c r="W59" s="390" t="s">
        <v>440</v>
      </c>
      <c r="X59" s="390"/>
      <c r="Y59" s="336"/>
      <c r="Z59" s="571" t="s">
        <v>1964</v>
      </c>
    </row>
    <row r="60" spans="2:26" s="363" customFormat="1" ht="45" hidden="1" customHeight="1" x14ac:dyDescent="0.2">
      <c r="B60" s="362" t="str">
        <f>IF(Tabla2[[#This Row],[Productos ]]="","",CONCATENATE(Tabla2[[#This Row],[POA]],".",Tabla2[[#This Row],[SRS]],".",Tabla2[[#This Row],[AREA]],".",Tabla2[[#This Row],[TIPO]]))</f>
        <v/>
      </c>
      <c r="C60" s="362" t="str">
        <f>IF(Tabla2[[#This Row],[Productos ]]="","",'Formulario PPGR1'!#REF!)</f>
        <v/>
      </c>
      <c r="D60" s="362" t="str">
        <f>IF(Tabla2[[#This Row],[Productos ]]="","",'Formulario PPGR1'!#REF!)</f>
        <v/>
      </c>
      <c r="E60" s="362" t="str">
        <f>IF(Tabla2[[#This Row],[Productos ]]="","",'Formulario PPGR1'!#REF!)</f>
        <v/>
      </c>
      <c r="F60" s="362" t="str">
        <f>IF(Tabla2[[#This Row],[Productos ]]="","",'Formulario PPGR1'!#REF!)</f>
        <v/>
      </c>
      <c r="G60" s="336"/>
      <c r="H60" s="336" t="s">
        <v>2116</v>
      </c>
      <c r="I60" s="336" t="s">
        <v>1939</v>
      </c>
      <c r="J60" s="418"/>
      <c r="K60" s="418">
        <v>1</v>
      </c>
      <c r="L60" s="418"/>
      <c r="M60" s="418"/>
      <c r="N60" s="418"/>
      <c r="O60" s="418"/>
      <c r="P60" s="418"/>
      <c r="Q60" s="418"/>
      <c r="R60" s="418"/>
      <c r="S60" s="418"/>
      <c r="T60" s="418"/>
      <c r="U60" s="418"/>
      <c r="V60" s="603">
        <f t="shared" si="3"/>
        <v>1</v>
      </c>
      <c r="W60" s="390" t="s">
        <v>441</v>
      </c>
      <c r="X60" s="390"/>
      <c r="Y60" s="336"/>
      <c r="Z60" s="571" t="s">
        <v>1964</v>
      </c>
    </row>
    <row r="61" spans="2:26" s="363" customFormat="1" ht="41.25" hidden="1" customHeight="1" x14ac:dyDescent="0.2">
      <c r="B61" s="362" t="e">
        <f>IF(Tabla2[[#This Row],[Productos ]]="","",CONCATENATE(Tabla2[[#This Row],[POA]],".",Tabla2[[#This Row],[SRS]],".",Tabla2[[#This Row],[AREA]],".",Tabla2[[#This Row],[TIPO]]))</f>
        <v>#REF!</v>
      </c>
      <c r="C61" s="362" t="e">
        <f>IF(Tabla2[[#This Row],[Productos ]]="","",'Formulario PPGR1'!#REF!)</f>
        <v>#REF!</v>
      </c>
      <c r="D61" s="362" t="e">
        <f>IF(Tabla2[[#This Row],[Productos ]]="","",'Formulario PPGR1'!#REF!)</f>
        <v>#REF!</v>
      </c>
      <c r="E61" s="362" t="e">
        <f>IF(Tabla2[[#This Row],[Productos ]]="","",'Formulario PPGR1'!#REF!)</f>
        <v>#REF!</v>
      </c>
      <c r="F61" s="362" t="e">
        <f>IF(Tabla2[[#This Row],[Productos ]]="","",'Formulario PPGR1'!#REF!)</f>
        <v>#REF!</v>
      </c>
      <c r="G61" s="336" t="s">
        <v>2117</v>
      </c>
      <c r="H61" s="336" t="s">
        <v>2118</v>
      </c>
      <c r="I61" s="336" t="s">
        <v>2031</v>
      </c>
      <c r="J61" s="334"/>
      <c r="K61" s="334"/>
      <c r="L61" s="334">
        <v>1</v>
      </c>
      <c r="M61" s="334"/>
      <c r="N61" s="334"/>
      <c r="O61" s="334">
        <v>1</v>
      </c>
      <c r="P61" s="334"/>
      <c r="Q61" s="334"/>
      <c r="R61" s="334">
        <v>1</v>
      </c>
      <c r="S61" s="334"/>
      <c r="T61" s="334"/>
      <c r="U61" s="334">
        <v>1</v>
      </c>
      <c r="V61" s="392">
        <f t="shared" si="3"/>
        <v>4</v>
      </c>
      <c r="W61" s="390" t="s">
        <v>440</v>
      </c>
      <c r="X61" s="390"/>
      <c r="Y61" s="336"/>
      <c r="Z61" s="571" t="s">
        <v>1964</v>
      </c>
    </row>
    <row r="62" spans="2:26" s="363" customFormat="1" ht="51.75" hidden="1" customHeight="1" x14ac:dyDescent="0.2">
      <c r="B62" s="362" t="str">
        <f>IF(Tabla2[[#This Row],[Productos ]]="","",CONCATENATE(Tabla2[[#This Row],[POA]],".",Tabla2[[#This Row],[SRS]],".",Tabla2[[#This Row],[AREA]],".",Tabla2[[#This Row],[TIPO]]))</f>
        <v/>
      </c>
      <c r="C62" s="362" t="str">
        <f>IF(Tabla2[[#This Row],[Productos ]]="","",'Formulario PPGR1'!#REF!)</f>
        <v/>
      </c>
      <c r="D62" s="362" t="str">
        <f>IF(Tabla2[[#This Row],[Productos ]]="","",'Formulario PPGR1'!#REF!)</f>
        <v/>
      </c>
      <c r="E62" s="362" t="str">
        <f>IF(Tabla2[[#This Row],[Productos ]]="","",'Formulario PPGR1'!#REF!)</f>
        <v/>
      </c>
      <c r="F62" s="362" t="str">
        <f>IF(Tabla2[[#This Row],[Productos ]]="","",'Formulario PPGR1'!#REF!)</f>
        <v/>
      </c>
      <c r="G62" s="336"/>
      <c r="H62" s="336" t="s">
        <v>2119</v>
      </c>
      <c r="I62" s="336" t="s">
        <v>2030</v>
      </c>
      <c r="J62" s="334"/>
      <c r="K62" s="334"/>
      <c r="L62" s="334">
        <v>1</v>
      </c>
      <c r="M62" s="334"/>
      <c r="N62" s="334"/>
      <c r="O62" s="334">
        <v>1</v>
      </c>
      <c r="P62" s="334"/>
      <c r="Q62" s="334"/>
      <c r="R62" s="334">
        <v>1</v>
      </c>
      <c r="S62" s="334"/>
      <c r="T62" s="334"/>
      <c r="U62" s="334">
        <v>1</v>
      </c>
      <c r="V62" s="392">
        <f t="shared" si="3"/>
        <v>4</v>
      </c>
      <c r="W62" s="390" t="s">
        <v>440</v>
      </c>
      <c r="X62" s="390" t="s">
        <v>456</v>
      </c>
      <c r="Y62" s="336"/>
      <c r="Z62" s="571" t="s">
        <v>1964</v>
      </c>
    </row>
    <row r="63" spans="2:26" s="363" customFormat="1" ht="51.75" hidden="1" customHeight="1" x14ac:dyDescent="0.2">
      <c r="B63" s="362" t="e">
        <f>IF(Tabla2[[#This Row],[Productos ]]="","",CONCATENATE(Tabla2[[#This Row],[POA]],".",Tabla2[[#This Row],[SRS]],".",Tabla2[[#This Row],[AREA]],".",Tabla2[[#This Row],[TIPO]]))</f>
        <v>#REF!</v>
      </c>
      <c r="C63" s="362" t="e">
        <f>IF(Tabla2[[#This Row],[Productos ]]="","",'Formulario PPGR1'!#REF!)</f>
        <v>#REF!</v>
      </c>
      <c r="D63" s="362" t="e">
        <f>IF(Tabla2[[#This Row],[Productos ]]="","",'Formulario PPGR1'!#REF!)</f>
        <v>#REF!</v>
      </c>
      <c r="E63" s="362" t="e">
        <f>IF(Tabla2[[#This Row],[Productos ]]="","",'Formulario PPGR1'!#REF!)</f>
        <v>#REF!</v>
      </c>
      <c r="F63" s="362" t="e">
        <f>IF(Tabla2[[#This Row],[Productos ]]="","",'Formulario PPGR1'!#REF!)</f>
        <v>#REF!</v>
      </c>
      <c r="G63" s="336" t="s">
        <v>2120</v>
      </c>
      <c r="H63" s="336" t="s">
        <v>2121</v>
      </c>
      <c r="I63" s="336" t="s">
        <v>2032</v>
      </c>
      <c r="J63" s="334"/>
      <c r="K63" s="334">
        <v>1</v>
      </c>
      <c r="L63" s="334"/>
      <c r="M63" s="334"/>
      <c r="N63" s="334"/>
      <c r="O63" s="334">
        <v>1</v>
      </c>
      <c r="P63" s="334"/>
      <c r="Q63" s="334"/>
      <c r="R63" s="334"/>
      <c r="S63" s="334"/>
      <c r="T63" s="334"/>
      <c r="U63" s="334"/>
      <c r="V63" s="392">
        <f t="shared" si="3"/>
        <v>2</v>
      </c>
      <c r="W63" s="390" t="s">
        <v>440</v>
      </c>
      <c r="X63" s="390"/>
      <c r="Y63" s="336"/>
      <c r="Z63" s="571" t="s">
        <v>1964</v>
      </c>
    </row>
    <row r="64" spans="2:26" s="363" customFormat="1" ht="51" hidden="1" customHeight="1" x14ac:dyDescent="0.2">
      <c r="B64" s="362" t="str">
        <f>IF(Tabla2[[#This Row],[Productos ]]="","",CONCATENATE(Tabla2[[#This Row],[POA]],".",Tabla2[[#This Row],[SRS]],".",Tabla2[[#This Row],[AREA]],".",Tabla2[[#This Row],[TIPO]]))</f>
        <v/>
      </c>
      <c r="C64" s="362" t="str">
        <f>IF(Tabla2[[#This Row],[Productos ]]="","",'Formulario PPGR1'!#REF!)</f>
        <v/>
      </c>
      <c r="D64" s="362" t="str">
        <f>IF(Tabla2[[#This Row],[Productos ]]="","",'Formulario PPGR1'!#REF!)</f>
        <v/>
      </c>
      <c r="E64" s="362" t="str">
        <f>IF(Tabla2[[#This Row],[Productos ]]="","",'Formulario PPGR1'!#REF!)</f>
        <v/>
      </c>
      <c r="F64" s="362" t="str">
        <f>IF(Tabla2[[#This Row],[Productos ]]="","",'Formulario PPGR1'!#REF!)</f>
        <v/>
      </c>
      <c r="G64" s="336"/>
      <c r="H64" s="336" t="s">
        <v>2122</v>
      </c>
      <c r="I64" s="336" t="s">
        <v>1927</v>
      </c>
      <c r="J64" s="334"/>
      <c r="K64" s="334"/>
      <c r="L64" s="334"/>
      <c r="M64" s="334">
        <v>1</v>
      </c>
      <c r="N64" s="334"/>
      <c r="O64" s="334"/>
      <c r="P64" s="334"/>
      <c r="Q64" s="334">
        <v>1</v>
      </c>
      <c r="R64" s="334"/>
      <c r="S64" s="334"/>
      <c r="T64" s="334"/>
      <c r="U64" s="334">
        <v>1</v>
      </c>
      <c r="V64" s="392">
        <f t="shared" si="3"/>
        <v>3</v>
      </c>
      <c r="W64" s="390" t="s">
        <v>441</v>
      </c>
      <c r="X64" s="390" t="s">
        <v>450</v>
      </c>
      <c r="Y64" s="336"/>
      <c r="Z64" s="571" t="s">
        <v>1964</v>
      </c>
    </row>
    <row r="65" spans="2:26" s="363" customFormat="1" ht="51" hidden="1" customHeight="1" x14ac:dyDescent="0.2">
      <c r="B65" s="362" t="e">
        <f>IF(Tabla2[[#This Row],[Productos ]]="","",CONCATENATE(Tabla2[[#This Row],[POA]],".",Tabla2[[#This Row],[SRS]],".",Tabla2[[#This Row],[AREA]],".",Tabla2[[#This Row],[TIPO]]))</f>
        <v>#REF!</v>
      </c>
      <c r="C65" s="362" t="e">
        <f>IF(Tabla2[[#This Row],[Productos ]]="","",'Formulario PPGR1'!#REF!)</f>
        <v>#REF!</v>
      </c>
      <c r="D65" s="362" t="e">
        <f>IF(Tabla2[[#This Row],[Productos ]]="","",'Formulario PPGR1'!#REF!)</f>
        <v>#REF!</v>
      </c>
      <c r="E65" s="362" t="e">
        <f>IF(Tabla2[[#This Row],[Productos ]]="","",'Formulario PPGR1'!#REF!)</f>
        <v>#REF!</v>
      </c>
      <c r="F65" s="362" t="e">
        <f>IF(Tabla2[[#This Row],[Productos ]]="","",'Formulario PPGR1'!#REF!)</f>
        <v>#REF!</v>
      </c>
      <c r="G65" s="336" t="s">
        <v>2123</v>
      </c>
      <c r="H65" s="336" t="s">
        <v>2124</v>
      </c>
      <c r="I65" s="336" t="s">
        <v>1926</v>
      </c>
      <c r="J65" s="334"/>
      <c r="K65" s="334"/>
      <c r="L65" s="334">
        <v>1</v>
      </c>
      <c r="M65" s="334"/>
      <c r="N65" s="334"/>
      <c r="O65" s="334"/>
      <c r="P65" s="334">
        <v>1</v>
      </c>
      <c r="Q65" s="334"/>
      <c r="R65" s="334"/>
      <c r="S65" s="334"/>
      <c r="T65" s="334"/>
      <c r="U65" s="334"/>
      <c r="V65" s="392">
        <f>SUM(Tabla2[[#This Row],[Ene]:[Dic]])</f>
        <v>2</v>
      </c>
      <c r="W65" s="390" t="s">
        <v>441</v>
      </c>
      <c r="X65" s="390"/>
      <c r="Y65" s="336"/>
      <c r="Z65" s="571" t="s">
        <v>1964</v>
      </c>
    </row>
    <row r="66" spans="2:26" s="363" customFormat="1" ht="51" hidden="1" customHeight="1" x14ac:dyDescent="0.2">
      <c r="B66" s="362" t="str">
        <f>IF(Tabla2[[#This Row],[Productos ]]="","",CONCATENATE(Tabla2[[#This Row],[POA]],".",Tabla2[[#This Row],[SRS]],".",Tabla2[[#This Row],[AREA]],".",Tabla2[[#This Row],[TIPO]]))</f>
        <v/>
      </c>
      <c r="C66" s="362" t="str">
        <f>IF(Tabla2[[#This Row],[Productos ]]="","",'Formulario PPGR1'!#REF!)</f>
        <v/>
      </c>
      <c r="D66" s="362" t="str">
        <f>IF(Tabla2[[#This Row],[Productos ]]="","",'Formulario PPGR1'!#REF!)</f>
        <v/>
      </c>
      <c r="E66" s="362" t="str">
        <f>IF(Tabla2[[#This Row],[Productos ]]="","",'Formulario PPGR1'!#REF!)</f>
        <v/>
      </c>
      <c r="F66" s="362" t="str">
        <f>IF(Tabla2[[#This Row],[Productos ]]="","",'Formulario PPGR1'!#REF!)</f>
        <v/>
      </c>
      <c r="G66" s="336"/>
      <c r="H66" s="336" t="s">
        <v>2125</v>
      </c>
      <c r="I66" s="336" t="s">
        <v>2033</v>
      </c>
      <c r="J66" s="334"/>
      <c r="K66" s="334"/>
      <c r="L66" s="334">
        <v>1</v>
      </c>
      <c r="M66" s="334"/>
      <c r="N66" s="334"/>
      <c r="O66" s="334">
        <v>1</v>
      </c>
      <c r="P66" s="334"/>
      <c r="Q66" s="334"/>
      <c r="R66" s="334">
        <v>1</v>
      </c>
      <c r="S66" s="334"/>
      <c r="T66" s="334"/>
      <c r="U66" s="334">
        <v>1</v>
      </c>
      <c r="V66" s="392">
        <f>SUM(Tabla2[[#This Row],[Ene]:[Dic]])</f>
        <v>4</v>
      </c>
      <c r="W66" s="390" t="s">
        <v>440</v>
      </c>
      <c r="X66" s="390"/>
      <c r="Y66" s="336"/>
      <c r="Z66" s="571" t="s">
        <v>1964</v>
      </c>
    </row>
    <row r="67" spans="2:26" s="363" customFormat="1" ht="38.25" hidden="1" x14ac:dyDescent="0.2">
      <c r="B67" s="362" t="e">
        <f>IF(Tabla2[[#This Row],[Productos ]]="","",CONCATENATE(Tabla2[[#This Row],[POA]],".",Tabla2[[#This Row],[SRS]],".",Tabla2[[#This Row],[AREA]],".",Tabla2[[#This Row],[TIPO]]))</f>
        <v>#REF!</v>
      </c>
      <c r="C67" s="362" t="e">
        <f>IF(Tabla2[[#This Row],[Productos ]]="","",'Formulario PPGR1'!#REF!)</f>
        <v>#REF!</v>
      </c>
      <c r="D67" s="362" t="e">
        <f>IF(Tabla2[[#This Row],[Productos ]]="","",'Formulario PPGR1'!#REF!)</f>
        <v>#REF!</v>
      </c>
      <c r="E67" s="362" t="e">
        <f>IF(Tabla2[[#This Row],[Productos ]]="","",'Formulario PPGR1'!#REF!)</f>
        <v>#REF!</v>
      </c>
      <c r="F67" s="362" t="e">
        <f>IF(Tabla2[[#This Row],[Productos ]]="","",'Formulario PPGR1'!#REF!)</f>
        <v>#REF!</v>
      </c>
      <c r="G67" s="336" t="s">
        <v>2079</v>
      </c>
      <c r="H67" s="606" t="s">
        <v>2078</v>
      </c>
      <c r="I67" s="336" t="s">
        <v>1928</v>
      </c>
      <c r="J67" s="334"/>
      <c r="K67" s="334"/>
      <c r="L67" s="334">
        <v>1</v>
      </c>
      <c r="M67" s="334"/>
      <c r="N67" s="334"/>
      <c r="O67" s="334">
        <v>1</v>
      </c>
      <c r="P67" s="334"/>
      <c r="Q67" s="334"/>
      <c r="R67" s="334">
        <v>1</v>
      </c>
      <c r="S67" s="334"/>
      <c r="T67" s="334"/>
      <c r="U67" s="334">
        <v>1</v>
      </c>
      <c r="V67" s="392">
        <f t="shared" ref="V67:V95" si="4">SUM(J67:U67)</f>
        <v>4</v>
      </c>
      <c r="W67" s="390" t="s">
        <v>1883</v>
      </c>
      <c r="X67" s="390" t="s">
        <v>450</v>
      </c>
      <c r="Y67" s="336"/>
      <c r="Z67" s="571" t="s">
        <v>1966</v>
      </c>
    </row>
    <row r="68" spans="2:26" s="363" customFormat="1" ht="50.45" hidden="1" customHeight="1" x14ac:dyDescent="0.2">
      <c r="B68" s="362" t="str">
        <f>IF(Tabla2[[#This Row],[Productos ]]="","",CONCATENATE(Tabla2[[#This Row],[POA]],".",Tabla2[[#This Row],[SRS]],".",Tabla2[[#This Row],[AREA]],".",Tabla2[[#This Row],[TIPO]]))</f>
        <v/>
      </c>
      <c r="C68" s="362" t="str">
        <f>IF(Tabla2[[#This Row],[Productos ]]="","",'Formulario PPGR1'!#REF!)</f>
        <v/>
      </c>
      <c r="D68" s="362" t="str">
        <f>IF(Tabla2[[#This Row],[Productos ]]="","",'Formulario PPGR1'!#REF!)</f>
        <v/>
      </c>
      <c r="E68" s="362" t="str">
        <f>IF(Tabla2[[#This Row],[Productos ]]="","",'Formulario PPGR1'!#REF!)</f>
        <v/>
      </c>
      <c r="F68" s="362" t="str">
        <f>IF(Tabla2[[#This Row],[Productos ]]="","",'Formulario PPGR1'!#REF!)</f>
        <v/>
      </c>
      <c r="G68" s="336"/>
      <c r="H68" s="336" t="s">
        <v>2080</v>
      </c>
      <c r="I68" s="336" t="s">
        <v>2034</v>
      </c>
      <c r="J68" s="334"/>
      <c r="K68" s="334"/>
      <c r="L68" s="334">
        <v>1</v>
      </c>
      <c r="M68" s="334"/>
      <c r="N68" s="334"/>
      <c r="O68" s="334">
        <v>1</v>
      </c>
      <c r="P68" s="334"/>
      <c r="Q68" s="334"/>
      <c r="R68" s="334">
        <v>1</v>
      </c>
      <c r="S68" s="334"/>
      <c r="T68" s="334"/>
      <c r="U68" s="334">
        <v>1</v>
      </c>
      <c r="V68" s="392">
        <f t="shared" si="4"/>
        <v>4</v>
      </c>
      <c r="W68" s="390" t="s">
        <v>440</v>
      </c>
      <c r="X68" s="390"/>
      <c r="Y68" s="336"/>
      <c r="Z68" s="571" t="s">
        <v>1966</v>
      </c>
    </row>
    <row r="69" spans="2:26" s="363" customFormat="1" ht="58.15" hidden="1" customHeight="1" x14ac:dyDescent="0.2">
      <c r="B69" s="362" t="e">
        <f>IF(Tabla2[[#This Row],[Productos ]]="","",CONCATENATE(Tabla2[[#This Row],[POA]],".",Tabla2[[#This Row],[SRS]],".",Tabla2[[#This Row],[AREA]],".",Tabla2[[#This Row],[TIPO]]))</f>
        <v>#REF!</v>
      </c>
      <c r="C69" s="362" t="e">
        <f>IF(Tabla2[[#This Row],[Productos ]]="","",'Formulario PPGR1'!#REF!)</f>
        <v>#REF!</v>
      </c>
      <c r="D69" s="362" t="e">
        <f>IF(Tabla2[[#This Row],[Productos ]]="","",'Formulario PPGR1'!#REF!)</f>
        <v>#REF!</v>
      </c>
      <c r="E69" s="362" t="e">
        <f>IF(Tabla2[[#This Row],[Productos ]]="","",'Formulario PPGR1'!#REF!)</f>
        <v>#REF!</v>
      </c>
      <c r="F69" s="362" t="e">
        <f>IF(Tabla2[[#This Row],[Productos ]]="","",'Formulario PPGR1'!#REF!)</f>
        <v>#REF!</v>
      </c>
      <c r="G69" s="336" t="s">
        <v>2081</v>
      </c>
      <c r="H69" s="606" t="s">
        <v>2082</v>
      </c>
      <c r="I69" s="336" t="s">
        <v>1929</v>
      </c>
      <c r="J69" s="334"/>
      <c r="K69" s="334"/>
      <c r="L69" s="334">
        <v>1</v>
      </c>
      <c r="M69" s="334"/>
      <c r="N69" s="334"/>
      <c r="O69" s="334">
        <v>1</v>
      </c>
      <c r="P69" s="334"/>
      <c r="Q69" s="334"/>
      <c r="R69" s="334">
        <v>1</v>
      </c>
      <c r="S69" s="334"/>
      <c r="T69" s="334"/>
      <c r="U69" s="334">
        <v>1</v>
      </c>
      <c r="V69" s="392">
        <f t="shared" si="4"/>
        <v>4</v>
      </c>
      <c r="W69" s="390" t="s">
        <v>440</v>
      </c>
      <c r="X69" s="390"/>
      <c r="Y69" s="336"/>
      <c r="Z69" s="571" t="s">
        <v>1966</v>
      </c>
    </row>
    <row r="70" spans="2:26" s="363" customFormat="1" ht="40.9" hidden="1" customHeight="1" x14ac:dyDescent="0.2">
      <c r="B70" s="362" t="str">
        <f>IF(Tabla2[[#This Row],[Productos ]]="","",CONCATENATE(Tabla2[[#This Row],[POA]],".",Tabla2[[#This Row],[SRS]],".",Tabla2[[#This Row],[AREA]],".",Tabla2[[#This Row],[TIPO]]))</f>
        <v/>
      </c>
      <c r="C70" s="362" t="str">
        <f>IF(Tabla2[[#This Row],[Productos ]]="","",'Formulario PPGR1'!#REF!)</f>
        <v/>
      </c>
      <c r="D70" s="362" t="str">
        <f>IF(Tabla2[[#This Row],[Productos ]]="","",'Formulario PPGR1'!#REF!)</f>
        <v/>
      </c>
      <c r="E70" s="362" t="str">
        <f>IF(Tabla2[[#This Row],[Productos ]]="","",'Formulario PPGR1'!#REF!)</f>
        <v/>
      </c>
      <c r="F70" s="362" t="str">
        <f>IF(Tabla2[[#This Row],[Productos ]]="","",'Formulario PPGR1'!#REF!)</f>
        <v/>
      </c>
      <c r="G70" s="336"/>
      <c r="H70" s="606" t="s">
        <v>2083</v>
      </c>
      <c r="I70" s="336" t="s">
        <v>1930</v>
      </c>
      <c r="J70" s="334"/>
      <c r="K70" s="334"/>
      <c r="L70" s="334">
        <v>1</v>
      </c>
      <c r="M70" s="334"/>
      <c r="N70" s="334"/>
      <c r="O70" s="334">
        <v>1</v>
      </c>
      <c r="P70" s="334"/>
      <c r="Q70" s="334"/>
      <c r="R70" s="334">
        <v>1</v>
      </c>
      <c r="S70" s="334"/>
      <c r="T70" s="334"/>
      <c r="U70" s="334">
        <v>1</v>
      </c>
      <c r="V70" s="392">
        <f t="shared" si="4"/>
        <v>4</v>
      </c>
      <c r="W70" s="390" t="s">
        <v>440</v>
      </c>
      <c r="X70" s="390"/>
      <c r="Y70" s="336"/>
      <c r="Z70" s="571" t="s">
        <v>1966</v>
      </c>
    </row>
    <row r="71" spans="2:26" s="363" customFormat="1" ht="51.6" hidden="1" customHeight="1" x14ac:dyDescent="0.2">
      <c r="B71" s="362" t="str">
        <f>IF(Tabla2[[#This Row],[Productos ]]="","",CONCATENATE(Tabla2[[#This Row],[POA]],".",Tabla2[[#This Row],[SRS]],".",Tabla2[[#This Row],[AREA]],".",Tabla2[[#This Row],[TIPO]]))</f>
        <v/>
      </c>
      <c r="C71" s="362" t="str">
        <f>IF(Tabla2[[#This Row],[Productos ]]="","",'Formulario PPGR1'!#REF!)</f>
        <v/>
      </c>
      <c r="D71" s="362" t="str">
        <f>IF(Tabla2[[#This Row],[Productos ]]="","",'Formulario PPGR1'!#REF!)</f>
        <v/>
      </c>
      <c r="E71" s="362" t="str">
        <f>IF(Tabla2[[#This Row],[Productos ]]="","",'Formulario PPGR1'!#REF!)</f>
        <v/>
      </c>
      <c r="F71" s="362" t="str">
        <f>IF(Tabla2[[#This Row],[Productos ]]="","",'Formulario PPGR1'!#REF!)</f>
        <v/>
      </c>
      <c r="G71" s="336"/>
      <c r="H71" s="606" t="s">
        <v>2084</v>
      </c>
      <c r="I71" s="336" t="s">
        <v>2035</v>
      </c>
      <c r="J71" s="334"/>
      <c r="K71" s="334"/>
      <c r="L71" s="334">
        <v>1</v>
      </c>
      <c r="M71" s="334"/>
      <c r="N71" s="334"/>
      <c r="O71" s="334">
        <v>1</v>
      </c>
      <c r="P71" s="334"/>
      <c r="Q71" s="334"/>
      <c r="R71" s="334">
        <v>1</v>
      </c>
      <c r="S71" s="334"/>
      <c r="T71" s="334"/>
      <c r="U71" s="334">
        <v>1</v>
      </c>
      <c r="V71" s="392">
        <f t="shared" si="4"/>
        <v>4</v>
      </c>
      <c r="W71" s="390" t="s">
        <v>441</v>
      </c>
      <c r="X71" s="390"/>
      <c r="Y71" s="336"/>
      <c r="Z71" s="571" t="s">
        <v>1966</v>
      </c>
    </row>
    <row r="72" spans="2:26" s="363" customFormat="1" ht="49.15" hidden="1" customHeight="1" x14ac:dyDescent="0.2">
      <c r="B72" s="362" t="str">
        <f>IF(Tabla2[[#This Row],[Productos ]]="","",CONCATENATE(Tabla2[[#This Row],[POA]],".",Tabla2[[#This Row],[SRS]],".",Tabla2[[#This Row],[AREA]],".",Tabla2[[#This Row],[TIPO]]))</f>
        <v/>
      </c>
      <c r="C72" s="362" t="str">
        <f>IF(Tabla2[[#This Row],[Productos ]]="","",'Formulario PPGR1'!#REF!)</f>
        <v/>
      </c>
      <c r="D72" s="362" t="str">
        <f>IF(Tabla2[[#This Row],[Productos ]]="","",'Formulario PPGR1'!#REF!)</f>
        <v/>
      </c>
      <c r="E72" s="362" t="str">
        <f>IF(Tabla2[[#This Row],[Productos ]]="","",'Formulario PPGR1'!#REF!)</f>
        <v/>
      </c>
      <c r="F72" s="362" t="str">
        <f>IF(Tabla2[[#This Row],[Productos ]]="","",'Formulario PPGR1'!#REF!)</f>
        <v/>
      </c>
      <c r="G72" s="336"/>
      <c r="H72" s="606" t="s">
        <v>2085</v>
      </c>
      <c r="I72" s="336" t="s">
        <v>1900</v>
      </c>
      <c r="J72" s="334"/>
      <c r="K72" s="334"/>
      <c r="L72" s="334">
        <v>1</v>
      </c>
      <c r="M72" s="334"/>
      <c r="N72" s="334"/>
      <c r="O72" s="334">
        <v>1</v>
      </c>
      <c r="P72" s="334"/>
      <c r="Q72" s="334"/>
      <c r="R72" s="334">
        <v>1</v>
      </c>
      <c r="S72" s="334"/>
      <c r="T72" s="334"/>
      <c r="U72" s="334">
        <v>1</v>
      </c>
      <c r="V72" s="392">
        <f t="shared" si="4"/>
        <v>4</v>
      </c>
      <c r="W72" s="390" t="s">
        <v>440</v>
      </c>
      <c r="X72" s="390"/>
      <c r="Y72" s="336"/>
      <c r="Z72" s="571" t="s">
        <v>1966</v>
      </c>
    </row>
    <row r="73" spans="2:26" s="363" customFormat="1" ht="42" hidden="1" customHeight="1" x14ac:dyDescent="0.2">
      <c r="B73" s="362" t="str">
        <f>IF(Tabla2[[#This Row],[Productos ]]="","",CONCATENATE(Tabla2[[#This Row],[POA]],".",Tabla2[[#This Row],[SRS]],".",Tabla2[[#This Row],[AREA]],".",Tabla2[[#This Row],[TIPO]]))</f>
        <v/>
      </c>
      <c r="C73" s="362" t="str">
        <f>IF(Tabla2[[#This Row],[Productos ]]="","",'Formulario PPGR1'!#REF!)</f>
        <v/>
      </c>
      <c r="D73" s="362" t="str">
        <f>IF(Tabla2[[#This Row],[Productos ]]="","",'Formulario PPGR1'!#REF!)</f>
        <v/>
      </c>
      <c r="E73" s="362" t="str">
        <f>IF(Tabla2[[#This Row],[Productos ]]="","",'Formulario PPGR1'!#REF!)</f>
        <v/>
      </c>
      <c r="F73" s="362" t="str">
        <f>IF(Tabla2[[#This Row],[Productos ]]="","",'Formulario PPGR1'!#REF!)</f>
        <v/>
      </c>
      <c r="G73" s="336"/>
      <c r="H73" s="606" t="s">
        <v>2086</v>
      </c>
      <c r="I73" s="336" t="s">
        <v>1931</v>
      </c>
      <c r="J73" s="334"/>
      <c r="K73" s="334"/>
      <c r="L73" s="334">
        <v>1</v>
      </c>
      <c r="M73" s="334"/>
      <c r="N73" s="334"/>
      <c r="O73" s="334">
        <v>1</v>
      </c>
      <c r="P73" s="334"/>
      <c r="Q73" s="334"/>
      <c r="R73" s="334">
        <v>1</v>
      </c>
      <c r="S73" s="334"/>
      <c r="T73" s="334"/>
      <c r="U73" s="334">
        <v>1</v>
      </c>
      <c r="V73" s="392">
        <f t="shared" si="4"/>
        <v>4</v>
      </c>
      <c r="W73" s="390" t="s">
        <v>440</v>
      </c>
      <c r="X73" s="390"/>
      <c r="Y73" s="336"/>
      <c r="Z73" s="571" t="s">
        <v>1966</v>
      </c>
    </row>
    <row r="74" spans="2:26" s="363" customFormat="1" ht="42" hidden="1" customHeight="1" x14ac:dyDescent="0.2">
      <c r="B74" s="362" t="str">
        <f>IF(Tabla2[[#This Row],[Productos ]]="","",CONCATENATE(Tabla2[[#This Row],[POA]],".",Tabla2[[#This Row],[SRS]],".",Tabla2[[#This Row],[AREA]],".",Tabla2[[#This Row],[TIPO]]))</f>
        <v/>
      </c>
      <c r="C74" s="362" t="str">
        <f>IF(Tabla2[[#This Row],[Productos ]]="","",'Formulario PPGR1'!#REF!)</f>
        <v/>
      </c>
      <c r="D74" s="362" t="str">
        <f>IF(Tabla2[[#This Row],[Productos ]]="","",'Formulario PPGR1'!#REF!)</f>
        <v/>
      </c>
      <c r="E74" s="362" t="str">
        <f>IF(Tabla2[[#This Row],[Productos ]]="","",'Formulario PPGR1'!#REF!)</f>
        <v/>
      </c>
      <c r="F74" s="362" t="str">
        <f>IF(Tabla2[[#This Row],[Productos ]]="","",'Formulario PPGR1'!#REF!)</f>
        <v/>
      </c>
      <c r="G74" s="336"/>
      <c r="H74" s="606" t="s">
        <v>2087</v>
      </c>
      <c r="I74" s="336" t="s">
        <v>2055</v>
      </c>
      <c r="J74" s="334"/>
      <c r="K74" s="334"/>
      <c r="L74" s="334"/>
      <c r="M74" s="334"/>
      <c r="N74" s="334"/>
      <c r="O74" s="334">
        <v>1</v>
      </c>
      <c r="P74" s="334"/>
      <c r="Q74" s="334"/>
      <c r="R74" s="334"/>
      <c r="S74" s="334"/>
      <c r="T74" s="334"/>
      <c r="U74" s="334"/>
      <c r="V74" s="392">
        <v>1</v>
      </c>
      <c r="W74" s="390" t="s">
        <v>440</v>
      </c>
      <c r="X74" s="390" t="s">
        <v>2056</v>
      </c>
      <c r="Y74" s="336"/>
      <c r="Z74" s="571" t="s">
        <v>1966</v>
      </c>
    </row>
    <row r="75" spans="2:26" s="363" customFormat="1" ht="70.150000000000006" hidden="1" customHeight="1" x14ac:dyDescent="0.2">
      <c r="B75" s="362" t="e">
        <f>IF(Tabla2[[#This Row],[Productos ]]="","",CONCATENATE(Tabla2[[#This Row],[POA]],".",Tabla2[[#This Row],[SRS]],".",Tabla2[[#This Row],[AREA]],".",Tabla2[[#This Row],[TIPO]]))</f>
        <v>#REF!</v>
      </c>
      <c r="C75" s="362" t="e">
        <f>IF(Tabla2[[#This Row],[Productos ]]="","",'Formulario PPGR1'!#REF!)</f>
        <v>#REF!</v>
      </c>
      <c r="D75" s="362" t="e">
        <f>IF(Tabla2[[#This Row],[Productos ]]="","",'Formulario PPGR1'!#REF!)</f>
        <v>#REF!</v>
      </c>
      <c r="E75" s="362" t="e">
        <f>IF(Tabla2[[#This Row],[Productos ]]="","",'Formulario PPGR1'!#REF!)</f>
        <v>#REF!</v>
      </c>
      <c r="F75" s="362" t="e">
        <f>IF(Tabla2[[#This Row],[Productos ]]="","",'Formulario PPGR1'!#REF!)</f>
        <v>#REF!</v>
      </c>
      <c r="G75" s="336" t="s">
        <v>1855</v>
      </c>
      <c r="H75" s="606" t="s">
        <v>2057</v>
      </c>
      <c r="I75" s="336" t="s">
        <v>1932</v>
      </c>
      <c r="J75" s="334"/>
      <c r="K75" s="334"/>
      <c r="L75" s="334">
        <v>1</v>
      </c>
      <c r="M75" s="334"/>
      <c r="N75" s="334"/>
      <c r="O75" s="334">
        <v>1</v>
      </c>
      <c r="P75" s="334"/>
      <c r="Q75" s="334"/>
      <c r="R75" s="334">
        <v>1</v>
      </c>
      <c r="S75" s="334"/>
      <c r="T75" s="334"/>
      <c r="U75" s="334">
        <v>1</v>
      </c>
      <c r="V75" s="392">
        <f t="shared" si="4"/>
        <v>4</v>
      </c>
      <c r="W75" s="390" t="s">
        <v>1922</v>
      </c>
      <c r="X75" s="390"/>
      <c r="Y75" s="336"/>
      <c r="Z75" s="571" t="s">
        <v>1966</v>
      </c>
    </row>
    <row r="76" spans="2:26" s="363" customFormat="1" ht="38.450000000000003" hidden="1" customHeight="1" x14ac:dyDescent="0.2">
      <c r="B76" s="362" t="str">
        <f>IF(Tabla2[[#This Row],[Productos ]]="","",CONCATENATE(Tabla2[[#This Row],[POA]],".",Tabla2[[#This Row],[SRS]],".",Tabla2[[#This Row],[AREA]],".",Tabla2[[#This Row],[TIPO]]))</f>
        <v/>
      </c>
      <c r="C76" s="362" t="str">
        <f>IF(Tabla2[[#This Row],[Productos ]]="","",'Formulario PPGR1'!#REF!)</f>
        <v/>
      </c>
      <c r="D76" s="362" t="str">
        <f>IF(Tabla2[[#This Row],[Productos ]]="","",'Formulario PPGR1'!#REF!)</f>
        <v/>
      </c>
      <c r="E76" s="362" t="str">
        <f>IF(Tabla2[[#This Row],[Productos ]]="","",'Formulario PPGR1'!#REF!)</f>
        <v/>
      </c>
      <c r="F76" s="362" t="str">
        <f>IF(Tabla2[[#This Row],[Productos ]]="","",'Formulario PPGR1'!#REF!)</f>
        <v/>
      </c>
      <c r="G76" s="336"/>
      <c r="H76" s="609" t="s">
        <v>2058</v>
      </c>
      <c r="I76" s="336" t="s">
        <v>1951</v>
      </c>
      <c r="J76" s="334"/>
      <c r="K76" s="334"/>
      <c r="L76" s="334">
        <v>1</v>
      </c>
      <c r="M76" s="334"/>
      <c r="N76" s="334"/>
      <c r="O76" s="334">
        <v>1</v>
      </c>
      <c r="P76" s="334"/>
      <c r="Q76" s="334"/>
      <c r="R76" s="334">
        <v>1</v>
      </c>
      <c r="S76" s="334"/>
      <c r="T76" s="334"/>
      <c r="U76" s="334">
        <v>1</v>
      </c>
      <c r="V76" s="392">
        <f t="shared" si="4"/>
        <v>4</v>
      </c>
      <c r="W76" s="390" t="s">
        <v>449</v>
      </c>
      <c r="X76" s="390"/>
      <c r="Y76" s="336"/>
      <c r="Z76" s="571" t="s">
        <v>1966</v>
      </c>
    </row>
    <row r="77" spans="2:26" s="363" customFormat="1" ht="34.9" hidden="1" customHeight="1" x14ac:dyDescent="0.2">
      <c r="B77" s="362" t="str">
        <f>IF(Tabla2[[#This Row],[Productos ]]="","",CONCATENATE(Tabla2[[#This Row],[POA]],".",Tabla2[[#This Row],[SRS]],".",Tabla2[[#This Row],[AREA]],".",Tabla2[[#This Row],[TIPO]]))</f>
        <v/>
      </c>
      <c r="C77" s="362" t="str">
        <f>IF(Tabla2[[#This Row],[Productos ]]="","",'Formulario PPGR1'!#REF!)</f>
        <v/>
      </c>
      <c r="D77" s="362" t="str">
        <f>IF(Tabla2[[#This Row],[Productos ]]="","",'Formulario PPGR1'!#REF!)</f>
        <v/>
      </c>
      <c r="E77" s="362" t="str">
        <f>IF(Tabla2[[#This Row],[Productos ]]="","",'Formulario PPGR1'!#REF!)</f>
        <v/>
      </c>
      <c r="F77" s="362" t="str">
        <f>IF(Tabla2[[#This Row],[Productos ]]="","",'Formulario PPGR1'!#REF!)</f>
        <v/>
      </c>
      <c r="G77" s="336"/>
      <c r="H77" s="609" t="s">
        <v>2059</v>
      </c>
      <c r="I77" s="336" t="s">
        <v>1952</v>
      </c>
      <c r="J77" s="334"/>
      <c r="K77" s="334"/>
      <c r="L77" s="334">
        <v>1</v>
      </c>
      <c r="M77" s="334"/>
      <c r="N77" s="334"/>
      <c r="O77" s="334">
        <v>1</v>
      </c>
      <c r="P77" s="334"/>
      <c r="Q77" s="334"/>
      <c r="R77" s="334">
        <v>1</v>
      </c>
      <c r="S77" s="334"/>
      <c r="T77" s="334"/>
      <c r="U77" s="334">
        <v>1</v>
      </c>
      <c r="V77" s="392">
        <f t="shared" si="4"/>
        <v>4</v>
      </c>
      <c r="W77" s="390" t="s">
        <v>440</v>
      </c>
      <c r="X77" s="390"/>
      <c r="Y77" s="336"/>
      <c r="Z77" s="571" t="s">
        <v>1966</v>
      </c>
    </row>
    <row r="78" spans="2:26" s="363" customFormat="1" ht="51" hidden="1" x14ac:dyDescent="0.2">
      <c r="B78" s="362" t="str">
        <f>IF(Tabla2[[#This Row],[Productos ]]="","",CONCATENATE(Tabla2[[#This Row],[POA]],".",Tabla2[[#This Row],[SRS]],".",Tabla2[[#This Row],[AREA]],".",Tabla2[[#This Row],[TIPO]]))</f>
        <v/>
      </c>
      <c r="C78" s="362" t="str">
        <f>IF(Tabla2[[#This Row],[Productos ]]="","",'Formulario PPGR1'!#REF!)</f>
        <v/>
      </c>
      <c r="D78" s="362" t="str">
        <f>IF(Tabla2[[#This Row],[Productos ]]="","",'Formulario PPGR1'!#REF!)</f>
        <v/>
      </c>
      <c r="E78" s="362" t="str">
        <f>IF(Tabla2[[#This Row],[Productos ]]="","",'Formulario PPGR1'!#REF!)</f>
        <v/>
      </c>
      <c r="F78" s="362" t="str">
        <f>IF(Tabla2[[#This Row],[Productos ]]="","",'Formulario PPGR1'!#REF!)</f>
        <v/>
      </c>
      <c r="G78" s="336"/>
      <c r="H78" s="610" t="s">
        <v>2060</v>
      </c>
      <c r="I78" s="336" t="s">
        <v>1953</v>
      </c>
      <c r="J78" s="418"/>
      <c r="K78" s="334"/>
      <c r="L78" s="334">
        <v>1</v>
      </c>
      <c r="M78" s="334"/>
      <c r="N78" s="334"/>
      <c r="O78" s="334">
        <v>1</v>
      </c>
      <c r="P78" s="334"/>
      <c r="Q78" s="334"/>
      <c r="R78" s="334">
        <v>1</v>
      </c>
      <c r="S78" s="334"/>
      <c r="T78" s="418"/>
      <c r="U78" s="334">
        <v>1</v>
      </c>
      <c r="V78" s="603">
        <f t="shared" si="4"/>
        <v>4</v>
      </c>
      <c r="W78" s="390" t="s">
        <v>1922</v>
      </c>
      <c r="X78" s="390"/>
      <c r="Y78" s="336"/>
      <c r="Z78" s="571" t="s">
        <v>1966</v>
      </c>
    </row>
    <row r="79" spans="2:26" s="363" customFormat="1" ht="54" hidden="1" customHeight="1" x14ac:dyDescent="0.2">
      <c r="B79" s="362" t="str">
        <f>IF(Tabla2[[#This Row],[Productos ]]="","",CONCATENATE(Tabla2[[#This Row],[POA]],".",Tabla2[[#This Row],[SRS]],".",Tabla2[[#This Row],[AREA]],".",Tabla2[[#This Row],[TIPO]]))</f>
        <v/>
      </c>
      <c r="C79" s="362" t="str">
        <f>IF(Tabla2[[#This Row],[Productos ]]="","",'Formulario PPGR1'!#REF!)</f>
        <v/>
      </c>
      <c r="D79" s="362" t="str">
        <f>IF(Tabla2[[#This Row],[Productos ]]="","",'Formulario PPGR1'!#REF!)</f>
        <v/>
      </c>
      <c r="E79" s="362" t="str">
        <f>IF(Tabla2[[#This Row],[Productos ]]="","",'Formulario PPGR1'!#REF!)</f>
        <v/>
      </c>
      <c r="F79" s="362" t="str">
        <f>IF(Tabla2[[#This Row],[Productos ]]="","",'Formulario PPGR1'!#REF!)</f>
        <v/>
      </c>
      <c r="G79" s="336"/>
      <c r="H79" s="336" t="s">
        <v>2061</v>
      </c>
      <c r="I79" s="336" t="s">
        <v>2062</v>
      </c>
      <c r="J79" s="418"/>
      <c r="K79" s="334"/>
      <c r="L79" s="334"/>
      <c r="M79" s="334"/>
      <c r="N79" s="334"/>
      <c r="O79" s="334"/>
      <c r="P79" s="334">
        <v>3</v>
      </c>
      <c r="Q79" s="334"/>
      <c r="R79" s="334"/>
      <c r="S79" s="334"/>
      <c r="T79" s="418"/>
      <c r="U79" s="334"/>
      <c r="V79" s="603">
        <v>3</v>
      </c>
      <c r="W79" s="390" t="s">
        <v>440</v>
      </c>
      <c r="X79" s="390" t="s">
        <v>2056</v>
      </c>
      <c r="Y79" s="336"/>
      <c r="Z79" s="571" t="s">
        <v>1966</v>
      </c>
    </row>
    <row r="80" spans="2:26" s="363" customFormat="1" ht="33.75" hidden="1" customHeight="1" x14ac:dyDescent="0.2">
      <c r="B80" s="362" t="str">
        <f>IF(Tabla2[[#This Row],[Productos ]]="","",CONCATENATE(Tabla2[[#This Row],[POA]],".",Tabla2[[#This Row],[SRS]],".",Tabla2[[#This Row],[AREA]],".",Tabla2[[#This Row],[TIPO]]))</f>
        <v/>
      </c>
      <c r="C80" s="362" t="str">
        <f>IF(Tabla2[[#This Row],[Productos ]]="","",'Formulario PPGR1'!#REF!)</f>
        <v/>
      </c>
      <c r="D80" s="362" t="str">
        <f>IF(Tabla2[[#This Row],[Productos ]]="","",'Formulario PPGR1'!#REF!)</f>
        <v/>
      </c>
      <c r="E80" s="362" t="str">
        <f>IF(Tabla2[[#This Row],[Productos ]]="","",'Formulario PPGR1'!#REF!)</f>
        <v/>
      </c>
      <c r="F80" s="362" t="str">
        <f>IF(Tabla2[[#This Row],[Productos ]]="","",'Formulario PPGR1'!#REF!)</f>
        <v/>
      </c>
      <c r="G80" s="336"/>
      <c r="H80" s="336" t="s">
        <v>2063</v>
      </c>
      <c r="I80" s="336" t="s">
        <v>2064</v>
      </c>
      <c r="J80" s="418">
        <v>1</v>
      </c>
      <c r="K80" s="334">
        <v>1</v>
      </c>
      <c r="L80" s="334">
        <v>1</v>
      </c>
      <c r="M80" s="334">
        <v>1</v>
      </c>
      <c r="N80" s="334">
        <v>1</v>
      </c>
      <c r="O80" s="334">
        <v>1</v>
      </c>
      <c r="P80" s="334">
        <v>1</v>
      </c>
      <c r="Q80" s="334">
        <v>1</v>
      </c>
      <c r="R80" s="334">
        <v>1</v>
      </c>
      <c r="S80" s="334">
        <v>1</v>
      </c>
      <c r="T80" s="418">
        <v>1</v>
      </c>
      <c r="U80" s="334">
        <v>1</v>
      </c>
      <c r="V80" s="603">
        <v>12</v>
      </c>
      <c r="W80" s="390" t="s">
        <v>450</v>
      </c>
      <c r="X80" s="390" t="s">
        <v>441</v>
      </c>
      <c r="Y80" s="336"/>
      <c r="Z80" s="571" t="s">
        <v>1966</v>
      </c>
    </row>
    <row r="81" spans="2:26" s="363" customFormat="1" ht="54.6" hidden="1" customHeight="1" x14ac:dyDescent="0.2">
      <c r="B81" s="362" t="e">
        <f>IF(Tabla2[[#This Row],[Productos ]]="","",CONCATENATE(Tabla2[[#This Row],[POA]],".",Tabla2[[#This Row],[SRS]],".",Tabla2[[#This Row],[AREA]],".",Tabla2[[#This Row],[TIPO]]))</f>
        <v>#REF!</v>
      </c>
      <c r="C81" s="362" t="e">
        <f>IF(Tabla2[[#This Row],[Productos ]]="","",'Formulario PPGR1'!#REF!)</f>
        <v>#REF!</v>
      </c>
      <c r="D81" s="362" t="e">
        <f>IF(Tabla2[[#This Row],[Productos ]]="","",'Formulario PPGR1'!#REF!)</f>
        <v>#REF!</v>
      </c>
      <c r="E81" s="362" t="e">
        <f>IF(Tabla2[[#This Row],[Productos ]]="","",'Formulario PPGR1'!#REF!)</f>
        <v>#REF!</v>
      </c>
      <c r="F81" s="362" t="e">
        <f>IF(Tabla2[[#This Row],[Productos ]]="","",'Formulario PPGR1'!#REF!)</f>
        <v>#REF!</v>
      </c>
      <c r="G81" s="606" t="s">
        <v>2174</v>
      </c>
      <c r="H81" s="606" t="s">
        <v>2175</v>
      </c>
      <c r="I81" s="336" t="s">
        <v>1936</v>
      </c>
      <c r="J81" s="334"/>
      <c r="K81" s="334"/>
      <c r="L81" s="418">
        <v>1</v>
      </c>
      <c r="M81" s="418"/>
      <c r="N81" s="418"/>
      <c r="O81" s="418">
        <v>1</v>
      </c>
      <c r="P81" s="334"/>
      <c r="Q81" s="334"/>
      <c r="R81" s="418">
        <v>1</v>
      </c>
      <c r="S81" s="418"/>
      <c r="T81" s="418"/>
      <c r="U81" s="418">
        <v>1</v>
      </c>
      <c r="V81" s="392">
        <f t="shared" si="4"/>
        <v>4</v>
      </c>
      <c r="W81" s="390" t="s">
        <v>440</v>
      </c>
      <c r="X81" s="390"/>
      <c r="Y81" s="336"/>
      <c r="Z81" s="571" t="s">
        <v>1965</v>
      </c>
    </row>
    <row r="82" spans="2:26" s="363" customFormat="1" ht="49.15" hidden="1" customHeight="1" x14ac:dyDescent="0.2">
      <c r="B82" s="362" t="str">
        <f>IF(Tabla2[[#This Row],[Productos ]]="","",CONCATENATE(Tabla2[[#This Row],[POA]],".",Tabla2[[#This Row],[SRS]],".",Tabla2[[#This Row],[AREA]],".",Tabla2[[#This Row],[TIPO]]))</f>
        <v/>
      </c>
      <c r="C82" s="362" t="str">
        <f>IF(Tabla2[[#This Row],[Productos ]]="","",'Formulario PPGR1'!#REF!)</f>
        <v/>
      </c>
      <c r="D82" s="362" t="str">
        <f>IF(Tabla2[[#This Row],[Productos ]]="","",'Formulario PPGR1'!#REF!)</f>
        <v/>
      </c>
      <c r="E82" s="362" t="str">
        <f>IF(Tabla2[[#This Row],[Productos ]]="","",'Formulario PPGR1'!#REF!)</f>
        <v/>
      </c>
      <c r="F82" s="362" t="str">
        <f>IF(Tabla2[[#This Row],[Productos ]]="","",'Formulario PPGR1'!#REF!)</f>
        <v/>
      </c>
      <c r="G82" s="336"/>
      <c r="H82" s="606" t="s">
        <v>2176</v>
      </c>
      <c r="I82" s="336" t="s">
        <v>1937</v>
      </c>
      <c r="J82" s="334"/>
      <c r="K82" s="334"/>
      <c r="L82" s="334">
        <v>1</v>
      </c>
      <c r="M82" s="334"/>
      <c r="N82" s="334"/>
      <c r="O82" s="334">
        <v>1</v>
      </c>
      <c r="P82" s="334"/>
      <c r="Q82" s="334"/>
      <c r="R82" s="334">
        <v>1</v>
      </c>
      <c r="S82" s="334"/>
      <c r="T82" s="334"/>
      <c r="U82" s="334">
        <v>1</v>
      </c>
      <c r="V82" s="392">
        <f t="shared" si="4"/>
        <v>4</v>
      </c>
      <c r="W82" s="390" t="s">
        <v>440</v>
      </c>
      <c r="X82" s="390"/>
      <c r="Y82" s="336"/>
      <c r="Z82" s="571" t="s">
        <v>1965</v>
      </c>
    </row>
    <row r="83" spans="2:26" s="363" customFormat="1" ht="60" hidden="1" customHeight="1" x14ac:dyDescent="0.2">
      <c r="B83" s="362" t="str">
        <f>IF(Tabla2[[#This Row],[Productos ]]="","",CONCATENATE(Tabla2[[#This Row],[POA]],".",Tabla2[[#This Row],[SRS]],".",Tabla2[[#This Row],[AREA]],".",Tabla2[[#This Row],[TIPO]]))</f>
        <v/>
      </c>
      <c r="C83" s="362" t="str">
        <f>IF(Tabla2[[#This Row],[Productos ]]="","",'Formulario PPGR1'!#REF!)</f>
        <v/>
      </c>
      <c r="D83" s="362" t="str">
        <f>IF(Tabla2[[#This Row],[Productos ]]="","",'Formulario PPGR1'!#REF!)</f>
        <v/>
      </c>
      <c r="E83" s="362" t="str">
        <f>IF(Tabla2[[#This Row],[Productos ]]="","",'Formulario PPGR1'!#REF!)</f>
        <v/>
      </c>
      <c r="F83" s="362" t="str">
        <f>IF(Tabla2[[#This Row],[Productos ]]="","",'Formulario PPGR1'!#REF!)</f>
        <v/>
      </c>
      <c r="G83" s="336"/>
      <c r="H83" s="606" t="s">
        <v>2177</v>
      </c>
      <c r="I83" s="336" t="s">
        <v>1938</v>
      </c>
      <c r="J83" s="334"/>
      <c r="K83" s="334"/>
      <c r="L83" s="334"/>
      <c r="M83" s="334">
        <v>1</v>
      </c>
      <c r="N83" s="334"/>
      <c r="O83" s="334"/>
      <c r="P83" s="334">
        <v>1</v>
      </c>
      <c r="Q83" s="334"/>
      <c r="R83" s="334"/>
      <c r="S83" s="334">
        <v>1</v>
      </c>
      <c r="T83" s="334"/>
      <c r="U83" s="334"/>
      <c r="V83" s="392">
        <f t="shared" si="4"/>
        <v>3</v>
      </c>
      <c r="W83" s="390" t="s">
        <v>440</v>
      </c>
      <c r="X83" s="390"/>
      <c r="Y83" s="336"/>
      <c r="Z83" s="571" t="s">
        <v>1965</v>
      </c>
    </row>
    <row r="84" spans="2:26" s="363" customFormat="1" ht="48.75" hidden="1" customHeight="1" x14ac:dyDescent="0.2">
      <c r="B84" s="362" t="e">
        <f>IF(Tabla2[[#This Row],[Productos ]]="","",CONCATENATE(Tabla2[[#This Row],[POA]],".",Tabla2[[#This Row],[SRS]],".",Tabla2[[#This Row],[AREA]],".",Tabla2[[#This Row],[TIPO]]))</f>
        <v>#REF!</v>
      </c>
      <c r="C84" s="362" t="e">
        <f>IF(Tabla2[[#This Row],[Productos ]]="","",'Formulario PPGR1'!#REF!)</f>
        <v>#REF!</v>
      </c>
      <c r="D84" s="362" t="e">
        <f>IF(Tabla2[[#This Row],[Productos ]]="","",'Formulario PPGR1'!#REF!)</f>
        <v>#REF!</v>
      </c>
      <c r="E84" s="362" t="e">
        <f>IF(Tabla2[[#This Row],[Productos ]]="","",'Formulario PPGR1'!#REF!)</f>
        <v>#REF!</v>
      </c>
      <c r="F84" s="362" t="e">
        <f>IF(Tabla2[[#This Row],[Productos ]]="","",'Formulario PPGR1'!#REF!)</f>
        <v>#REF!</v>
      </c>
      <c r="G84" s="336" t="s">
        <v>2178</v>
      </c>
      <c r="H84" s="336" t="s">
        <v>2179</v>
      </c>
      <c r="I84" s="336" t="s">
        <v>1908</v>
      </c>
      <c r="J84" s="334"/>
      <c r="K84" s="334"/>
      <c r="L84" s="334">
        <v>1</v>
      </c>
      <c r="M84" s="334"/>
      <c r="N84" s="334"/>
      <c r="O84" s="334"/>
      <c r="P84" s="334"/>
      <c r="Q84" s="334"/>
      <c r="R84" s="334"/>
      <c r="S84" s="334"/>
      <c r="T84" s="334"/>
      <c r="U84" s="334"/>
      <c r="V84" s="392">
        <f t="shared" si="4"/>
        <v>1</v>
      </c>
      <c r="W84" s="390" t="s">
        <v>441</v>
      </c>
      <c r="X84" s="390" t="s">
        <v>450</v>
      </c>
      <c r="Y84" s="336"/>
      <c r="Z84" s="571" t="s">
        <v>1965</v>
      </c>
    </row>
    <row r="85" spans="2:26" s="363" customFormat="1" ht="56.45" hidden="1" customHeight="1" x14ac:dyDescent="0.2">
      <c r="B85" s="362" t="str">
        <f>IF(Tabla2[[#This Row],[Productos ]]="","",CONCATENATE(Tabla2[[#This Row],[POA]],".",Tabla2[[#This Row],[SRS]],".",Tabla2[[#This Row],[AREA]],".",Tabla2[[#This Row],[TIPO]]))</f>
        <v/>
      </c>
      <c r="C85" s="362" t="str">
        <f>IF(Tabla2[[#This Row],[Productos ]]="","",'Formulario PPGR1'!#REF!)</f>
        <v/>
      </c>
      <c r="D85" s="362" t="str">
        <f>IF(Tabla2[[#This Row],[Productos ]]="","",'Formulario PPGR1'!#REF!)</f>
        <v/>
      </c>
      <c r="E85" s="362" t="str">
        <f>IF(Tabla2[[#This Row],[Productos ]]="","",'Formulario PPGR1'!#REF!)</f>
        <v/>
      </c>
      <c r="F85" s="362" t="str">
        <f>IF(Tabla2[[#This Row],[Productos ]]="","",'Formulario PPGR1'!#REF!)</f>
        <v/>
      </c>
      <c r="G85" s="336"/>
      <c r="H85" s="336" t="s">
        <v>2180</v>
      </c>
      <c r="I85" s="336" t="s">
        <v>1909</v>
      </c>
      <c r="J85" s="334"/>
      <c r="K85" s="334"/>
      <c r="L85" s="334"/>
      <c r="M85" s="334">
        <v>1</v>
      </c>
      <c r="N85" s="334"/>
      <c r="O85" s="334"/>
      <c r="P85" s="334">
        <v>1</v>
      </c>
      <c r="Q85" s="334"/>
      <c r="R85" s="334"/>
      <c r="S85" s="334">
        <v>1</v>
      </c>
      <c r="T85" s="334"/>
      <c r="U85" s="334"/>
      <c r="V85" s="392">
        <f t="shared" si="4"/>
        <v>3</v>
      </c>
      <c r="W85" s="390" t="s">
        <v>441</v>
      </c>
      <c r="X85" s="390" t="s">
        <v>450</v>
      </c>
      <c r="Y85" s="336"/>
      <c r="Z85" s="571" t="s">
        <v>1965</v>
      </c>
    </row>
    <row r="86" spans="2:26" s="363" customFormat="1" ht="45" hidden="1" customHeight="1" x14ac:dyDescent="0.2">
      <c r="B86" s="362" t="str">
        <f>IF(Tabla2[[#This Row],[Productos ]]="","",CONCATENATE(Tabla2[[#This Row],[POA]],".",Tabla2[[#This Row],[SRS]],".",Tabla2[[#This Row],[AREA]],".",Tabla2[[#This Row],[TIPO]]))</f>
        <v/>
      </c>
      <c r="C86" s="362" t="str">
        <f>IF(Tabla2[[#This Row],[Productos ]]="","",'Formulario PPGR1'!#REF!)</f>
        <v/>
      </c>
      <c r="D86" s="362" t="str">
        <f>IF(Tabla2[[#This Row],[Productos ]]="","",'Formulario PPGR1'!#REF!)</f>
        <v/>
      </c>
      <c r="E86" s="362" t="str">
        <f>IF(Tabla2[[#This Row],[Productos ]]="","",'Formulario PPGR1'!#REF!)</f>
        <v/>
      </c>
      <c r="F86" s="362" t="str">
        <f>IF(Tabla2[[#This Row],[Productos ]]="","",'Formulario PPGR1'!#REF!)</f>
        <v/>
      </c>
      <c r="G86" s="336"/>
      <c r="H86" s="336" t="s">
        <v>2181</v>
      </c>
      <c r="I86" s="336" t="s">
        <v>1910</v>
      </c>
      <c r="J86" s="334"/>
      <c r="K86" s="334"/>
      <c r="L86" s="334"/>
      <c r="M86" s="334"/>
      <c r="N86" s="334">
        <v>1</v>
      </c>
      <c r="O86" s="334"/>
      <c r="P86" s="334"/>
      <c r="Q86" s="334"/>
      <c r="R86" s="334">
        <v>1</v>
      </c>
      <c r="S86" s="334"/>
      <c r="T86" s="334"/>
      <c r="U86" s="334"/>
      <c r="V86" s="392">
        <f t="shared" si="4"/>
        <v>2</v>
      </c>
      <c r="W86" s="390" t="s">
        <v>1874</v>
      </c>
      <c r="X86" s="390"/>
      <c r="Y86" s="336"/>
      <c r="Z86" s="571" t="s">
        <v>1965</v>
      </c>
    </row>
    <row r="87" spans="2:26" s="363" customFormat="1" ht="78" hidden="1" customHeight="1" x14ac:dyDescent="0.2">
      <c r="B87" s="362" t="str">
        <f>IF(Tabla2[[#This Row],[Productos ]]="","",CONCATENATE(Tabla2[[#This Row],[POA]],".",Tabla2[[#This Row],[SRS]],".",Tabla2[[#This Row],[AREA]],".",Tabla2[[#This Row],[TIPO]]))</f>
        <v/>
      </c>
      <c r="C87" s="362" t="str">
        <f>IF(Tabla2[[#This Row],[Productos ]]="","",'Formulario PPGR1'!#REF!)</f>
        <v/>
      </c>
      <c r="D87" s="362" t="str">
        <f>IF(Tabla2[[#This Row],[Productos ]]="","",'Formulario PPGR1'!#REF!)</f>
        <v/>
      </c>
      <c r="E87" s="362" t="str">
        <f>IF(Tabla2[[#This Row],[Productos ]]="","",'Formulario PPGR1'!#REF!)</f>
        <v/>
      </c>
      <c r="F87" s="362" t="str">
        <f>IF(Tabla2[[#This Row],[Productos ]]="","",'Formulario PPGR1'!#REF!)</f>
        <v/>
      </c>
      <c r="G87" s="336"/>
      <c r="H87" s="336" t="s">
        <v>2182</v>
      </c>
      <c r="I87" s="336" t="s">
        <v>1911</v>
      </c>
      <c r="J87" s="334"/>
      <c r="K87" s="334"/>
      <c r="L87" s="334"/>
      <c r="M87" s="334"/>
      <c r="N87" s="334">
        <v>1</v>
      </c>
      <c r="O87" s="334"/>
      <c r="P87" s="334"/>
      <c r="Q87" s="334"/>
      <c r="R87" s="334">
        <v>1</v>
      </c>
      <c r="S87" s="334"/>
      <c r="T87" s="334"/>
      <c r="U87" s="334"/>
      <c r="V87" s="392">
        <f t="shared" si="4"/>
        <v>2</v>
      </c>
      <c r="W87" s="390" t="s">
        <v>1954</v>
      </c>
      <c r="X87" s="390"/>
      <c r="Y87" s="336"/>
      <c r="Z87" s="571" t="s">
        <v>1965</v>
      </c>
    </row>
    <row r="88" spans="2:26" s="363" customFormat="1" ht="40.9" hidden="1" customHeight="1" x14ac:dyDescent="0.2">
      <c r="B88" s="362" t="str">
        <f>IF(Tabla2[[#This Row],[Productos ]]="","",CONCATENATE(Tabla2[[#This Row],[POA]],".",Tabla2[[#This Row],[SRS]],".",Tabla2[[#This Row],[AREA]],".",Tabla2[[#This Row],[TIPO]]))</f>
        <v/>
      </c>
      <c r="C88" s="362" t="str">
        <f>IF(Tabla2[[#This Row],[Productos ]]="","",'Formulario PPGR1'!#REF!)</f>
        <v/>
      </c>
      <c r="D88" s="362" t="str">
        <f>IF(Tabla2[[#This Row],[Productos ]]="","",'Formulario PPGR1'!#REF!)</f>
        <v/>
      </c>
      <c r="E88" s="362" t="str">
        <f>IF(Tabla2[[#This Row],[Productos ]]="","",'Formulario PPGR1'!#REF!)</f>
        <v/>
      </c>
      <c r="F88" s="362" t="str">
        <f>IF(Tabla2[[#This Row],[Productos ]]="","",'Formulario PPGR1'!#REF!)</f>
        <v/>
      </c>
      <c r="G88" s="336"/>
      <c r="H88" s="336" t="s">
        <v>2183</v>
      </c>
      <c r="I88" s="336" t="s">
        <v>1955</v>
      </c>
      <c r="J88" s="334"/>
      <c r="K88" s="334"/>
      <c r="L88" s="334">
        <v>1</v>
      </c>
      <c r="M88" s="334"/>
      <c r="N88" s="334"/>
      <c r="O88" s="334">
        <v>1</v>
      </c>
      <c r="P88" s="334"/>
      <c r="Q88" s="334"/>
      <c r="R88" s="334">
        <v>1</v>
      </c>
      <c r="S88" s="334"/>
      <c r="T88" s="334"/>
      <c r="U88" s="334">
        <v>1</v>
      </c>
      <c r="V88" s="392">
        <f t="shared" si="4"/>
        <v>4</v>
      </c>
      <c r="W88" s="390" t="s">
        <v>440</v>
      </c>
      <c r="X88" s="390"/>
      <c r="Y88" s="336" t="s">
        <v>2036</v>
      </c>
      <c r="Z88" s="571" t="s">
        <v>1965</v>
      </c>
    </row>
    <row r="89" spans="2:26" s="363" customFormat="1" ht="51" hidden="1" x14ac:dyDescent="0.2">
      <c r="B89" s="362" t="e">
        <f>IF(Tabla2[[#This Row],[Productos ]]="","",CONCATENATE(Tabla2[[#This Row],[POA]],".",Tabla2[[#This Row],[SRS]],".",Tabla2[[#This Row],[AREA]],".",Tabla2[[#This Row],[TIPO]]))</f>
        <v>#REF!</v>
      </c>
      <c r="C89" s="362" t="e">
        <f>IF(Tabla2[[#This Row],[Productos ]]="","",'Formulario PPGR1'!#REF!)</f>
        <v>#REF!</v>
      </c>
      <c r="D89" s="362" t="e">
        <f>IF(Tabla2[[#This Row],[Productos ]]="","",'Formulario PPGR1'!#REF!)</f>
        <v>#REF!</v>
      </c>
      <c r="E89" s="362" t="e">
        <f>IF(Tabla2[[#This Row],[Productos ]]="","",'Formulario PPGR1'!#REF!)</f>
        <v>#REF!</v>
      </c>
      <c r="F89" s="362" t="e">
        <f>IF(Tabla2[[#This Row],[Productos ]]="","",'Formulario PPGR1'!#REF!)</f>
        <v>#REF!</v>
      </c>
      <c r="G89" s="336" t="s">
        <v>2184</v>
      </c>
      <c r="H89" s="606" t="s">
        <v>2185</v>
      </c>
      <c r="I89" s="336" t="s">
        <v>1912</v>
      </c>
      <c r="J89" s="334"/>
      <c r="K89" s="334"/>
      <c r="L89" s="334"/>
      <c r="M89" s="334">
        <v>1</v>
      </c>
      <c r="N89" s="334"/>
      <c r="O89" s="334"/>
      <c r="P89" s="334"/>
      <c r="Q89" s="334"/>
      <c r="R89" s="334"/>
      <c r="S89" s="334"/>
      <c r="T89" s="334"/>
      <c r="U89" s="334"/>
      <c r="V89" s="392">
        <f t="shared" si="4"/>
        <v>1</v>
      </c>
      <c r="W89" s="390" t="s">
        <v>449</v>
      </c>
      <c r="X89" s="390" t="s">
        <v>441</v>
      </c>
      <c r="Y89" s="336"/>
      <c r="Z89" s="571" t="s">
        <v>1965</v>
      </c>
    </row>
    <row r="90" spans="2:26" s="363" customFormat="1" ht="35.25" hidden="1" customHeight="1" x14ac:dyDescent="0.2">
      <c r="B90" s="362" t="str">
        <f>IF(Tabla2[[#This Row],[Productos ]]="","",CONCATENATE(Tabla2[[#This Row],[POA]],".",Tabla2[[#This Row],[SRS]],".",Tabla2[[#This Row],[AREA]],".",Tabla2[[#This Row],[TIPO]]))</f>
        <v/>
      </c>
      <c r="C90" s="362" t="str">
        <f>IF(Tabla2[[#This Row],[Productos ]]="","",'Formulario PPGR1'!#REF!)</f>
        <v/>
      </c>
      <c r="D90" s="362" t="str">
        <f>IF(Tabla2[[#This Row],[Productos ]]="","",'Formulario PPGR1'!#REF!)</f>
        <v/>
      </c>
      <c r="E90" s="362" t="str">
        <f>IF(Tabla2[[#This Row],[Productos ]]="","",'Formulario PPGR1'!#REF!)</f>
        <v/>
      </c>
      <c r="F90" s="362" t="str">
        <f>IF(Tabla2[[#This Row],[Productos ]]="","",'Formulario PPGR1'!#REF!)</f>
        <v/>
      </c>
      <c r="G90" s="336"/>
      <c r="H90" s="606" t="s">
        <v>2186</v>
      </c>
      <c r="I90" s="336" t="s">
        <v>1913</v>
      </c>
      <c r="J90" s="334"/>
      <c r="K90" s="334"/>
      <c r="L90" s="334"/>
      <c r="M90" s="334"/>
      <c r="N90" s="334"/>
      <c r="O90" s="334"/>
      <c r="P90" s="334">
        <v>1</v>
      </c>
      <c r="Q90" s="334"/>
      <c r="R90" s="334"/>
      <c r="S90" s="334"/>
      <c r="T90" s="334"/>
      <c r="U90" s="334"/>
      <c r="V90" s="392">
        <f t="shared" si="4"/>
        <v>1</v>
      </c>
      <c r="W90" s="390" t="s">
        <v>449</v>
      </c>
      <c r="X90" s="390" t="s">
        <v>441</v>
      </c>
      <c r="Y90" s="336"/>
      <c r="Z90" s="571" t="s">
        <v>1965</v>
      </c>
    </row>
    <row r="91" spans="2:26" s="363" customFormat="1" ht="39" hidden="1" customHeight="1" x14ac:dyDescent="0.2">
      <c r="B91" s="362" t="str">
        <f>IF(Tabla2[[#This Row],[Productos ]]="","",CONCATENATE(Tabla2[[#This Row],[POA]],".",Tabla2[[#This Row],[SRS]],".",Tabla2[[#This Row],[AREA]],".",Tabla2[[#This Row],[TIPO]]))</f>
        <v/>
      </c>
      <c r="C91" s="362" t="str">
        <f>IF(Tabla2[[#This Row],[Productos ]]="","",'Formulario PPGR1'!#REF!)</f>
        <v/>
      </c>
      <c r="D91" s="362" t="str">
        <f>IF(Tabla2[[#This Row],[Productos ]]="","",'Formulario PPGR1'!#REF!)</f>
        <v/>
      </c>
      <c r="E91" s="362" t="str">
        <f>IF(Tabla2[[#This Row],[Productos ]]="","",'Formulario PPGR1'!#REF!)</f>
        <v/>
      </c>
      <c r="F91" s="362" t="str">
        <f>IF(Tabla2[[#This Row],[Productos ]]="","",'Formulario PPGR1'!#REF!)</f>
        <v/>
      </c>
      <c r="G91" s="336"/>
      <c r="H91" s="606" t="s">
        <v>2187</v>
      </c>
      <c r="I91" s="336" t="s">
        <v>1940</v>
      </c>
      <c r="J91" s="334"/>
      <c r="K91" s="334"/>
      <c r="L91" s="334"/>
      <c r="M91" s="334"/>
      <c r="N91" s="334"/>
      <c r="O91" s="334"/>
      <c r="P91" s="334"/>
      <c r="Q91" s="334"/>
      <c r="R91" s="334"/>
      <c r="S91" s="334"/>
      <c r="T91" s="334">
        <v>1</v>
      </c>
      <c r="U91" s="334">
        <f>SUBTOTAL(9,T91)</f>
        <v>0</v>
      </c>
      <c r="V91" s="392">
        <f t="shared" si="4"/>
        <v>1</v>
      </c>
      <c r="W91" s="390" t="s">
        <v>449</v>
      </c>
      <c r="X91" s="390" t="s">
        <v>441</v>
      </c>
      <c r="Y91" s="336"/>
      <c r="Z91" s="571" t="s">
        <v>1965</v>
      </c>
    </row>
    <row r="92" spans="2:26" s="363" customFormat="1" ht="42.75" hidden="1" customHeight="1" x14ac:dyDescent="0.2">
      <c r="B92" s="362" t="str">
        <f>IF(Tabla2[[#This Row],[Productos ]]="","",CONCATENATE(Tabla2[[#This Row],[POA]],".",Tabla2[[#This Row],[SRS]],".",Tabla2[[#This Row],[AREA]],".",Tabla2[[#This Row],[TIPO]]))</f>
        <v/>
      </c>
      <c r="C92" s="362" t="str">
        <f>IF(Tabla2[[#This Row],[Productos ]]="","",'Formulario PPGR1'!#REF!)</f>
        <v/>
      </c>
      <c r="D92" s="362" t="str">
        <f>IF(Tabla2[[#This Row],[Productos ]]="","",'Formulario PPGR1'!#REF!)</f>
        <v/>
      </c>
      <c r="E92" s="362" t="str">
        <f>IF(Tabla2[[#This Row],[Productos ]]="","",'Formulario PPGR1'!#REF!)</f>
        <v/>
      </c>
      <c r="F92" s="362" t="str">
        <f>IF(Tabla2[[#This Row],[Productos ]]="","",'Formulario PPGR1'!#REF!)</f>
        <v/>
      </c>
      <c r="G92" s="336"/>
      <c r="H92" s="606" t="s">
        <v>2188</v>
      </c>
      <c r="I92" s="336" t="s">
        <v>1941</v>
      </c>
      <c r="J92" s="334"/>
      <c r="K92" s="334"/>
      <c r="L92" s="334">
        <v>1</v>
      </c>
      <c r="M92" s="334">
        <v>1</v>
      </c>
      <c r="N92" s="334"/>
      <c r="O92" s="334"/>
      <c r="P92" s="334"/>
      <c r="Q92" s="334"/>
      <c r="R92" s="334"/>
      <c r="S92" s="334"/>
      <c r="T92" s="334"/>
      <c r="U92" s="334"/>
      <c r="V92" s="392">
        <f t="shared" si="4"/>
        <v>2</v>
      </c>
      <c r="W92" s="390" t="s">
        <v>449</v>
      </c>
      <c r="X92" s="390" t="s">
        <v>441</v>
      </c>
      <c r="Y92" s="336"/>
      <c r="Z92" s="571" t="s">
        <v>1965</v>
      </c>
    </row>
    <row r="93" spans="2:26" s="363" customFormat="1" ht="36" hidden="1" customHeight="1" x14ac:dyDescent="0.2">
      <c r="B93" s="362" t="str">
        <f>IF(Tabla2[[#This Row],[Productos ]]="","",CONCATENATE(Tabla2[[#This Row],[POA]],".",Tabla2[[#This Row],[SRS]],".",Tabla2[[#This Row],[AREA]],".",Tabla2[[#This Row],[TIPO]]))</f>
        <v/>
      </c>
      <c r="C93" s="362" t="str">
        <f>IF(Tabla2[[#This Row],[Productos ]]="","",'Formulario PPGR1'!#REF!)</f>
        <v/>
      </c>
      <c r="D93" s="362" t="str">
        <f>IF(Tabla2[[#This Row],[Productos ]]="","",'Formulario PPGR1'!#REF!)</f>
        <v/>
      </c>
      <c r="E93" s="362" t="str">
        <f>IF(Tabla2[[#This Row],[Productos ]]="","",'Formulario PPGR1'!#REF!)</f>
        <v/>
      </c>
      <c r="F93" s="362" t="str">
        <f>IF(Tabla2[[#This Row],[Productos ]]="","",'Formulario PPGR1'!#REF!)</f>
        <v/>
      </c>
      <c r="G93" s="336"/>
      <c r="H93" s="606" t="s">
        <v>2189</v>
      </c>
      <c r="I93" s="336" t="s">
        <v>1942</v>
      </c>
      <c r="J93" s="334"/>
      <c r="K93" s="334"/>
      <c r="L93" s="334"/>
      <c r="M93" s="334"/>
      <c r="N93" s="334"/>
      <c r="O93" s="334"/>
      <c r="P93" s="334"/>
      <c r="Q93" s="334"/>
      <c r="R93" s="334"/>
      <c r="S93" s="334"/>
      <c r="T93" s="334"/>
      <c r="U93" s="334">
        <v>1</v>
      </c>
      <c r="V93" s="392">
        <f t="shared" si="4"/>
        <v>1</v>
      </c>
      <c r="W93" s="390" t="s">
        <v>449</v>
      </c>
      <c r="X93" s="390" t="s">
        <v>441</v>
      </c>
      <c r="Y93" s="336"/>
      <c r="Z93" s="571" t="s">
        <v>1965</v>
      </c>
    </row>
    <row r="94" spans="2:26" s="363" customFormat="1" ht="45" hidden="1" customHeight="1" x14ac:dyDescent="0.2">
      <c r="B94" s="362" t="str">
        <f>IF(Tabla2[[#This Row],[Productos ]]="","",CONCATENATE(Tabla2[[#This Row],[POA]],".",Tabla2[[#This Row],[SRS]],".",Tabla2[[#This Row],[AREA]],".",Tabla2[[#This Row],[TIPO]]))</f>
        <v/>
      </c>
      <c r="C94" s="362" t="str">
        <f>IF(Tabla2[[#This Row],[Productos ]]="","",'Formulario PPGR1'!#REF!)</f>
        <v/>
      </c>
      <c r="D94" s="362" t="str">
        <f>IF(Tabla2[[#This Row],[Productos ]]="","",'Formulario PPGR1'!#REF!)</f>
        <v/>
      </c>
      <c r="E94" s="362" t="str">
        <f>IF(Tabla2[[#This Row],[Productos ]]="","",'Formulario PPGR1'!#REF!)</f>
        <v/>
      </c>
      <c r="F94" s="362" t="str">
        <f>IF(Tabla2[[#This Row],[Productos ]]="","",'Formulario PPGR1'!#REF!)</f>
        <v/>
      </c>
      <c r="G94" s="336"/>
      <c r="H94" s="606" t="s">
        <v>2190</v>
      </c>
      <c r="I94" s="336" t="s">
        <v>1943</v>
      </c>
      <c r="J94" s="334"/>
      <c r="K94" s="334"/>
      <c r="L94" s="334">
        <v>1</v>
      </c>
      <c r="M94" s="334">
        <v>1</v>
      </c>
      <c r="N94" s="334"/>
      <c r="O94" s="334"/>
      <c r="P94" s="334"/>
      <c r="Q94" s="334"/>
      <c r="R94" s="334"/>
      <c r="S94" s="334"/>
      <c r="T94" s="334"/>
      <c r="U94" s="334"/>
      <c r="V94" s="392">
        <f t="shared" si="4"/>
        <v>2</v>
      </c>
      <c r="W94" s="390" t="s">
        <v>449</v>
      </c>
      <c r="X94" s="390" t="s">
        <v>441</v>
      </c>
      <c r="Y94" s="336"/>
      <c r="Z94" s="571" t="s">
        <v>1965</v>
      </c>
    </row>
    <row r="95" spans="2:26" s="363" customFormat="1" ht="37.5" hidden="1" customHeight="1" x14ac:dyDescent="0.2">
      <c r="B95" s="362" t="str">
        <f>IF(Tabla2[[#This Row],[Productos ]]="","",CONCATENATE(Tabla2[[#This Row],[POA]],".",Tabla2[[#This Row],[SRS]],".",Tabla2[[#This Row],[AREA]],".",Tabla2[[#This Row],[TIPO]]))</f>
        <v/>
      </c>
      <c r="C95" s="362" t="str">
        <f>IF(Tabla2[[#This Row],[Productos ]]="","",'Formulario PPGR1'!#REF!)</f>
        <v/>
      </c>
      <c r="D95" s="362" t="str">
        <f>IF(Tabla2[[#This Row],[Productos ]]="","",'Formulario PPGR1'!#REF!)</f>
        <v/>
      </c>
      <c r="E95" s="362" t="str">
        <f>IF(Tabla2[[#This Row],[Productos ]]="","",'Formulario PPGR1'!#REF!)</f>
        <v/>
      </c>
      <c r="F95" s="362" t="str">
        <f>IF(Tabla2[[#This Row],[Productos ]]="","",'Formulario PPGR1'!#REF!)</f>
        <v/>
      </c>
      <c r="G95" s="336"/>
      <c r="H95" s="606" t="s">
        <v>2191</v>
      </c>
      <c r="I95" s="336" t="s">
        <v>1944</v>
      </c>
      <c r="J95" s="334"/>
      <c r="K95" s="334"/>
      <c r="L95" s="334">
        <v>1</v>
      </c>
      <c r="M95" s="334"/>
      <c r="N95" s="334"/>
      <c r="O95" s="334"/>
      <c r="P95" s="334"/>
      <c r="Q95" s="334">
        <v>1</v>
      </c>
      <c r="R95" s="334"/>
      <c r="S95" s="334"/>
      <c r="T95" s="334"/>
      <c r="U95" s="334"/>
      <c r="V95" s="392">
        <f t="shared" si="4"/>
        <v>2</v>
      </c>
      <c r="W95" s="390" t="s">
        <v>449</v>
      </c>
      <c r="X95" s="390" t="s">
        <v>441</v>
      </c>
      <c r="Y95" s="336"/>
      <c r="Z95" s="571" t="s">
        <v>1965</v>
      </c>
    </row>
    <row r="96" spans="2:26" s="363" customFormat="1" ht="48" hidden="1" customHeight="1" x14ac:dyDescent="0.2">
      <c r="B96" s="362" t="e">
        <f>IF(Tabla2[[#This Row],[Productos ]]="","",CONCATENATE(Tabla2[[#This Row],[POA]],".",Tabla2[[#This Row],[SRS]],".",Tabla2[[#This Row],[AREA]],".",Tabla2[[#This Row],[TIPO]]))</f>
        <v>#REF!</v>
      </c>
      <c r="C96" s="362" t="e">
        <f>IF(Tabla2[[#This Row],[Productos ]]="","",'Formulario PPGR1'!#REF!)</f>
        <v>#REF!</v>
      </c>
      <c r="D96" s="362" t="e">
        <f>IF(Tabla2[[#This Row],[Productos ]]="","",'Formulario PPGR1'!#REF!)</f>
        <v>#REF!</v>
      </c>
      <c r="E96" s="362" t="e">
        <f>IF(Tabla2[[#This Row],[Productos ]]="","",'Formulario PPGR1'!#REF!)</f>
        <v>#REF!</v>
      </c>
      <c r="F96" s="362" t="e">
        <f>IF(Tabla2[[#This Row],[Productos ]]="","",'Formulario PPGR1'!#REF!)</f>
        <v>#REF!</v>
      </c>
      <c r="G96" s="336" t="s">
        <v>2089</v>
      </c>
      <c r="H96" s="606" t="s">
        <v>2088</v>
      </c>
      <c r="I96" s="336" t="s">
        <v>1921</v>
      </c>
      <c r="J96" s="334"/>
      <c r="K96" s="334"/>
      <c r="L96" s="334">
        <v>1</v>
      </c>
      <c r="M96" s="334"/>
      <c r="N96" s="334"/>
      <c r="O96" s="334">
        <v>1</v>
      </c>
      <c r="P96" s="334"/>
      <c r="Q96" s="334"/>
      <c r="R96" s="334">
        <v>1</v>
      </c>
      <c r="S96" s="334"/>
      <c r="T96" s="334"/>
      <c r="U96" s="334">
        <v>1</v>
      </c>
      <c r="V96" s="392">
        <f t="shared" ref="V96:V101" si="5">SUM(J96:U96)</f>
        <v>4</v>
      </c>
      <c r="W96" s="390" t="s">
        <v>1922</v>
      </c>
      <c r="X96" s="390" t="s">
        <v>441</v>
      </c>
      <c r="Y96" s="336"/>
      <c r="Z96" s="571" t="s">
        <v>1971</v>
      </c>
    </row>
    <row r="97" spans="2:26" s="363" customFormat="1" ht="74.25" hidden="1" customHeight="1" x14ac:dyDescent="0.2">
      <c r="B97" s="362" t="str">
        <f>IF(Tabla2[[#This Row],[Productos ]]="","",CONCATENATE(Tabla2[[#This Row],[POA]],".",Tabla2[[#This Row],[SRS]],".",Tabla2[[#This Row],[AREA]],".",Tabla2[[#This Row],[TIPO]]))</f>
        <v/>
      </c>
      <c r="C97" s="362" t="str">
        <f>IF(Tabla2[[#This Row],[Productos ]]="","",'Formulario PPGR1'!#REF!)</f>
        <v/>
      </c>
      <c r="D97" s="362" t="str">
        <f>IF(Tabla2[[#This Row],[Productos ]]="","",'Formulario PPGR1'!#REF!)</f>
        <v/>
      </c>
      <c r="E97" s="362" t="str">
        <f>IF(Tabla2[[#This Row],[Productos ]]="","",'Formulario PPGR1'!#REF!)</f>
        <v/>
      </c>
      <c r="F97" s="362" t="str">
        <f>IF(Tabla2[[#This Row],[Productos ]]="","",'Formulario PPGR1'!#REF!)</f>
        <v/>
      </c>
      <c r="G97" s="336"/>
      <c r="H97" s="606" t="s">
        <v>2090</v>
      </c>
      <c r="I97" s="336" t="s">
        <v>1923</v>
      </c>
      <c r="J97" s="334"/>
      <c r="K97" s="334"/>
      <c r="L97" s="334">
        <v>1</v>
      </c>
      <c r="M97" s="334"/>
      <c r="N97" s="334"/>
      <c r="O97" s="334">
        <v>1</v>
      </c>
      <c r="P97" s="334"/>
      <c r="Q97" s="334"/>
      <c r="R97" s="334">
        <v>1</v>
      </c>
      <c r="S97" s="334"/>
      <c r="T97" s="334"/>
      <c r="U97" s="334">
        <v>1</v>
      </c>
      <c r="V97" s="392">
        <f t="shared" si="5"/>
        <v>4</v>
      </c>
      <c r="W97" s="390" t="s">
        <v>1922</v>
      </c>
      <c r="X97" s="390" t="s">
        <v>441</v>
      </c>
      <c r="Y97" s="336"/>
      <c r="Z97" s="571" t="s">
        <v>1971</v>
      </c>
    </row>
    <row r="98" spans="2:26" s="363" customFormat="1" ht="46.5" hidden="1" customHeight="1" x14ac:dyDescent="0.2">
      <c r="B98" s="362" t="str">
        <f>IF(Tabla2[[#This Row],[Productos ]]="","",CONCATENATE(Tabla2[[#This Row],[POA]],".",Tabla2[[#This Row],[SRS]],".",Tabla2[[#This Row],[AREA]],".",Tabla2[[#This Row],[TIPO]]))</f>
        <v/>
      </c>
      <c r="C98" s="362" t="str">
        <f>IF(Tabla2[[#This Row],[Productos ]]="","",'Formulario PPGR1'!#REF!)</f>
        <v/>
      </c>
      <c r="D98" s="362" t="str">
        <f>IF(Tabla2[[#This Row],[Productos ]]="","",'Formulario PPGR1'!#REF!)</f>
        <v/>
      </c>
      <c r="E98" s="362" t="str">
        <f>IF(Tabla2[[#This Row],[Productos ]]="","",'Formulario PPGR1'!#REF!)</f>
        <v/>
      </c>
      <c r="F98" s="362" t="str">
        <f>IF(Tabla2[[#This Row],[Productos ]]="","",'Formulario PPGR1'!#REF!)</f>
        <v/>
      </c>
      <c r="G98" s="336"/>
      <c r="H98" s="606" t="s">
        <v>2091</v>
      </c>
      <c r="I98" s="336" t="s">
        <v>1924</v>
      </c>
      <c r="J98" s="334"/>
      <c r="K98" s="334"/>
      <c r="L98" s="334">
        <v>1</v>
      </c>
      <c r="M98" s="334"/>
      <c r="N98" s="334"/>
      <c r="O98" s="334">
        <v>1</v>
      </c>
      <c r="P98" s="334"/>
      <c r="Q98" s="334"/>
      <c r="R98" s="334">
        <v>1</v>
      </c>
      <c r="S98" s="334"/>
      <c r="T98" s="334"/>
      <c r="U98" s="334">
        <v>1</v>
      </c>
      <c r="V98" s="392">
        <f t="shared" si="5"/>
        <v>4</v>
      </c>
      <c r="W98" s="390" t="s">
        <v>1922</v>
      </c>
      <c r="X98" s="390" t="s">
        <v>441</v>
      </c>
      <c r="Y98" s="336"/>
      <c r="Z98" s="571" t="s">
        <v>1971</v>
      </c>
    </row>
    <row r="99" spans="2:26" s="363" customFormat="1" ht="40.9" hidden="1" customHeight="1" x14ac:dyDescent="0.2">
      <c r="B99" s="362" t="str">
        <f>IF(Tabla2[[#This Row],[Productos ]]="","",CONCATENATE(Tabla2[[#This Row],[POA]],".",Tabla2[[#This Row],[SRS]],".",Tabla2[[#This Row],[AREA]],".",Tabla2[[#This Row],[TIPO]]))</f>
        <v/>
      </c>
      <c r="C99" s="362" t="str">
        <f>IF(Tabla2[[#This Row],[Productos ]]="","",'Formulario PPGR1'!#REF!)</f>
        <v/>
      </c>
      <c r="D99" s="362" t="str">
        <f>IF(Tabla2[[#This Row],[Productos ]]="","",'Formulario PPGR1'!#REF!)</f>
        <v/>
      </c>
      <c r="E99" s="362" t="str">
        <f>IF(Tabla2[[#This Row],[Productos ]]="","",'Formulario PPGR1'!#REF!)</f>
        <v/>
      </c>
      <c r="F99" s="362" t="str">
        <f>IF(Tabla2[[#This Row],[Productos ]]="","",'Formulario PPGR1'!#REF!)</f>
        <v/>
      </c>
      <c r="G99" s="336"/>
      <c r="H99" s="606" t="s">
        <v>2092</v>
      </c>
      <c r="I99" s="336" t="s">
        <v>2037</v>
      </c>
      <c r="J99" s="334"/>
      <c r="K99" s="334"/>
      <c r="L99" s="334">
        <v>1</v>
      </c>
      <c r="M99" s="334"/>
      <c r="N99" s="334"/>
      <c r="O99" s="334"/>
      <c r="P99" s="334"/>
      <c r="Q99" s="334"/>
      <c r="R99" s="334">
        <v>1</v>
      </c>
      <c r="S99" s="334"/>
      <c r="T99" s="334"/>
      <c r="U99" s="334"/>
      <c r="V99" s="392">
        <f t="shared" si="5"/>
        <v>2</v>
      </c>
      <c r="W99" s="390" t="s">
        <v>456</v>
      </c>
      <c r="X99" s="390"/>
      <c r="Y99" s="336"/>
      <c r="Z99" s="571" t="s">
        <v>1971</v>
      </c>
    </row>
    <row r="100" spans="2:26" s="363" customFormat="1" ht="40.9" hidden="1" customHeight="1" x14ac:dyDescent="0.2">
      <c r="B100" s="362" t="str">
        <f>IF(Tabla2[[#This Row],[Productos ]]="","",CONCATENATE(Tabla2[[#This Row],[POA]],".",Tabla2[[#This Row],[SRS]],".",Tabla2[[#This Row],[AREA]],".",Tabla2[[#This Row],[TIPO]]))</f>
        <v/>
      </c>
      <c r="C100" s="362" t="str">
        <f>IF(Tabla2[[#This Row],[Productos ]]="","",'Formulario PPGR1'!#REF!)</f>
        <v/>
      </c>
      <c r="D100" s="362" t="str">
        <f>IF(Tabla2[[#This Row],[Productos ]]="","",'Formulario PPGR1'!#REF!)</f>
        <v/>
      </c>
      <c r="E100" s="362" t="str">
        <f>IF(Tabla2[[#This Row],[Productos ]]="","",'Formulario PPGR1'!#REF!)</f>
        <v/>
      </c>
      <c r="F100" s="362" t="str">
        <f>IF(Tabla2[[#This Row],[Productos ]]="","",'Formulario PPGR1'!#REF!)</f>
        <v/>
      </c>
      <c r="G100" s="336"/>
      <c r="H100" s="606" t="s">
        <v>2093</v>
      </c>
      <c r="I100" s="336" t="s">
        <v>2038</v>
      </c>
      <c r="J100" s="334"/>
      <c r="K100" s="334"/>
      <c r="L100" s="334"/>
      <c r="M100" s="334">
        <v>1</v>
      </c>
      <c r="N100" s="334"/>
      <c r="O100" s="334"/>
      <c r="P100" s="334"/>
      <c r="Q100" s="334"/>
      <c r="R100" s="334"/>
      <c r="S100" s="334">
        <v>1</v>
      </c>
      <c r="T100" s="334"/>
      <c r="U100" s="334"/>
      <c r="V100" s="392">
        <f>SUM(Tabla2[[#This Row],[Ene]:[Dic]])</f>
        <v>2</v>
      </c>
      <c r="W100" s="390" t="s">
        <v>444</v>
      </c>
      <c r="X100" s="390"/>
      <c r="Y100" s="336"/>
      <c r="Z100" s="571" t="s">
        <v>1971</v>
      </c>
    </row>
    <row r="101" spans="2:26" s="363" customFormat="1" ht="43.9" hidden="1" customHeight="1" x14ac:dyDescent="0.2">
      <c r="B101" s="362" t="str">
        <f>IF(Tabla2[[#This Row],[Productos ]]="","",CONCATENATE(Tabla2[[#This Row],[POA]],".",Tabla2[[#This Row],[SRS]],".",Tabla2[[#This Row],[AREA]],".",Tabla2[[#This Row],[TIPO]]))</f>
        <v/>
      </c>
      <c r="C101" s="362" t="str">
        <f>IF(Tabla2[[#This Row],[Productos ]]="","",'Formulario PPGR1'!#REF!)</f>
        <v/>
      </c>
      <c r="D101" s="362" t="str">
        <f>IF(Tabla2[[#This Row],[Productos ]]="","",'Formulario PPGR1'!#REF!)</f>
        <v/>
      </c>
      <c r="E101" s="362" t="str">
        <f>IF(Tabla2[[#This Row],[Productos ]]="","",'Formulario PPGR1'!#REF!)</f>
        <v/>
      </c>
      <c r="F101" s="362" t="str">
        <f>IF(Tabla2[[#This Row],[Productos ]]="","",'Formulario PPGR1'!#REF!)</f>
        <v/>
      </c>
      <c r="G101" s="336"/>
      <c r="H101" s="606" t="s">
        <v>2094</v>
      </c>
      <c r="I101" s="336" t="s">
        <v>2039</v>
      </c>
      <c r="J101" s="418"/>
      <c r="K101" s="334">
        <v>1</v>
      </c>
      <c r="L101" s="418"/>
      <c r="M101" s="418"/>
      <c r="N101" s="334"/>
      <c r="O101" s="418"/>
      <c r="P101" s="418">
        <v>1</v>
      </c>
      <c r="Q101" s="334"/>
      <c r="R101" s="418"/>
      <c r="S101" s="418"/>
      <c r="T101" s="334">
        <v>1</v>
      </c>
      <c r="U101" s="418"/>
      <c r="V101" s="392">
        <f t="shared" si="5"/>
        <v>3</v>
      </c>
      <c r="W101" s="390" t="s">
        <v>440</v>
      </c>
      <c r="X101" s="390" t="s">
        <v>441</v>
      </c>
      <c r="Y101" s="336"/>
      <c r="Z101" s="571" t="s">
        <v>1971</v>
      </c>
    </row>
    <row r="102" spans="2:26" s="363" customFormat="1" ht="44.45" hidden="1" customHeight="1" x14ac:dyDescent="0.2">
      <c r="B102" s="362" t="e">
        <f>IF(Tabla2[[#This Row],[Productos ]]="","",CONCATENATE(Tabla2[[#This Row],[POA]],".",Tabla2[[#This Row],[SRS]],".",Tabla2[[#This Row],[AREA]],".",Tabla2[[#This Row],[TIPO]]))</f>
        <v>#REF!</v>
      </c>
      <c r="C102" s="362" t="e">
        <f>IF(Tabla2[[#This Row],[Productos ]]="","",'Formulario PPGR1'!#REF!)</f>
        <v>#REF!</v>
      </c>
      <c r="D102" s="362" t="e">
        <f>IF(Tabla2[[#This Row],[Productos ]]="","",'Formulario PPGR1'!#REF!)</f>
        <v>#REF!</v>
      </c>
      <c r="E102" s="362" t="e">
        <f>IF(Tabla2[[#This Row],[Productos ]]="","",'Formulario PPGR1'!#REF!)</f>
        <v>#REF!</v>
      </c>
      <c r="F102" s="362" t="e">
        <f>IF(Tabla2[[#This Row],[Productos ]]="","",'Formulario PPGR1'!#REF!)</f>
        <v>#REF!</v>
      </c>
      <c r="G102" s="336" t="s">
        <v>2192</v>
      </c>
      <c r="H102" s="606" t="s">
        <v>2193</v>
      </c>
      <c r="I102" s="336" t="s">
        <v>2040</v>
      </c>
      <c r="J102" s="334"/>
      <c r="K102" s="334"/>
      <c r="L102" s="334">
        <v>1</v>
      </c>
      <c r="M102" s="334"/>
      <c r="N102" s="334"/>
      <c r="O102" s="334">
        <v>1</v>
      </c>
      <c r="P102" s="334"/>
      <c r="Q102" s="334"/>
      <c r="R102" s="334">
        <v>1</v>
      </c>
      <c r="S102" s="334"/>
      <c r="T102" s="334"/>
      <c r="U102" s="334">
        <v>1</v>
      </c>
      <c r="V102" s="392">
        <f t="shared" ref="V102:V118" si="6">SUM(J102:U102)</f>
        <v>4</v>
      </c>
      <c r="W102" s="390" t="s">
        <v>440</v>
      </c>
      <c r="X102" s="390"/>
      <c r="Y102" s="336"/>
      <c r="Z102" s="571" t="s">
        <v>1965</v>
      </c>
    </row>
    <row r="103" spans="2:26" s="363" customFormat="1" ht="40.9" hidden="1" customHeight="1" x14ac:dyDescent="0.2">
      <c r="B103" s="362" t="str">
        <f>IF(Tabla2[[#This Row],[Productos ]]="","",CONCATENATE(Tabla2[[#This Row],[POA]],".",Tabla2[[#This Row],[SRS]],".",Tabla2[[#This Row],[AREA]],".",Tabla2[[#This Row],[TIPO]]))</f>
        <v/>
      </c>
      <c r="C103" s="362" t="str">
        <f>IF(Tabla2[[#This Row],[Productos ]]="","",'Formulario PPGR1'!#REF!)</f>
        <v/>
      </c>
      <c r="D103" s="362" t="str">
        <f>IF(Tabla2[[#This Row],[Productos ]]="","",'Formulario PPGR1'!#REF!)</f>
        <v/>
      </c>
      <c r="E103" s="362" t="str">
        <f>IF(Tabla2[[#This Row],[Productos ]]="","",'Formulario PPGR1'!#REF!)</f>
        <v/>
      </c>
      <c r="F103" s="362" t="str">
        <f>IF(Tabla2[[#This Row],[Productos ]]="","",'Formulario PPGR1'!#REF!)</f>
        <v/>
      </c>
      <c r="G103" s="336"/>
      <c r="H103" s="606" t="s">
        <v>2194</v>
      </c>
      <c r="I103" s="336" t="s">
        <v>2041</v>
      </c>
      <c r="J103" s="334">
        <v>1</v>
      </c>
      <c r="K103" s="334">
        <v>1</v>
      </c>
      <c r="L103" s="334">
        <v>1</v>
      </c>
      <c r="M103" s="334">
        <v>1</v>
      </c>
      <c r="N103" s="334">
        <v>1</v>
      </c>
      <c r="O103" s="334">
        <v>1</v>
      </c>
      <c r="P103" s="334">
        <v>1</v>
      </c>
      <c r="Q103" s="334">
        <v>1</v>
      </c>
      <c r="R103" s="334">
        <v>1</v>
      </c>
      <c r="S103" s="334">
        <v>1</v>
      </c>
      <c r="T103" s="334">
        <v>1</v>
      </c>
      <c r="U103" s="334">
        <v>1</v>
      </c>
      <c r="V103" s="392">
        <f t="shared" si="6"/>
        <v>12</v>
      </c>
      <c r="W103" s="390" t="s">
        <v>1925</v>
      </c>
      <c r="X103" s="390"/>
      <c r="Y103" s="336"/>
      <c r="Z103" s="571" t="s">
        <v>1965</v>
      </c>
    </row>
    <row r="104" spans="2:26" s="363" customFormat="1" ht="51.75" hidden="1" customHeight="1" x14ac:dyDescent="0.2">
      <c r="B104" s="362" t="str">
        <f>IF(Tabla2[[#This Row],[Productos ]]="","",CONCATENATE(Tabla2[[#This Row],[POA]],".",Tabla2[[#This Row],[SRS]],".",Tabla2[[#This Row],[AREA]],".",Tabla2[[#This Row],[TIPO]]))</f>
        <v/>
      </c>
      <c r="C104" s="362" t="str">
        <f>IF(Tabla2[[#This Row],[Productos ]]="","",'Formulario PPGR1'!#REF!)</f>
        <v/>
      </c>
      <c r="D104" s="362" t="str">
        <f>IF(Tabla2[[#This Row],[Productos ]]="","",'Formulario PPGR1'!#REF!)</f>
        <v/>
      </c>
      <c r="E104" s="362" t="str">
        <f>IF(Tabla2[[#This Row],[Productos ]]="","",'Formulario PPGR1'!#REF!)</f>
        <v/>
      </c>
      <c r="F104" s="362" t="str">
        <f>IF(Tabla2[[#This Row],[Productos ]]="","",'Formulario PPGR1'!#REF!)</f>
        <v/>
      </c>
      <c r="G104" s="336"/>
      <c r="H104" s="606" t="s">
        <v>2576</v>
      </c>
      <c r="I104" s="607" t="s">
        <v>2577</v>
      </c>
      <c r="J104" s="608"/>
      <c r="K104" s="608"/>
      <c r="L104" s="608">
        <v>1</v>
      </c>
      <c r="M104" s="608"/>
      <c r="N104" s="608"/>
      <c r="O104" s="608">
        <v>1</v>
      </c>
      <c r="P104" s="608"/>
      <c r="Q104" s="608"/>
      <c r="R104" s="608">
        <v>1</v>
      </c>
      <c r="S104" s="608"/>
      <c r="T104" s="608"/>
      <c r="U104" s="608">
        <v>1</v>
      </c>
      <c r="V104" s="392">
        <f>SUM(Tabla2[[#This Row],[Ene]:[Dic]])</f>
        <v>4</v>
      </c>
      <c r="W104" s="390" t="s">
        <v>440</v>
      </c>
      <c r="X104" s="390" t="s">
        <v>441</v>
      </c>
      <c r="Y104" s="336"/>
      <c r="Z104" s="571" t="s">
        <v>1971</v>
      </c>
    </row>
    <row r="105" spans="2:26" s="363" customFormat="1" ht="40.9" hidden="1" customHeight="1" x14ac:dyDescent="0.2">
      <c r="B105" s="362" t="e">
        <f>IF(Tabla2[[#This Row],[Productos ]]="","",CONCATENATE(Tabla2[[#This Row],[POA]],".",Tabla2[[#This Row],[SRS]],".",Tabla2[[#This Row],[AREA]],".",Tabla2[[#This Row],[TIPO]]))</f>
        <v>#REF!</v>
      </c>
      <c r="C105" s="362" t="e">
        <f>IF(Tabla2[[#This Row],[Productos ]]="","",'Formulario PPGR1'!#REF!)</f>
        <v>#REF!</v>
      </c>
      <c r="D105" s="362" t="e">
        <f>IF(Tabla2[[#This Row],[Productos ]]="","",'Formulario PPGR1'!#REF!)</f>
        <v>#REF!</v>
      </c>
      <c r="E105" s="362" t="e">
        <f>IF(Tabla2[[#This Row],[Productos ]]="","",'Formulario PPGR1'!#REF!)</f>
        <v>#REF!</v>
      </c>
      <c r="F105" s="362" t="e">
        <f>IF(Tabla2[[#This Row],[Productos ]]="","",'Formulario PPGR1'!#REF!)</f>
        <v>#REF!</v>
      </c>
      <c r="G105" s="336" t="s">
        <v>2485</v>
      </c>
      <c r="H105" s="606" t="s">
        <v>2562</v>
      </c>
      <c r="I105" s="336" t="s">
        <v>2414</v>
      </c>
      <c r="J105" s="334"/>
      <c r="K105" s="334"/>
      <c r="L105" s="334">
        <v>1</v>
      </c>
      <c r="M105" s="334"/>
      <c r="N105" s="334"/>
      <c r="O105" s="334">
        <v>1</v>
      </c>
      <c r="P105" s="334"/>
      <c r="Q105" s="334"/>
      <c r="R105" s="334">
        <v>1</v>
      </c>
      <c r="S105" s="334"/>
      <c r="T105" s="334"/>
      <c r="U105" s="334">
        <v>1</v>
      </c>
      <c r="V105" s="392">
        <f>SUM(Tabla2[[#This Row],[Ene]:[Dic]])</f>
        <v>4</v>
      </c>
      <c r="W105" s="390" t="s">
        <v>440</v>
      </c>
      <c r="X105" s="390" t="s">
        <v>441</v>
      </c>
      <c r="Y105" s="336"/>
      <c r="Z105" s="390" t="s">
        <v>2413</v>
      </c>
    </row>
    <row r="106" spans="2:26" s="363" customFormat="1" ht="40.9" hidden="1" customHeight="1" x14ac:dyDescent="0.2">
      <c r="B106" s="362" t="str">
        <f>IF(Tabla2[[#This Row],[Productos ]]="","",CONCATENATE(Tabla2[[#This Row],[POA]],".",Tabla2[[#This Row],[SRS]],".",Tabla2[[#This Row],[AREA]],".",Tabla2[[#This Row],[TIPO]]))</f>
        <v/>
      </c>
      <c r="C106" s="362" t="str">
        <f>IF(Tabla2[[#This Row],[Productos ]]="","",'Formulario PPGR1'!#REF!)</f>
        <v/>
      </c>
      <c r="D106" s="362" t="str">
        <f>IF(Tabla2[[#This Row],[Productos ]]="","",'Formulario PPGR1'!#REF!)</f>
        <v/>
      </c>
      <c r="E106" s="362" t="str">
        <f>IF(Tabla2[[#This Row],[Productos ]]="","",'Formulario PPGR1'!#REF!)</f>
        <v/>
      </c>
      <c r="F106" s="362" t="str">
        <f>IF(Tabla2[[#This Row],[Productos ]]="","",'Formulario PPGR1'!#REF!)</f>
        <v/>
      </c>
      <c r="G106" s="336"/>
      <c r="H106" s="606" t="s">
        <v>2563</v>
      </c>
      <c r="I106" s="336" t="s">
        <v>2415</v>
      </c>
      <c r="J106" s="334"/>
      <c r="K106" s="334"/>
      <c r="L106" s="334">
        <v>1</v>
      </c>
      <c r="M106" s="334"/>
      <c r="N106" s="334"/>
      <c r="O106" s="334">
        <v>1</v>
      </c>
      <c r="P106" s="334"/>
      <c r="Q106" s="334"/>
      <c r="R106" s="334">
        <v>1</v>
      </c>
      <c r="S106" s="334"/>
      <c r="T106" s="334"/>
      <c r="U106" s="334">
        <v>1</v>
      </c>
      <c r="V106" s="392">
        <f>SUM(Tabla2[[#This Row],[Ene]:[Dic]])</f>
        <v>4</v>
      </c>
      <c r="W106" s="390" t="s">
        <v>440</v>
      </c>
      <c r="X106" s="390" t="s">
        <v>441</v>
      </c>
      <c r="Y106" s="336"/>
      <c r="Z106" s="390" t="s">
        <v>2413</v>
      </c>
    </row>
    <row r="107" spans="2:26" s="363" customFormat="1" ht="43.15" hidden="1" customHeight="1" x14ac:dyDescent="0.2">
      <c r="B107" s="362" t="e">
        <f>IF(Tabla2[[#This Row],[Productos ]]="","",CONCATENATE(Tabla2[[#This Row],[POA]],".",Tabla2[[#This Row],[SRS]],".",Tabla2[[#This Row],[AREA]],".",Tabla2[[#This Row],[TIPO]]))</f>
        <v>#REF!</v>
      </c>
      <c r="C107" s="362" t="e">
        <f>IF(Tabla2[[#This Row],[Productos ]]="","",'Formulario PPGR1'!#REF!)</f>
        <v>#REF!</v>
      </c>
      <c r="D107" s="362" t="e">
        <f>IF(Tabla2[[#This Row],[Productos ]]="","",'Formulario PPGR1'!#REF!)</f>
        <v>#REF!</v>
      </c>
      <c r="E107" s="362" t="e">
        <f>IF(Tabla2[[#This Row],[Productos ]]="","",'Formulario PPGR1'!#REF!)</f>
        <v>#REF!</v>
      </c>
      <c r="F107" s="362" t="e">
        <f>IF(Tabla2[[#This Row],[Productos ]]="","",'Formulario PPGR1'!#REF!)</f>
        <v>#REF!</v>
      </c>
      <c r="G107" s="336" t="s">
        <v>2126</v>
      </c>
      <c r="H107" s="606" t="s">
        <v>2127</v>
      </c>
      <c r="I107" s="336" t="s">
        <v>2042</v>
      </c>
      <c r="J107" s="334"/>
      <c r="K107" s="334"/>
      <c r="L107" s="334">
        <v>1</v>
      </c>
      <c r="M107" s="334"/>
      <c r="N107" s="334"/>
      <c r="O107" s="334"/>
      <c r="P107" s="334">
        <v>1</v>
      </c>
      <c r="Q107" s="334"/>
      <c r="R107" s="334"/>
      <c r="S107" s="334"/>
      <c r="T107" s="334">
        <v>1</v>
      </c>
      <c r="U107" s="334"/>
      <c r="V107" s="392">
        <f t="shared" si="6"/>
        <v>3</v>
      </c>
      <c r="W107" s="390" t="s">
        <v>456</v>
      </c>
      <c r="X107" s="390"/>
      <c r="Y107" s="336"/>
      <c r="Z107" s="571" t="s">
        <v>1964</v>
      </c>
    </row>
    <row r="108" spans="2:26" s="363" customFormat="1" ht="34.15" hidden="1" customHeight="1" x14ac:dyDescent="0.2">
      <c r="B108" s="362" t="str">
        <f>IF(Tabla2[[#This Row],[Productos ]]="","",CONCATENATE(Tabla2[[#This Row],[POA]],".",Tabla2[[#This Row],[SRS]],".",Tabla2[[#This Row],[AREA]],".",Tabla2[[#This Row],[TIPO]]))</f>
        <v/>
      </c>
      <c r="C108" s="362" t="str">
        <f>IF(Tabla2[[#This Row],[Productos ]]="","",'Formulario PPGR1'!#REF!)</f>
        <v/>
      </c>
      <c r="D108" s="362" t="str">
        <f>IF(Tabla2[[#This Row],[Productos ]]="","",'Formulario PPGR1'!#REF!)</f>
        <v/>
      </c>
      <c r="E108" s="362" t="str">
        <f>IF(Tabla2[[#This Row],[Productos ]]="","",'Formulario PPGR1'!#REF!)</f>
        <v/>
      </c>
      <c r="F108" s="362" t="str">
        <f>IF(Tabla2[[#This Row],[Productos ]]="","",'Formulario PPGR1'!#REF!)</f>
        <v/>
      </c>
      <c r="G108" s="336"/>
      <c r="H108" s="606" t="s">
        <v>2128</v>
      </c>
      <c r="I108" s="336" t="s">
        <v>1891</v>
      </c>
      <c r="J108" s="334"/>
      <c r="K108" s="334"/>
      <c r="L108" s="334">
        <v>1</v>
      </c>
      <c r="M108" s="334"/>
      <c r="N108" s="334"/>
      <c r="O108" s="334">
        <v>1</v>
      </c>
      <c r="P108" s="334"/>
      <c r="Q108" s="334"/>
      <c r="R108" s="334">
        <v>1</v>
      </c>
      <c r="S108" s="334"/>
      <c r="T108" s="334"/>
      <c r="U108" s="334">
        <v>1</v>
      </c>
      <c r="V108" s="392">
        <f t="shared" si="6"/>
        <v>4</v>
      </c>
      <c r="W108" s="390" t="s">
        <v>440</v>
      </c>
      <c r="X108" s="390"/>
      <c r="Y108" s="336"/>
      <c r="Z108" s="571" t="s">
        <v>1964</v>
      </c>
    </row>
    <row r="109" spans="2:26" s="363" customFormat="1" ht="35.450000000000003" hidden="1" customHeight="1" x14ac:dyDescent="0.2">
      <c r="B109" s="362" t="str">
        <f>IF(Tabla2[[#This Row],[Productos ]]="","",CONCATENATE(Tabla2[[#This Row],[POA]],".",Tabla2[[#This Row],[SRS]],".",Tabla2[[#This Row],[AREA]],".",Tabla2[[#This Row],[TIPO]]))</f>
        <v/>
      </c>
      <c r="C109" s="362" t="str">
        <f>IF(Tabla2[[#This Row],[Productos ]]="","",'Formulario PPGR1'!#REF!)</f>
        <v/>
      </c>
      <c r="D109" s="362" t="str">
        <f>IF(Tabla2[[#This Row],[Productos ]]="","",'Formulario PPGR1'!#REF!)</f>
        <v/>
      </c>
      <c r="E109" s="362" t="str">
        <f>IF(Tabla2[[#This Row],[Productos ]]="","",'Formulario PPGR1'!#REF!)</f>
        <v/>
      </c>
      <c r="F109" s="362" t="str">
        <f>IF(Tabla2[[#This Row],[Productos ]]="","",'Formulario PPGR1'!#REF!)</f>
        <v/>
      </c>
      <c r="G109" s="336"/>
      <c r="H109" s="606" t="s">
        <v>2129</v>
      </c>
      <c r="I109" s="336" t="s">
        <v>1892</v>
      </c>
      <c r="J109" s="334"/>
      <c r="K109" s="334"/>
      <c r="L109" s="334">
        <v>1</v>
      </c>
      <c r="M109" s="334"/>
      <c r="N109" s="334"/>
      <c r="O109" s="334">
        <v>1</v>
      </c>
      <c r="P109" s="334"/>
      <c r="Q109" s="334"/>
      <c r="R109" s="334">
        <v>1</v>
      </c>
      <c r="S109" s="334"/>
      <c r="T109" s="334"/>
      <c r="U109" s="334">
        <v>1</v>
      </c>
      <c r="V109" s="392">
        <f t="shared" si="6"/>
        <v>4</v>
      </c>
      <c r="W109" s="390" t="s">
        <v>449</v>
      </c>
      <c r="X109" s="390"/>
      <c r="Y109" s="336"/>
      <c r="Z109" s="571" t="s">
        <v>1964</v>
      </c>
    </row>
    <row r="110" spans="2:26" s="363" customFormat="1" ht="61.5" hidden="1" customHeight="1" x14ac:dyDescent="0.2">
      <c r="B110" s="362" t="str">
        <f>IF(Tabla2[[#This Row],[Productos ]]="","",CONCATENATE(Tabla2[[#This Row],[POA]],".",Tabla2[[#This Row],[SRS]],".",Tabla2[[#This Row],[AREA]],".",Tabla2[[#This Row],[TIPO]]))</f>
        <v/>
      </c>
      <c r="C110" s="362" t="str">
        <f>IF(Tabla2[[#This Row],[Productos ]]="","",'Formulario PPGR1'!#REF!)</f>
        <v/>
      </c>
      <c r="D110" s="362" t="str">
        <f>IF(Tabla2[[#This Row],[Productos ]]="","",'Formulario PPGR1'!#REF!)</f>
        <v/>
      </c>
      <c r="E110" s="362" t="str">
        <f>IF(Tabla2[[#This Row],[Productos ]]="","",'Formulario PPGR1'!#REF!)</f>
        <v/>
      </c>
      <c r="F110" s="362" t="str">
        <f>IF(Tabla2[[#This Row],[Productos ]]="","",'Formulario PPGR1'!#REF!)</f>
        <v/>
      </c>
      <c r="G110" s="336"/>
      <c r="H110" s="606" t="s">
        <v>2130</v>
      </c>
      <c r="I110" s="336" t="s">
        <v>2043</v>
      </c>
      <c r="J110" s="334"/>
      <c r="K110" s="334">
        <v>1</v>
      </c>
      <c r="L110" s="334"/>
      <c r="M110" s="334"/>
      <c r="N110" s="334"/>
      <c r="O110" s="334"/>
      <c r="P110" s="334">
        <v>1</v>
      </c>
      <c r="Q110" s="334"/>
      <c r="R110" s="334"/>
      <c r="S110" s="334"/>
      <c r="T110" s="334"/>
      <c r="U110" s="334"/>
      <c r="V110" s="392">
        <f t="shared" si="6"/>
        <v>2</v>
      </c>
      <c r="W110" s="390" t="s">
        <v>441</v>
      </c>
      <c r="X110" s="390" t="s">
        <v>450</v>
      </c>
      <c r="Y110" s="336"/>
      <c r="Z110" s="571" t="s">
        <v>1964</v>
      </c>
    </row>
    <row r="111" spans="2:26" s="363" customFormat="1" ht="41.45" hidden="1" customHeight="1" x14ac:dyDescent="0.2">
      <c r="B111" s="362" t="str">
        <f>IF(Tabla2[[#This Row],[Productos ]]="","",CONCATENATE(Tabla2[[#This Row],[POA]],".",Tabla2[[#This Row],[SRS]],".",Tabla2[[#This Row],[AREA]],".",Tabla2[[#This Row],[TIPO]]))</f>
        <v/>
      </c>
      <c r="C111" s="362" t="str">
        <f>IF(Tabla2[[#This Row],[Productos ]]="","",'Formulario PPGR1'!#REF!)</f>
        <v/>
      </c>
      <c r="D111" s="362" t="str">
        <f>IF(Tabla2[[#This Row],[Productos ]]="","",'Formulario PPGR1'!#REF!)</f>
        <v/>
      </c>
      <c r="E111" s="362" t="str">
        <f>IF(Tabla2[[#This Row],[Productos ]]="","",'Formulario PPGR1'!#REF!)</f>
        <v/>
      </c>
      <c r="F111" s="362" t="str">
        <f>IF(Tabla2[[#This Row],[Productos ]]="","",'Formulario PPGR1'!#REF!)</f>
        <v/>
      </c>
      <c r="G111" s="336"/>
      <c r="H111" s="606" t="s">
        <v>2131</v>
      </c>
      <c r="I111" s="336" t="s">
        <v>2044</v>
      </c>
      <c r="J111" s="334"/>
      <c r="K111" s="334"/>
      <c r="L111" s="334">
        <v>1</v>
      </c>
      <c r="M111" s="334"/>
      <c r="N111" s="334"/>
      <c r="O111" s="334">
        <v>1</v>
      </c>
      <c r="P111" s="334"/>
      <c r="Q111" s="334"/>
      <c r="R111" s="334">
        <v>1</v>
      </c>
      <c r="S111" s="334"/>
      <c r="T111" s="334"/>
      <c r="U111" s="334">
        <v>1</v>
      </c>
      <c r="V111" s="392">
        <f t="shared" si="6"/>
        <v>4</v>
      </c>
      <c r="W111" s="390" t="s">
        <v>440</v>
      </c>
      <c r="X111" s="390" t="s">
        <v>441</v>
      </c>
      <c r="Y111" s="336"/>
      <c r="Z111" s="571" t="s">
        <v>1964</v>
      </c>
    </row>
    <row r="112" spans="2:26" s="363" customFormat="1" ht="40.5" hidden="1" customHeight="1" x14ac:dyDescent="0.2">
      <c r="B112" s="362" t="str">
        <f>IF(Tabla2[[#This Row],[Productos ]]="","",CONCATENATE(Tabla2[[#This Row],[POA]],".",Tabla2[[#This Row],[SRS]],".",Tabla2[[#This Row],[AREA]],".",Tabla2[[#This Row],[TIPO]]))</f>
        <v/>
      </c>
      <c r="C112" s="362" t="str">
        <f>IF(Tabla2[[#This Row],[Productos ]]="","",'Formulario PPGR1'!#REF!)</f>
        <v/>
      </c>
      <c r="D112" s="362" t="str">
        <f>IF(Tabla2[[#This Row],[Productos ]]="","",'Formulario PPGR1'!#REF!)</f>
        <v/>
      </c>
      <c r="E112" s="362" t="str">
        <f>IF(Tabla2[[#This Row],[Productos ]]="","",'Formulario PPGR1'!#REF!)</f>
        <v/>
      </c>
      <c r="F112" s="362" t="str">
        <f>IF(Tabla2[[#This Row],[Productos ]]="","",'Formulario PPGR1'!#REF!)</f>
        <v/>
      </c>
      <c r="G112" s="336"/>
      <c r="H112" s="606" t="s">
        <v>2132</v>
      </c>
      <c r="I112" s="336" t="s">
        <v>2045</v>
      </c>
      <c r="J112" s="334"/>
      <c r="K112" s="334"/>
      <c r="L112" s="334">
        <v>1</v>
      </c>
      <c r="M112" s="334"/>
      <c r="N112" s="334"/>
      <c r="O112" s="334"/>
      <c r="P112" s="334">
        <v>1</v>
      </c>
      <c r="Q112" s="334"/>
      <c r="R112" s="334"/>
      <c r="S112" s="334"/>
      <c r="T112" s="334">
        <v>1</v>
      </c>
      <c r="U112" s="334"/>
      <c r="V112" s="392">
        <f t="shared" si="6"/>
        <v>3</v>
      </c>
      <c r="W112" s="390" t="s">
        <v>441</v>
      </c>
      <c r="X112" s="390" t="s">
        <v>450</v>
      </c>
      <c r="Y112" s="336" t="s">
        <v>2046</v>
      </c>
      <c r="Z112" s="571" t="s">
        <v>1964</v>
      </c>
    </row>
    <row r="113" spans="2:26" s="363" customFormat="1" ht="38.25" hidden="1" x14ac:dyDescent="0.2">
      <c r="B113" s="362" t="e">
        <f>IF(Tabla2[[#This Row],[Productos ]]="","",CONCATENATE(Tabla2[[#This Row],[POA]],".",Tabla2[[#This Row],[SRS]],".",Tabla2[[#This Row],[AREA]],".",Tabla2[[#This Row],[TIPO]]))</f>
        <v>#REF!</v>
      </c>
      <c r="C113" s="362" t="e">
        <f>IF(Tabla2[[#This Row],[Productos ]]="","",'Formulario PPGR1'!#REF!)</f>
        <v>#REF!</v>
      </c>
      <c r="D113" s="362" t="e">
        <f>IF(Tabla2[[#This Row],[Productos ]]="","",'Formulario PPGR1'!#REF!)</f>
        <v>#REF!</v>
      </c>
      <c r="E113" s="362" t="e">
        <f>IF(Tabla2[[#This Row],[Productos ]]="","",'Formulario PPGR1'!#REF!)</f>
        <v>#REF!</v>
      </c>
      <c r="F113" s="362" t="e">
        <f>IF(Tabla2[[#This Row],[Productos ]]="","",'Formulario PPGR1'!#REF!)</f>
        <v>#REF!</v>
      </c>
      <c r="G113" s="336" t="s">
        <v>2068</v>
      </c>
      <c r="H113" s="606" t="s">
        <v>2065</v>
      </c>
      <c r="I113" s="336" t="s">
        <v>1893</v>
      </c>
      <c r="J113" s="418">
        <v>1</v>
      </c>
      <c r="K113" s="418">
        <v>1</v>
      </c>
      <c r="L113" s="418">
        <v>1</v>
      </c>
      <c r="M113" s="418">
        <v>1</v>
      </c>
      <c r="N113" s="418">
        <v>1</v>
      </c>
      <c r="O113" s="418">
        <v>1</v>
      </c>
      <c r="P113" s="418">
        <v>1</v>
      </c>
      <c r="Q113" s="418">
        <v>1</v>
      </c>
      <c r="R113" s="418">
        <v>1</v>
      </c>
      <c r="S113" s="418">
        <v>1</v>
      </c>
      <c r="T113" s="418">
        <v>1</v>
      </c>
      <c r="U113" s="418">
        <v>1</v>
      </c>
      <c r="V113" s="603">
        <f t="shared" si="6"/>
        <v>12</v>
      </c>
      <c r="W113" s="390" t="s">
        <v>449</v>
      </c>
      <c r="X113" s="390"/>
      <c r="Y113" s="336"/>
      <c r="Z113" s="571" t="s">
        <v>1971</v>
      </c>
    </row>
    <row r="114" spans="2:26" s="363" customFormat="1" ht="57.6" hidden="1" customHeight="1" x14ac:dyDescent="0.2">
      <c r="B114" s="362" t="str">
        <f>IF(Tabla2[[#This Row],[Productos ]]="","",CONCATENATE(Tabla2[[#This Row],[POA]],".",Tabla2[[#This Row],[SRS]],".",Tabla2[[#This Row],[AREA]],".",Tabla2[[#This Row],[TIPO]]))</f>
        <v/>
      </c>
      <c r="C114" s="362" t="str">
        <f>IF(Tabla2[[#This Row],[Productos ]]="","",'Formulario PPGR1'!#REF!)</f>
        <v/>
      </c>
      <c r="D114" s="362" t="str">
        <f>IF(Tabla2[[#This Row],[Productos ]]="","",'Formulario PPGR1'!#REF!)</f>
        <v/>
      </c>
      <c r="E114" s="362" t="str">
        <f>IF(Tabla2[[#This Row],[Productos ]]="","",'Formulario PPGR1'!#REF!)</f>
        <v/>
      </c>
      <c r="F114" s="362" t="str">
        <f>IF(Tabla2[[#This Row],[Productos ]]="","",'Formulario PPGR1'!#REF!)</f>
        <v/>
      </c>
      <c r="G114" s="336"/>
      <c r="H114" s="606" t="s">
        <v>2066</v>
      </c>
      <c r="I114" s="336" t="s">
        <v>2047</v>
      </c>
      <c r="J114" s="418"/>
      <c r="K114" s="418">
        <v>1</v>
      </c>
      <c r="L114" s="418"/>
      <c r="M114" s="418">
        <v>1</v>
      </c>
      <c r="N114" s="418"/>
      <c r="O114" s="418"/>
      <c r="P114" s="418"/>
      <c r="Q114" s="418"/>
      <c r="R114" s="418"/>
      <c r="S114" s="418"/>
      <c r="T114" s="418"/>
      <c r="U114" s="418"/>
      <c r="V114" s="603">
        <f t="shared" si="6"/>
        <v>2</v>
      </c>
      <c r="W114" s="390" t="s">
        <v>441</v>
      </c>
      <c r="X114" s="390" t="s">
        <v>450</v>
      </c>
      <c r="Y114" s="336"/>
      <c r="Z114" s="571" t="s">
        <v>1966</v>
      </c>
    </row>
    <row r="115" spans="2:26" s="363" customFormat="1" ht="45" hidden="1" customHeight="1" x14ac:dyDescent="0.2">
      <c r="B115" s="362" t="str">
        <f>IF(Tabla2[[#This Row],[Productos ]]="","",CONCATENATE(Tabla2[[#This Row],[POA]],".",Tabla2[[#This Row],[SRS]],".",Tabla2[[#This Row],[AREA]],".",Tabla2[[#This Row],[TIPO]]))</f>
        <v/>
      </c>
      <c r="C115" s="362" t="str">
        <f>IF(Tabla2[[#This Row],[Productos ]]="","",'Formulario PPGR1'!#REF!)</f>
        <v/>
      </c>
      <c r="D115" s="362" t="str">
        <f>IF(Tabla2[[#This Row],[Productos ]]="","",'Formulario PPGR1'!#REF!)</f>
        <v/>
      </c>
      <c r="E115" s="362" t="str">
        <f>IF(Tabla2[[#This Row],[Productos ]]="","",'Formulario PPGR1'!#REF!)</f>
        <v/>
      </c>
      <c r="F115" s="362" t="str">
        <f>IF(Tabla2[[#This Row],[Productos ]]="","",'Formulario PPGR1'!#REF!)</f>
        <v/>
      </c>
      <c r="G115" s="336"/>
      <c r="H115" s="336" t="s">
        <v>2067</v>
      </c>
      <c r="I115" s="336" t="s">
        <v>2048</v>
      </c>
      <c r="J115" s="334"/>
      <c r="K115" s="334"/>
      <c r="L115" s="334">
        <v>1</v>
      </c>
      <c r="M115" s="334"/>
      <c r="N115" s="334"/>
      <c r="O115" s="334">
        <v>1</v>
      </c>
      <c r="P115" s="334"/>
      <c r="Q115" s="334"/>
      <c r="R115" s="334">
        <v>1</v>
      </c>
      <c r="S115" s="334"/>
      <c r="T115" s="334"/>
      <c r="U115" s="334">
        <v>1</v>
      </c>
      <c r="V115" s="392">
        <f t="shared" si="6"/>
        <v>4</v>
      </c>
      <c r="W115" s="390" t="s">
        <v>441</v>
      </c>
      <c r="X115" s="390" t="s">
        <v>450</v>
      </c>
      <c r="Y115" s="336"/>
      <c r="Z115" s="571" t="s">
        <v>1971</v>
      </c>
    </row>
    <row r="116" spans="2:26" s="363" customFormat="1" ht="43.9" hidden="1" customHeight="1" x14ac:dyDescent="0.2">
      <c r="B116" s="362" t="e">
        <f>IF(Tabla2[[#This Row],[Productos ]]="","",CONCATENATE(Tabla2[[#This Row],[POA]],".",Tabla2[[#This Row],[SRS]],".",Tabla2[[#This Row],[AREA]],".",Tabla2[[#This Row],[TIPO]]))</f>
        <v>#REF!</v>
      </c>
      <c r="C116" s="362" t="e">
        <f>IF(Tabla2[[#This Row],[Productos ]]="","",'Formulario PPGR1'!#REF!)</f>
        <v>#REF!</v>
      </c>
      <c r="D116" s="362" t="e">
        <f>IF(Tabla2[[#This Row],[Productos ]]="","",'Formulario PPGR1'!#REF!)</f>
        <v>#REF!</v>
      </c>
      <c r="E116" s="362" t="e">
        <f>IF(Tabla2[[#This Row],[Productos ]]="","",'Formulario PPGR1'!#REF!)</f>
        <v>#REF!</v>
      </c>
      <c r="F116" s="362" t="e">
        <f>IF(Tabla2[[#This Row],[Productos ]]="","",'Formulario PPGR1'!#REF!)</f>
        <v>#REF!</v>
      </c>
      <c r="G116" s="336" t="s">
        <v>2195</v>
      </c>
      <c r="H116" s="336" t="s">
        <v>2196</v>
      </c>
      <c r="I116" s="336" t="s">
        <v>2008</v>
      </c>
      <c r="J116" s="334"/>
      <c r="K116" s="334"/>
      <c r="L116" s="334">
        <v>1</v>
      </c>
      <c r="M116" s="334"/>
      <c r="N116" s="334"/>
      <c r="O116" s="334">
        <v>1</v>
      </c>
      <c r="P116" s="334"/>
      <c r="Q116" s="334"/>
      <c r="R116" s="334">
        <v>1</v>
      </c>
      <c r="S116" s="334"/>
      <c r="T116" s="334"/>
      <c r="U116" s="334">
        <v>1</v>
      </c>
      <c r="V116" s="392">
        <f t="shared" si="6"/>
        <v>4</v>
      </c>
      <c r="W116" s="390" t="s">
        <v>440</v>
      </c>
      <c r="X116" s="390"/>
      <c r="Y116" s="336"/>
      <c r="Z116" s="571" t="s">
        <v>1965</v>
      </c>
    </row>
    <row r="117" spans="2:26" s="363" customFormat="1" ht="31.5" hidden="1" customHeight="1" x14ac:dyDescent="0.2">
      <c r="B117" s="362" t="str">
        <f>IF(Tabla2[[#This Row],[Productos ]]="","",CONCATENATE(Tabla2[[#This Row],[POA]],".",Tabla2[[#This Row],[SRS]],".",Tabla2[[#This Row],[AREA]],".",Tabla2[[#This Row],[TIPO]]))</f>
        <v/>
      </c>
      <c r="C117" s="362" t="str">
        <f>IF(Tabla2[[#This Row],[Productos ]]="","",'Formulario PPGR1'!#REF!)</f>
        <v/>
      </c>
      <c r="D117" s="362" t="str">
        <f>IF(Tabla2[[#This Row],[Productos ]]="","",'Formulario PPGR1'!#REF!)</f>
        <v/>
      </c>
      <c r="E117" s="362" t="str">
        <f>IF(Tabla2[[#This Row],[Productos ]]="","",'Formulario PPGR1'!#REF!)</f>
        <v/>
      </c>
      <c r="F117" s="362" t="str">
        <f>IF(Tabla2[[#This Row],[Productos ]]="","",'Formulario PPGR1'!#REF!)</f>
        <v/>
      </c>
      <c r="G117" s="336"/>
      <c r="H117" s="336" t="s">
        <v>2197</v>
      </c>
      <c r="I117" s="336" t="s">
        <v>1869</v>
      </c>
      <c r="J117" s="334"/>
      <c r="K117" s="334"/>
      <c r="L117" s="334">
        <v>1</v>
      </c>
      <c r="M117" s="334"/>
      <c r="N117" s="334"/>
      <c r="O117" s="334">
        <v>1</v>
      </c>
      <c r="P117" s="334"/>
      <c r="Q117" s="334"/>
      <c r="R117" s="334">
        <v>1</v>
      </c>
      <c r="S117" s="334"/>
      <c r="T117" s="334"/>
      <c r="U117" s="334">
        <v>1</v>
      </c>
      <c r="V117" s="392">
        <f t="shared" si="6"/>
        <v>4</v>
      </c>
      <c r="W117" s="390"/>
      <c r="X117" s="390"/>
      <c r="Y117" s="336" t="s">
        <v>1974</v>
      </c>
      <c r="Z117" s="571" t="s">
        <v>1965</v>
      </c>
    </row>
    <row r="118" spans="2:26" s="363" customFormat="1" ht="41.25" hidden="1" customHeight="1" x14ac:dyDescent="0.2">
      <c r="B118" s="362" t="e">
        <f>IF(Tabla2[[#This Row],[Productos ]]="","",CONCATENATE(Tabla2[[#This Row],[POA]],".",Tabla2[[#This Row],[SRS]],".",Tabla2[[#This Row],[AREA]],".",Tabla2[[#This Row],[TIPO]]))</f>
        <v>#REF!</v>
      </c>
      <c r="C118" s="362" t="e">
        <f>IF(Tabla2[[#This Row],[Productos ]]="","",'Formulario PPGR1'!#REF!)</f>
        <v>#REF!</v>
      </c>
      <c r="D118" s="362" t="e">
        <f>IF(Tabla2[[#This Row],[Productos ]]="","",'Formulario PPGR1'!#REF!)</f>
        <v>#REF!</v>
      </c>
      <c r="E118" s="362" t="e">
        <f>IF(Tabla2[[#This Row],[Productos ]]="","",'Formulario PPGR1'!#REF!)</f>
        <v>#REF!</v>
      </c>
      <c r="F118" s="362" t="e">
        <f>IF(Tabla2[[#This Row],[Productos ]]="","",'Formulario PPGR1'!#REF!)</f>
        <v>#REF!</v>
      </c>
      <c r="G118" s="336" t="s">
        <v>2133</v>
      </c>
      <c r="H118" s="606" t="s">
        <v>2135</v>
      </c>
      <c r="I118" s="336" t="s">
        <v>2006</v>
      </c>
      <c r="J118" s="418"/>
      <c r="K118" s="418"/>
      <c r="L118" s="418">
        <v>1</v>
      </c>
      <c r="M118" s="418"/>
      <c r="N118" s="418"/>
      <c r="O118" s="418">
        <v>1</v>
      </c>
      <c r="P118" s="418"/>
      <c r="Q118" s="418"/>
      <c r="R118" s="418">
        <v>1</v>
      </c>
      <c r="S118" s="418"/>
      <c r="T118" s="418"/>
      <c r="U118" s="418">
        <v>1</v>
      </c>
      <c r="V118" s="392">
        <f t="shared" si="6"/>
        <v>4</v>
      </c>
      <c r="W118" s="390" t="s">
        <v>440</v>
      </c>
      <c r="X118" s="390"/>
      <c r="Y118" s="336"/>
      <c r="Z118" s="571" t="s">
        <v>1965</v>
      </c>
    </row>
    <row r="119" spans="2:26" s="363" customFormat="1" ht="33" hidden="1" customHeight="1" x14ac:dyDescent="0.2">
      <c r="B119" s="362" t="str">
        <f>IF(Tabla2[[#This Row],[Productos ]]="","",CONCATENATE(Tabla2[[#This Row],[POA]],".",Tabla2[[#This Row],[SRS]],".",Tabla2[[#This Row],[AREA]],".",Tabla2[[#This Row],[TIPO]]))</f>
        <v/>
      </c>
      <c r="C119" s="362" t="str">
        <f>IF(Tabla2[[#This Row],[Productos ]]="","",'Formulario PPGR1'!#REF!)</f>
        <v/>
      </c>
      <c r="D119" s="362" t="str">
        <f>IF(Tabla2[[#This Row],[Productos ]]="","",'Formulario PPGR1'!#REF!)</f>
        <v/>
      </c>
      <c r="E119" s="362" t="str">
        <f>IF(Tabla2[[#This Row],[Productos ]]="","",'Formulario PPGR1'!#REF!)</f>
        <v/>
      </c>
      <c r="F119" s="362" t="str">
        <f>IF(Tabla2[[#This Row],[Productos ]]="","",'Formulario PPGR1'!#REF!)</f>
        <v/>
      </c>
      <c r="G119" s="336"/>
      <c r="H119" s="606" t="s">
        <v>2134</v>
      </c>
      <c r="I119" s="336" t="s">
        <v>2007</v>
      </c>
      <c r="J119" s="418"/>
      <c r="K119" s="418"/>
      <c r="L119" s="418">
        <v>1</v>
      </c>
      <c r="M119" s="418"/>
      <c r="N119" s="418"/>
      <c r="O119" s="418">
        <v>1</v>
      </c>
      <c r="P119" s="418"/>
      <c r="Q119" s="418"/>
      <c r="R119" s="418">
        <v>1</v>
      </c>
      <c r="S119" s="418"/>
      <c r="T119" s="418"/>
      <c r="U119" s="418">
        <v>1</v>
      </c>
      <c r="V119" s="392">
        <f>SUM(Tabla2[[#This Row],[Ene]:[Dic]])</f>
        <v>4</v>
      </c>
      <c r="W119" s="390" t="s">
        <v>440</v>
      </c>
      <c r="X119" s="390"/>
      <c r="Y119" s="336"/>
      <c r="Z119" s="571" t="s">
        <v>1964</v>
      </c>
    </row>
    <row r="120" spans="2:26" s="363" customFormat="1" ht="46.15" hidden="1" customHeight="1" x14ac:dyDescent="0.2">
      <c r="B120" s="362" t="e">
        <f>IF(Tabla2[[#This Row],[Productos ]]="","",CONCATENATE(Tabla2[[#This Row],[POA]],".",Tabla2[[#This Row],[SRS]],".",Tabla2[[#This Row],[AREA]],".",Tabla2[[#This Row],[TIPO]]))</f>
        <v>#REF!</v>
      </c>
      <c r="C120" s="362" t="e">
        <f>IF(Tabla2[[#This Row],[Productos ]]="","",'Formulario PPGR1'!#REF!)</f>
        <v>#REF!</v>
      </c>
      <c r="D120" s="362" t="e">
        <f>IF(Tabla2[[#This Row],[Productos ]]="","",'Formulario PPGR1'!#REF!)</f>
        <v>#REF!</v>
      </c>
      <c r="E120" s="362" t="e">
        <f>IF(Tabla2[[#This Row],[Productos ]]="","",'Formulario PPGR1'!#REF!)</f>
        <v>#REF!</v>
      </c>
      <c r="F120" s="362" t="e">
        <f>IF(Tabla2[[#This Row],[Productos ]]="","",'Formulario PPGR1'!#REF!)</f>
        <v>#REF!</v>
      </c>
      <c r="G120" s="336" t="s">
        <v>2198</v>
      </c>
      <c r="H120" s="336" t="s">
        <v>2199</v>
      </c>
      <c r="I120" s="336" t="s">
        <v>2009</v>
      </c>
      <c r="J120" s="418">
        <v>1</v>
      </c>
      <c r="K120" s="418"/>
      <c r="L120" s="418"/>
      <c r="M120" s="418"/>
      <c r="N120" s="418"/>
      <c r="O120" s="418"/>
      <c r="P120" s="418"/>
      <c r="Q120" s="418"/>
      <c r="R120" s="418"/>
      <c r="S120" s="418"/>
      <c r="T120" s="418"/>
      <c r="U120" s="418"/>
      <c r="V120" s="603">
        <f>SUM(J120:U120)</f>
        <v>1</v>
      </c>
      <c r="W120" s="390" t="s">
        <v>449</v>
      </c>
      <c r="X120" s="390"/>
      <c r="Y120" s="336"/>
      <c r="Z120" s="571" t="s">
        <v>1971</v>
      </c>
    </row>
    <row r="121" spans="2:26" s="363" customFormat="1" ht="49.5" hidden="1" customHeight="1" x14ac:dyDescent="0.2">
      <c r="B121" s="362" t="str">
        <f>IF(Tabla2[[#This Row],[Productos ]]="","",CONCATENATE(Tabla2[[#This Row],[POA]],".",Tabla2[[#This Row],[SRS]],".",Tabla2[[#This Row],[AREA]],".",Tabla2[[#This Row],[TIPO]]))</f>
        <v/>
      </c>
      <c r="C121" s="362" t="str">
        <f>IF(Tabla2[[#This Row],[Productos ]]="","",'Formulario PPGR1'!#REF!)</f>
        <v/>
      </c>
      <c r="D121" s="362" t="str">
        <f>IF(Tabla2[[#This Row],[Productos ]]="","",'Formulario PPGR1'!#REF!)</f>
        <v/>
      </c>
      <c r="E121" s="362" t="str">
        <f>IF(Tabla2[[#This Row],[Productos ]]="","",'Formulario PPGR1'!#REF!)</f>
        <v/>
      </c>
      <c r="F121" s="362" t="str">
        <f>IF(Tabla2[[#This Row],[Productos ]]="","",'Formulario PPGR1'!#REF!)</f>
        <v/>
      </c>
      <c r="G121" s="336"/>
      <c r="H121" s="336" t="s">
        <v>2200</v>
      </c>
      <c r="I121" s="336" t="s">
        <v>2572</v>
      </c>
      <c r="J121" s="334"/>
      <c r="K121" s="334">
        <v>1</v>
      </c>
      <c r="L121" s="334"/>
      <c r="M121" s="334"/>
      <c r="N121" s="334">
        <v>1</v>
      </c>
      <c r="O121" s="334"/>
      <c r="P121" s="334"/>
      <c r="Q121" s="334">
        <v>1</v>
      </c>
      <c r="R121" s="334"/>
      <c r="S121" s="334"/>
      <c r="T121" s="334">
        <v>1</v>
      </c>
      <c r="U121" s="334"/>
      <c r="V121" s="392">
        <f>SUM(J121:U121)</f>
        <v>4</v>
      </c>
      <c r="W121" s="390" t="s">
        <v>441</v>
      </c>
      <c r="X121" s="390" t="s">
        <v>450</v>
      </c>
      <c r="Y121" s="336"/>
      <c r="Z121" s="571" t="s">
        <v>1971</v>
      </c>
    </row>
    <row r="122" spans="2:26" s="363" customFormat="1" ht="45" hidden="1" customHeight="1" x14ac:dyDescent="0.2">
      <c r="B122" s="362" t="str">
        <f>IF(Tabla2[[#This Row],[Productos ]]="","",CONCATENATE(Tabla2[[#This Row],[POA]],".",Tabla2[[#This Row],[SRS]],".",Tabla2[[#This Row],[AREA]],".",Tabla2[[#This Row],[TIPO]]))</f>
        <v/>
      </c>
      <c r="C122" s="362" t="str">
        <f>IF(Tabla2[[#This Row],[Productos ]]="","",'Formulario PPGR1'!#REF!)</f>
        <v/>
      </c>
      <c r="D122" s="362" t="str">
        <f>IF(Tabla2[[#This Row],[Productos ]]="","",'Formulario PPGR1'!#REF!)</f>
        <v/>
      </c>
      <c r="E122" s="362" t="str">
        <f>IF(Tabla2[[#This Row],[Productos ]]="","",'Formulario PPGR1'!#REF!)</f>
        <v/>
      </c>
      <c r="F122" s="362" t="str">
        <f>IF(Tabla2[[#This Row],[Productos ]]="","",'Formulario PPGR1'!#REF!)</f>
        <v/>
      </c>
      <c r="G122" s="336"/>
      <c r="H122" s="336" t="s">
        <v>2201</v>
      </c>
      <c r="I122" s="336" t="s">
        <v>2011</v>
      </c>
      <c r="J122" s="418"/>
      <c r="K122" s="418"/>
      <c r="L122" s="418"/>
      <c r="M122" s="418">
        <v>1</v>
      </c>
      <c r="N122" s="418"/>
      <c r="O122" s="418"/>
      <c r="P122" s="418">
        <v>1</v>
      </c>
      <c r="Q122" s="418"/>
      <c r="R122" s="418"/>
      <c r="S122" s="418">
        <v>1</v>
      </c>
      <c r="T122" s="418"/>
      <c r="U122" s="418"/>
      <c r="V122" s="603">
        <f>SUM(J122:U122)</f>
        <v>3</v>
      </c>
      <c r="W122" s="390" t="s">
        <v>440</v>
      </c>
      <c r="X122" s="390" t="s">
        <v>441</v>
      </c>
      <c r="Y122" s="336"/>
      <c r="Z122" s="571" t="s">
        <v>1971</v>
      </c>
    </row>
    <row r="123" spans="2:26" s="363" customFormat="1" ht="38.25" hidden="1" x14ac:dyDescent="0.2">
      <c r="B123" s="362" t="e">
        <f>IF(Tabla2[[#This Row],[Productos ]]="","",CONCATENATE(Tabla2[[#This Row],[POA]],".",Tabla2[[#This Row],[SRS]],".",Tabla2[[#This Row],[AREA]],".",Tabla2[[#This Row],[TIPO]]))</f>
        <v>#REF!</v>
      </c>
      <c r="C123" s="362" t="e">
        <f>IF(Tabla2[[#This Row],[Productos ]]="","",'Formulario PPGR1'!#REF!)</f>
        <v>#REF!</v>
      </c>
      <c r="D123" s="362" t="e">
        <f>IF(Tabla2[[#This Row],[Productos ]]="","",'Formulario PPGR1'!#REF!)</f>
        <v>#REF!</v>
      </c>
      <c r="E123" s="362" t="e">
        <f>IF(Tabla2[[#This Row],[Productos ]]="","",'Formulario PPGR1'!#REF!)</f>
        <v>#REF!</v>
      </c>
      <c r="F123" s="362" t="e">
        <f>IF(Tabla2[[#This Row],[Productos ]]="","",'Formulario PPGR1'!#REF!)</f>
        <v>#REF!</v>
      </c>
      <c r="G123" s="336" t="s">
        <v>2202</v>
      </c>
      <c r="H123" s="611" t="s">
        <v>2203</v>
      </c>
      <c r="I123" s="336" t="s">
        <v>2049</v>
      </c>
      <c r="J123" s="334"/>
      <c r="K123" s="334"/>
      <c r="L123" s="334"/>
      <c r="M123" s="334"/>
      <c r="N123" s="334">
        <v>1</v>
      </c>
      <c r="O123" s="334"/>
      <c r="P123" s="334"/>
      <c r="Q123" s="334"/>
      <c r="R123" s="334"/>
      <c r="S123" s="334"/>
      <c r="T123" s="334"/>
      <c r="U123" s="334"/>
      <c r="V123" s="392">
        <f>SUM(J123:U123)</f>
        <v>1</v>
      </c>
      <c r="W123" s="390" t="s">
        <v>449</v>
      </c>
      <c r="X123" s="390"/>
      <c r="Y123" s="336"/>
      <c r="Z123" s="571" t="s">
        <v>1961</v>
      </c>
    </row>
    <row r="124" spans="2:26" s="363" customFormat="1" ht="41.45" hidden="1" customHeight="1" x14ac:dyDescent="0.2">
      <c r="B124" s="362" t="str">
        <f>IF(Tabla2[[#This Row],[Productos ]]="","",CONCATENATE(Tabla2[[#This Row],[POA]],".",Tabla2[[#This Row],[SRS]],".",Tabla2[[#This Row],[AREA]],".",Tabla2[[#This Row],[TIPO]]))</f>
        <v/>
      </c>
      <c r="C124" s="362" t="str">
        <f>IF(Tabla2[[#This Row],[Productos ]]="","",'Formulario PPGR1'!#REF!)</f>
        <v/>
      </c>
      <c r="D124" s="362" t="str">
        <f>IF(Tabla2[[#This Row],[Productos ]]="","",'Formulario PPGR1'!#REF!)</f>
        <v/>
      </c>
      <c r="E124" s="362" t="str">
        <f>IF(Tabla2[[#This Row],[Productos ]]="","",'Formulario PPGR1'!#REF!)</f>
        <v/>
      </c>
      <c r="F124" s="362" t="str">
        <f>IF(Tabla2[[#This Row],[Productos ]]="","",'Formulario PPGR1'!#REF!)</f>
        <v/>
      </c>
      <c r="G124" s="336"/>
      <c r="H124" s="611" t="s">
        <v>2204</v>
      </c>
      <c r="I124" s="336" t="s">
        <v>2578</v>
      </c>
      <c r="J124" s="334"/>
      <c r="K124" s="334"/>
      <c r="L124" s="334"/>
      <c r="M124" s="334"/>
      <c r="N124" s="334"/>
      <c r="O124" s="334"/>
      <c r="P124" s="334">
        <v>1</v>
      </c>
      <c r="Q124" s="334"/>
      <c r="R124" s="334"/>
      <c r="S124" s="334"/>
      <c r="T124" s="334"/>
      <c r="U124" s="334"/>
      <c r="V124" s="392">
        <f t="shared" ref="V124:V133" si="7">SUM(J124:U124)</f>
        <v>1</v>
      </c>
      <c r="W124" s="390" t="s">
        <v>444</v>
      </c>
      <c r="X124" s="390"/>
      <c r="Y124" s="336"/>
      <c r="Z124" s="571" t="s">
        <v>1961</v>
      </c>
    </row>
    <row r="125" spans="2:26" s="363" customFormat="1" ht="41.45" hidden="1" customHeight="1" x14ac:dyDescent="0.2">
      <c r="B125" s="362" t="str">
        <f>IF(Tabla2[[#This Row],[Productos ]]="","",CONCATENATE(Tabla2[[#This Row],[POA]],".",Tabla2[[#This Row],[SRS]],".",Tabla2[[#This Row],[AREA]],".",Tabla2[[#This Row],[TIPO]]))</f>
        <v/>
      </c>
      <c r="C125" s="362" t="str">
        <f>IF(Tabla2[[#This Row],[Productos ]]="","",'Formulario PPGR1'!#REF!)</f>
        <v/>
      </c>
      <c r="D125" s="362" t="str">
        <f>IF(Tabla2[[#This Row],[Productos ]]="","",'Formulario PPGR1'!#REF!)</f>
        <v/>
      </c>
      <c r="E125" s="362" t="str">
        <f>IF(Tabla2[[#This Row],[Productos ]]="","",'Formulario PPGR1'!#REF!)</f>
        <v/>
      </c>
      <c r="F125" s="362" t="str">
        <f>IF(Tabla2[[#This Row],[Productos ]]="","",'Formulario PPGR1'!#REF!)</f>
        <v/>
      </c>
      <c r="G125" s="336"/>
      <c r="H125" s="611" t="s">
        <v>2205</v>
      </c>
      <c r="I125" s="336" t="s">
        <v>1884</v>
      </c>
      <c r="J125" s="334"/>
      <c r="K125" s="334"/>
      <c r="L125" s="334">
        <v>1</v>
      </c>
      <c r="M125" s="334"/>
      <c r="N125" s="334"/>
      <c r="O125" s="334">
        <v>1</v>
      </c>
      <c r="P125" s="334"/>
      <c r="Q125" s="334"/>
      <c r="R125" s="334">
        <v>1</v>
      </c>
      <c r="S125" s="334"/>
      <c r="T125" s="334"/>
      <c r="U125" s="334">
        <v>1</v>
      </c>
      <c r="V125" s="392">
        <f>SUM(Tabla2[[#This Row],[Ene]:[Dic]])</f>
        <v>4</v>
      </c>
      <c r="W125" s="390" t="s">
        <v>440</v>
      </c>
      <c r="X125" s="390"/>
      <c r="Y125" s="336"/>
      <c r="Z125" s="571" t="s">
        <v>1961</v>
      </c>
    </row>
    <row r="126" spans="2:26" s="363" customFormat="1" ht="43.9" hidden="1" customHeight="1" x14ac:dyDescent="0.2">
      <c r="B126" s="362" t="e">
        <f>IF(Tabla2[[#This Row],[Productos ]]="","",CONCATENATE(Tabla2[[#This Row],[POA]],".",Tabla2[[#This Row],[SRS]],".",Tabla2[[#This Row],[AREA]],".",Tabla2[[#This Row],[TIPO]]))</f>
        <v>#REF!</v>
      </c>
      <c r="C126" s="362" t="e">
        <f>IF(Tabla2[[#This Row],[Productos ]]="","",'Formulario PPGR1'!#REF!)</f>
        <v>#REF!</v>
      </c>
      <c r="D126" s="362" t="e">
        <f>IF(Tabla2[[#This Row],[Productos ]]="","",'Formulario PPGR1'!#REF!)</f>
        <v>#REF!</v>
      </c>
      <c r="E126" s="362" t="e">
        <f>IF(Tabla2[[#This Row],[Productos ]]="","",'Formulario PPGR1'!#REF!)</f>
        <v>#REF!</v>
      </c>
      <c r="F126" s="362" t="e">
        <f>IF(Tabla2[[#This Row],[Productos ]]="","",'Formulario PPGR1'!#REF!)</f>
        <v>#REF!</v>
      </c>
      <c r="G126" s="336" t="s">
        <v>2506</v>
      </c>
      <c r="H126" s="606" t="s">
        <v>2564</v>
      </c>
      <c r="I126" s="336" t="s">
        <v>1885</v>
      </c>
      <c r="J126" s="334"/>
      <c r="K126" s="334"/>
      <c r="L126" s="334"/>
      <c r="M126" s="334"/>
      <c r="N126" s="334"/>
      <c r="O126" s="334">
        <v>1</v>
      </c>
      <c r="P126" s="334"/>
      <c r="Q126" s="334"/>
      <c r="R126" s="334"/>
      <c r="S126" s="334"/>
      <c r="T126" s="334"/>
      <c r="U126" s="334"/>
      <c r="V126" s="392">
        <f t="shared" si="7"/>
        <v>1</v>
      </c>
      <c r="W126" s="390" t="s">
        <v>455</v>
      </c>
      <c r="X126" s="390"/>
      <c r="Y126" s="336"/>
      <c r="Z126" s="571" t="s">
        <v>1961</v>
      </c>
    </row>
    <row r="127" spans="2:26" s="363" customFormat="1" ht="43.9" hidden="1" customHeight="1" x14ac:dyDescent="0.2">
      <c r="B127" s="362" t="str">
        <f>IF(Tabla2[[#This Row],[Productos ]]="","",CONCATENATE(Tabla2[[#This Row],[POA]],".",Tabla2[[#This Row],[SRS]],".",Tabla2[[#This Row],[AREA]],".",Tabla2[[#This Row],[TIPO]]))</f>
        <v/>
      </c>
      <c r="C127" s="362" t="str">
        <f>IF(Tabla2[[#This Row],[Productos ]]="","",'Formulario PPGR1'!#REF!)</f>
        <v/>
      </c>
      <c r="D127" s="362" t="str">
        <f>IF(Tabla2[[#This Row],[Productos ]]="","",'Formulario PPGR1'!#REF!)</f>
        <v/>
      </c>
      <c r="E127" s="362" t="str">
        <f>IF(Tabla2[[#This Row],[Productos ]]="","",'Formulario PPGR1'!#REF!)</f>
        <v/>
      </c>
      <c r="F127" s="362" t="str">
        <f>IF(Tabla2[[#This Row],[Productos ]]="","",'Formulario PPGR1'!#REF!)</f>
        <v/>
      </c>
      <c r="G127" s="336"/>
      <c r="H127" s="606" t="s">
        <v>2565</v>
      </c>
      <c r="I127" s="336" t="s">
        <v>2050</v>
      </c>
      <c r="J127" s="334"/>
      <c r="K127" s="334"/>
      <c r="L127" s="334"/>
      <c r="M127" s="334"/>
      <c r="N127" s="334"/>
      <c r="O127" s="334"/>
      <c r="P127" s="334"/>
      <c r="Q127" s="334"/>
      <c r="R127" s="334">
        <v>1</v>
      </c>
      <c r="S127" s="334"/>
      <c r="T127" s="334"/>
      <c r="U127" s="334"/>
      <c r="V127" s="392">
        <f>SUM(Tabla2[[#This Row],[Ene]:[Dic]])</f>
        <v>1</v>
      </c>
      <c r="W127" s="390" t="s">
        <v>440</v>
      </c>
      <c r="X127" s="390"/>
      <c r="Y127" s="336"/>
      <c r="Z127" s="571" t="s">
        <v>1961</v>
      </c>
    </row>
    <row r="128" spans="2:26" s="363" customFormat="1" ht="43.9" hidden="1" customHeight="1" x14ac:dyDescent="0.2">
      <c r="B128" s="362" t="str">
        <f>IF(Tabla2[[#This Row],[Productos ]]="","",CONCATENATE(Tabla2[[#This Row],[POA]],".",Tabla2[[#This Row],[SRS]],".",Tabla2[[#This Row],[AREA]],".",Tabla2[[#This Row],[TIPO]]))</f>
        <v/>
      </c>
      <c r="C128" s="362" t="str">
        <f>IF(Tabla2[[#This Row],[Productos ]]="","",'Formulario PPGR1'!#REF!)</f>
        <v/>
      </c>
      <c r="D128" s="362" t="str">
        <f>IF(Tabla2[[#This Row],[Productos ]]="","",'Formulario PPGR1'!#REF!)</f>
        <v/>
      </c>
      <c r="E128" s="362" t="str">
        <f>IF(Tabla2[[#This Row],[Productos ]]="","",'Formulario PPGR1'!#REF!)</f>
        <v/>
      </c>
      <c r="F128" s="362" t="str">
        <f>IF(Tabla2[[#This Row],[Productos ]]="","",'Formulario PPGR1'!#REF!)</f>
        <v/>
      </c>
      <c r="G128" s="336"/>
      <c r="H128" s="606" t="s">
        <v>2566</v>
      </c>
      <c r="I128" s="336" t="s">
        <v>2051</v>
      </c>
      <c r="J128" s="334"/>
      <c r="K128" s="334"/>
      <c r="L128" s="334">
        <v>1</v>
      </c>
      <c r="M128" s="334"/>
      <c r="N128" s="334"/>
      <c r="O128" s="334">
        <v>1</v>
      </c>
      <c r="P128" s="334"/>
      <c r="Q128" s="334"/>
      <c r="R128" s="334">
        <v>1</v>
      </c>
      <c r="S128" s="334"/>
      <c r="T128" s="334"/>
      <c r="U128" s="334">
        <v>1</v>
      </c>
      <c r="V128" s="392">
        <f>SUM(Tabla2[[#This Row],[Ene]:[Dic]])</f>
        <v>4</v>
      </c>
      <c r="W128" s="390" t="s">
        <v>440</v>
      </c>
      <c r="X128" s="390"/>
      <c r="Y128" s="336"/>
      <c r="Z128" s="571" t="s">
        <v>1961</v>
      </c>
    </row>
    <row r="129" spans="2:26" s="363" customFormat="1" ht="28.5" hidden="1" customHeight="1" x14ac:dyDescent="0.2">
      <c r="B129" s="362" t="str">
        <f>IF(Tabla2[[#This Row],[Productos ]]="","",CONCATENATE(Tabla2[[#This Row],[POA]],".",Tabla2[[#This Row],[SRS]],".",Tabla2[[#This Row],[AREA]],".",Tabla2[[#This Row],[TIPO]]))</f>
        <v/>
      </c>
      <c r="C129" s="362" t="str">
        <f>IF(Tabla2[[#This Row],[Productos ]]="","",'Formulario PPGR1'!#REF!)</f>
        <v/>
      </c>
      <c r="D129" s="362" t="str">
        <f>IF(Tabla2[[#This Row],[Productos ]]="","",'Formulario PPGR1'!#REF!)</f>
        <v/>
      </c>
      <c r="E129" s="362" t="str">
        <f>IF(Tabla2[[#This Row],[Productos ]]="","",'Formulario PPGR1'!#REF!)</f>
        <v/>
      </c>
      <c r="F129" s="362" t="str">
        <f>IF(Tabla2[[#This Row],[Productos ]]="","",'Formulario PPGR1'!#REF!)</f>
        <v/>
      </c>
      <c r="G129" s="336"/>
      <c r="H129" s="606" t="s">
        <v>2567</v>
      </c>
      <c r="I129" s="336" t="s">
        <v>1886</v>
      </c>
      <c r="J129" s="334">
        <v>1</v>
      </c>
      <c r="K129" s="334"/>
      <c r="L129" s="334"/>
      <c r="M129" s="334"/>
      <c r="N129" s="334"/>
      <c r="O129" s="334"/>
      <c r="P129" s="334"/>
      <c r="Q129" s="334"/>
      <c r="R129" s="334"/>
      <c r="S129" s="334"/>
      <c r="T129" s="334"/>
      <c r="U129" s="334"/>
      <c r="V129" s="392">
        <f t="shared" si="7"/>
        <v>1</v>
      </c>
      <c r="W129" s="390" t="s">
        <v>456</v>
      </c>
      <c r="X129" s="390"/>
      <c r="Y129" s="336"/>
      <c r="Z129" s="571" t="s">
        <v>1961</v>
      </c>
    </row>
    <row r="130" spans="2:26" s="363" customFormat="1" ht="28.5" hidden="1" customHeight="1" x14ac:dyDescent="0.2">
      <c r="B130" s="362" t="str">
        <f>IF(Tabla2[[#This Row],[Productos ]]="","",CONCATENATE(Tabla2[[#This Row],[POA]],".",Tabla2[[#This Row],[SRS]],".",Tabla2[[#This Row],[AREA]],".",Tabla2[[#This Row],[TIPO]]))</f>
        <v/>
      </c>
      <c r="C130" s="362" t="str">
        <f>IF(Tabla2[[#This Row],[Productos ]]="","",'Formulario PPGR1'!#REF!)</f>
        <v/>
      </c>
      <c r="D130" s="362" t="str">
        <f>IF(Tabla2[[#This Row],[Productos ]]="","",'Formulario PPGR1'!#REF!)</f>
        <v/>
      </c>
      <c r="E130" s="362" t="str">
        <f>IF(Tabla2[[#This Row],[Productos ]]="","",'Formulario PPGR1'!#REF!)</f>
        <v/>
      </c>
      <c r="F130" s="362" t="str">
        <f>IF(Tabla2[[#This Row],[Productos ]]="","",'Formulario PPGR1'!#REF!)</f>
        <v/>
      </c>
      <c r="G130" s="336"/>
      <c r="H130" s="606" t="s">
        <v>2568</v>
      </c>
      <c r="I130" s="336" t="s">
        <v>1887</v>
      </c>
      <c r="J130" s="334"/>
      <c r="K130" s="334"/>
      <c r="L130" s="334"/>
      <c r="M130" s="334"/>
      <c r="N130" s="334"/>
      <c r="O130" s="334"/>
      <c r="P130" s="334"/>
      <c r="Q130" s="334"/>
      <c r="R130" s="334"/>
      <c r="S130" s="334"/>
      <c r="T130" s="334">
        <v>1</v>
      </c>
      <c r="U130" s="334"/>
      <c r="V130" s="392">
        <f t="shared" si="7"/>
        <v>1</v>
      </c>
      <c r="W130" s="390" t="s">
        <v>456</v>
      </c>
      <c r="X130" s="390"/>
      <c r="Y130" s="336"/>
      <c r="Z130" s="571" t="s">
        <v>1961</v>
      </c>
    </row>
    <row r="131" spans="2:26" s="363" customFormat="1" ht="51" hidden="1" x14ac:dyDescent="0.2">
      <c r="B131" s="362" t="str">
        <f>IF(Tabla2[[#This Row],[Productos ]]="","",CONCATENATE(Tabla2[[#This Row],[POA]],".",Tabla2[[#This Row],[SRS]],".",Tabla2[[#This Row],[AREA]],".",Tabla2[[#This Row],[TIPO]]))</f>
        <v/>
      </c>
      <c r="C131" s="362" t="str">
        <f>IF(Tabla2[[#This Row],[Productos ]]="","",'Formulario PPGR1'!#REF!)</f>
        <v/>
      </c>
      <c r="D131" s="362" t="str">
        <f>IF(Tabla2[[#This Row],[Productos ]]="","",'Formulario PPGR1'!#REF!)</f>
        <v/>
      </c>
      <c r="E131" s="362" t="str">
        <f>IF(Tabla2[[#This Row],[Productos ]]="","",'Formulario PPGR1'!#REF!)</f>
        <v/>
      </c>
      <c r="F131" s="362" t="str">
        <f>IF(Tabla2[[#This Row],[Productos ]]="","",'Formulario PPGR1'!#REF!)</f>
        <v/>
      </c>
      <c r="G131" s="336"/>
      <c r="H131" s="606" t="s">
        <v>2569</v>
      </c>
      <c r="I131" s="336" t="s">
        <v>1888</v>
      </c>
      <c r="J131" s="334"/>
      <c r="K131" s="334"/>
      <c r="L131" s="334">
        <v>1</v>
      </c>
      <c r="M131" s="334"/>
      <c r="N131" s="334"/>
      <c r="O131" s="334"/>
      <c r="P131" s="334"/>
      <c r="Q131" s="334"/>
      <c r="R131" s="334">
        <v>1</v>
      </c>
      <c r="S131" s="334"/>
      <c r="T131" s="334"/>
      <c r="U131" s="334"/>
      <c r="V131" s="392">
        <f t="shared" si="7"/>
        <v>2</v>
      </c>
      <c r="W131" s="390" t="s">
        <v>441</v>
      </c>
      <c r="X131" s="390" t="s">
        <v>450</v>
      </c>
      <c r="Y131" s="336"/>
      <c r="Z131" s="571" t="s">
        <v>1961</v>
      </c>
    </row>
    <row r="132" spans="2:26" s="363" customFormat="1" ht="37.9" hidden="1" customHeight="1" x14ac:dyDescent="0.2">
      <c r="B132" s="362" t="str">
        <f>IF(Tabla2[[#This Row],[Productos ]]="","",CONCATENATE(Tabla2[[#This Row],[POA]],".",Tabla2[[#This Row],[SRS]],".",Tabla2[[#This Row],[AREA]],".",Tabla2[[#This Row],[TIPO]]))</f>
        <v/>
      </c>
      <c r="C132" s="362" t="str">
        <f>IF(Tabla2[[#This Row],[Productos ]]="","",'Formulario PPGR1'!#REF!)</f>
        <v/>
      </c>
      <c r="D132" s="362" t="str">
        <f>IF(Tabla2[[#This Row],[Productos ]]="","",'Formulario PPGR1'!#REF!)</f>
        <v/>
      </c>
      <c r="E132" s="362" t="str">
        <f>IF(Tabla2[[#This Row],[Productos ]]="","",'Formulario PPGR1'!#REF!)</f>
        <v/>
      </c>
      <c r="F132" s="362" t="str">
        <f>IF(Tabla2[[#This Row],[Productos ]]="","",'Formulario PPGR1'!#REF!)</f>
        <v/>
      </c>
      <c r="G132" s="336"/>
      <c r="H132" s="606" t="s">
        <v>2570</v>
      </c>
      <c r="I132" s="336" t="s">
        <v>1889</v>
      </c>
      <c r="J132" s="334"/>
      <c r="K132" s="334">
        <v>1</v>
      </c>
      <c r="L132" s="334"/>
      <c r="M132" s="334"/>
      <c r="N132" s="334"/>
      <c r="O132" s="334"/>
      <c r="P132" s="334"/>
      <c r="Q132" s="334">
        <v>1</v>
      </c>
      <c r="R132" s="334"/>
      <c r="S132" s="334"/>
      <c r="T132" s="334"/>
      <c r="U132" s="334"/>
      <c r="V132" s="392">
        <f t="shared" si="7"/>
        <v>2</v>
      </c>
      <c r="W132" s="390" t="s">
        <v>456</v>
      </c>
      <c r="X132" s="390"/>
      <c r="Y132" s="336"/>
      <c r="Z132" s="571" t="s">
        <v>1961</v>
      </c>
    </row>
    <row r="133" spans="2:26" s="363" customFormat="1" ht="48.75" hidden="1" customHeight="1" x14ac:dyDescent="0.2">
      <c r="B133" s="362" t="str">
        <f>IF(Tabla2[[#This Row],[Productos ]]="","",CONCATENATE(Tabla2[[#This Row],[POA]],".",Tabla2[[#This Row],[SRS]],".",Tabla2[[#This Row],[AREA]],".",Tabla2[[#This Row],[TIPO]]))</f>
        <v/>
      </c>
      <c r="C133" s="362" t="str">
        <f>IF(Tabla2[[#This Row],[Productos ]]="","",'Formulario PPGR1'!#REF!)</f>
        <v/>
      </c>
      <c r="D133" s="362" t="str">
        <f>IF(Tabla2[[#This Row],[Productos ]]="","",'Formulario PPGR1'!#REF!)</f>
        <v/>
      </c>
      <c r="E133" s="362" t="str">
        <f>IF(Tabla2[[#This Row],[Productos ]]="","",'Formulario PPGR1'!#REF!)</f>
        <v/>
      </c>
      <c r="F133" s="362" t="str">
        <f>IF(Tabla2[[#This Row],[Productos ]]="","",'Formulario PPGR1'!#REF!)</f>
        <v/>
      </c>
      <c r="G133" s="336"/>
      <c r="H133" s="606" t="s">
        <v>2571</v>
      </c>
      <c r="I133" s="336" t="s">
        <v>1890</v>
      </c>
      <c r="J133" s="334"/>
      <c r="K133" s="334"/>
      <c r="L133" s="334"/>
      <c r="M133" s="334">
        <v>1</v>
      </c>
      <c r="N133" s="334"/>
      <c r="O133" s="334"/>
      <c r="P133" s="334"/>
      <c r="Q133" s="334"/>
      <c r="R133" s="334"/>
      <c r="S133" s="334"/>
      <c r="T133" s="334"/>
      <c r="U133" s="334"/>
      <c r="V133" s="392">
        <f t="shared" si="7"/>
        <v>1</v>
      </c>
      <c r="W133" s="390" t="s">
        <v>449</v>
      </c>
      <c r="X133" s="390"/>
      <c r="Y133" s="336"/>
      <c r="Z133" s="571" t="s">
        <v>1961</v>
      </c>
    </row>
    <row r="134" spans="2:26" s="363" customFormat="1" ht="37.5" hidden="1" customHeight="1" x14ac:dyDescent="0.2">
      <c r="B134" s="362" t="e">
        <f>IF(Tabla2[[#This Row],[Productos ]]="","",CONCATENATE(Tabla2[[#This Row],[POA]],".",Tabla2[[#This Row],[SRS]],".",Tabla2[[#This Row],[AREA]],".",Tabla2[[#This Row],[TIPO]]))</f>
        <v>#REF!</v>
      </c>
      <c r="C134" s="362" t="e">
        <f>IF(Tabla2[[#This Row],[Productos ]]="","",'Formulario PPGR1'!#REF!)</f>
        <v>#REF!</v>
      </c>
      <c r="D134" s="362" t="e">
        <f>IF(Tabla2[[#This Row],[Productos ]]="","",'Formulario PPGR1'!#REF!)</f>
        <v>#REF!</v>
      </c>
      <c r="E134" s="362" t="e">
        <f>IF(Tabla2[[#This Row],[Productos ]]="","",'Formulario PPGR1'!#REF!)</f>
        <v>#REF!</v>
      </c>
      <c r="F134" s="362" t="e">
        <f>IF(Tabla2[[#This Row],[Productos ]]="","",'Formulario PPGR1'!#REF!)</f>
        <v>#REF!</v>
      </c>
      <c r="G134" s="336" t="s">
        <v>2210</v>
      </c>
      <c r="H134" s="606" t="s">
        <v>2206</v>
      </c>
      <c r="I134" s="336" t="s">
        <v>2052</v>
      </c>
      <c r="J134" s="334"/>
      <c r="K134" s="334"/>
      <c r="L134" s="334">
        <v>1</v>
      </c>
      <c r="M134" s="334"/>
      <c r="N134" s="334"/>
      <c r="O134" s="334">
        <v>1</v>
      </c>
      <c r="P134" s="334"/>
      <c r="Q134" s="334"/>
      <c r="R134" s="334">
        <v>1</v>
      </c>
      <c r="S134" s="334"/>
      <c r="T134" s="334"/>
      <c r="U134" s="334">
        <v>1</v>
      </c>
      <c r="V134" s="392">
        <f>SUM(Tabla2[[#This Row],[Ene]:[Dic]])</f>
        <v>4</v>
      </c>
      <c r="W134" s="390" t="s">
        <v>440</v>
      </c>
      <c r="X134" s="390"/>
      <c r="Y134" s="336"/>
      <c r="Z134" s="571" t="s">
        <v>1961</v>
      </c>
    </row>
    <row r="135" spans="2:26" s="363" customFormat="1" ht="33.75" hidden="1" customHeight="1" x14ac:dyDescent="0.2">
      <c r="B135" s="362" t="e">
        <f>IF(Tabla2[[#This Row],[Productos ]]="","",CONCATENATE(Tabla2[[#This Row],[POA]],".",Tabla2[[#This Row],[SRS]],".",Tabla2[[#This Row],[AREA]],".",Tabla2[[#This Row],[TIPO]]))</f>
        <v>#REF!</v>
      </c>
      <c r="C135" s="362" t="e">
        <f>IF(Tabla2[[#This Row],[Productos ]]="","",'Formulario PPGR1'!#REF!)</f>
        <v>#REF!</v>
      </c>
      <c r="D135" s="362" t="e">
        <f>IF(Tabla2[[#This Row],[Productos ]]="","",'Formulario PPGR1'!#REF!)</f>
        <v>#REF!</v>
      </c>
      <c r="E135" s="362" t="e">
        <f>IF(Tabla2[[#This Row],[Productos ]]="","",'Formulario PPGR1'!#REF!)</f>
        <v>#REF!</v>
      </c>
      <c r="F135" s="362" t="e">
        <f>IF(Tabla2[[#This Row],[Productos ]]="","",'Formulario PPGR1'!#REF!)</f>
        <v>#REF!</v>
      </c>
      <c r="G135" s="336" t="s">
        <v>2211</v>
      </c>
      <c r="H135" s="611" t="s">
        <v>2212</v>
      </c>
      <c r="I135" s="336" t="s">
        <v>1984</v>
      </c>
      <c r="J135" s="334"/>
      <c r="K135" s="334"/>
      <c r="L135" s="334">
        <v>1</v>
      </c>
      <c r="M135" s="334"/>
      <c r="N135" s="334"/>
      <c r="O135" s="334">
        <v>1</v>
      </c>
      <c r="P135" s="334"/>
      <c r="Q135" s="334"/>
      <c r="R135" s="334">
        <v>1</v>
      </c>
      <c r="S135" s="334"/>
      <c r="T135" s="334"/>
      <c r="U135" s="334">
        <v>1</v>
      </c>
      <c r="V135" s="392">
        <f t="shared" ref="V135:V142" si="8">SUM(J135:U135)</f>
        <v>4</v>
      </c>
      <c r="W135" s="390" t="s">
        <v>440</v>
      </c>
      <c r="X135" s="390"/>
      <c r="Y135" s="336"/>
      <c r="Z135" s="571" t="s">
        <v>1959</v>
      </c>
    </row>
    <row r="136" spans="2:26" s="363" customFormat="1" ht="33" hidden="1" customHeight="1" x14ac:dyDescent="0.2">
      <c r="B136" s="362" t="str">
        <f>IF(Tabla2[[#This Row],[Productos ]]="","",CONCATENATE(Tabla2[[#This Row],[POA]],".",Tabla2[[#This Row],[SRS]],".",Tabla2[[#This Row],[AREA]],".",Tabla2[[#This Row],[TIPO]]))</f>
        <v/>
      </c>
      <c r="C136" s="362" t="str">
        <f>IF(Tabla2[[#This Row],[Productos ]]="","",'Formulario PPGR1'!#REF!)</f>
        <v/>
      </c>
      <c r="D136" s="362" t="str">
        <f>IF(Tabla2[[#This Row],[Productos ]]="","",'Formulario PPGR1'!#REF!)</f>
        <v/>
      </c>
      <c r="E136" s="362" t="str">
        <f>IF(Tabla2[[#This Row],[Productos ]]="","",'Formulario PPGR1'!#REF!)</f>
        <v/>
      </c>
      <c r="F136" s="362" t="str">
        <f>IF(Tabla2[[#This Row],[Productos ]]="","",'Formulario PPGR1'!#REF!)</f>
        <v/>
      </c>
      <c r="G136" s="336"/>
      <c r="H136" s="611" t="s">
        <v>2213</v>
      </c>
      <c r="I136" s="336" t="s">
        <v>1980</v>
      </c>
      <c r="J136" s="334"/>
      <c r="K136" s="334"/>
      <c r="L136" s="334"/>
      <c r="M136" s="334">
        <v>1</v>
      </c>
      <c r="N136" s="334"/>
      <c r="O136" s="334"/>
      <c r="P136" s="334">
        <v>1</v>
      </c>
      <c r="Q136" s="334"/>
      <c r="R136" s="334"/>
      <c r="S136" s="334">
        <v>1</v>
      </c>
      <c r="T136" s="334"/>
      <c r="U136" s="334"/>
      <c r="V136" s="392">
        <f t="shared" si="8"/>
        <v>3</v>
      </c>
      <c r="W136" s="390" t="s">
        <v>441</v>
      </c>
      <c r="X136" s="390"/>
      <c r="Y136" s="336"/>
      <c r="Z136" s="571" t="s">
        <v>1959</v>
      </c>
    </row>
    <row r="137" spans="2:26" s="363" customFormat="1" ht="32.450000000000003" hidden="1" customHeight="1" x14ac:dyDescent="0.2">
      <c r="B137" s="362" t="e">
        <f>IF(Tabla2[[#This Row],[Productos ]]="","",CONCATENATE(Tabla2[[#This Row],[POA]],".",Tabla2[[#This Row],[SRS]],".",Tabla2[[#This Row],[AREA]],".",Tabla2[[#This Row],[TIPO]]))</f>
        <v>#REF!</v>
      </c>
      <c r="C137" s="362" t="e">
        <f>IF(Tabla2[[#This Row],[Productos ]]="","",'Formulario PPGR1'!#REF!)</f>
        <v>#REF!</v>
      </c>
      <c r="D137" s="362" t="e">
        <f>IF(Tabla2[[#This Row],[Productos ]]="","",'Formulario PPGR1'!#REF!)</f>
        <v>#REF!</v>
      </c>
      <c r="E137" s="362" t="e">
        <f>IF(Tabla2[[#This Row],[Productos ]]="","",'Formulario PPGR1'!#REF!)</f>
        <v>#REF!</v>
      </c>
      <c r="F137" s="362" t="e">
        <f>IF(Tabla2[[#This Row],[Productos ]]="","",'Formulario PPGR1'!#REF!)</f>
        <v>#REF!</v>
      </c>
      <c r="G137" s="336" t="s">
        <v>2214</v>
      </c>
      <c r="H137" s="606" t="s">
        <v>2215</v>
      </c>
      <c r="I137" s="336" t="s">
        <v>1864</v>
      </c>
      <c r="J137" s="334"/>
      <c r="K137" s="334"/>
      <c r="L137" s="334">
        <v>1</v>
      </c>
      <c r="M137" s="334"/>
      <c r="N137" s="334"/>
      <c r="O137" s="334">
        <v>1</v>
      </c>
      <c r="P137" s="334"/>
      <c r="Q137" s="334"/>
      <c r="R137" s="334">
        <v>1</v>
      </c>
      <c r="S137" s="334"/>
      <c r="T137" s="334"/>
      <c r="U137" s="334">
        <v>1</v>
      </c>
      <c r="V137" s="392">
        <f t="shared" si="8"/>
        <v>4</v>
      </c>
      <c r="W137" s="390" t="s">
        <v>440</v>
      </c>
      <c r="X137" s="390"/>
      <c r="Y137" s="336"/>
      <c r="Z137" s="571" t="s">
        <v>1962</v>
      </c>
    </row>
    <row r="138" spans="2:26" s="363" customFormat="1" ht="55.15" hidden="1" customHeight="1" x14ac:dyDescent="0.2">
      <c r="B138" s="362" t="str">
        <f>IF(Tabla2[[#This Row],[Productos ]]="","",CONCATENATE(Tabla2[[#This Row],[POA]],".",Tabla2[[#This Row],[SRS]],".",Tabla2[[#This Row],[AREA]],".",Tabla2[[#This Row],[TIPO]]))</f>
        <v/>
      </c>
      <c r="C138" s="362" t="str">
        <f>IF(Tabla2[[#This Row],[Productos ]]="","",'Formulario PPGR1'!#REF!)</f>
        <v/>
      </c>
      <c r="D138" s="362" t="str">
        <f>IF(Tabla2[[#This Row],[Productos ]]="","",'Formulario PPGR1'!#REF!)</f>
        <v/>
      </c>
      <c r="E138" s="362" t="str">
        <f>IF(Tabla2[[#This Row],[Productos ]]="","",'Formulario PPGR1'!#REF!)</f>
        <v/>
      </c>
      <c r="F138" s="362" t="str">
        <f>IF(Tabla2[[#This Row],[Productos ]]="","",'Formulario PPGR1'!#REF!)</f>
        <v/>
      </c>
      <c r="G138" s="336"/>
      <c r="H138" s="606" t="s">
        <v>2216</v>
      </c>
      <c r="I138" s="336" t="s">
        <v>1862</v>
      </c>
      <c r="J138" s="334"/>
      <c r="K138" s="334"/>
      <c r="L138" s="334">
        <v>1</v>
      </c>
      <c r="M138" s="334"/>
      <c r="N138" s="334"/>
      <c r="O138" s="334"/>
      <c r="P138" s="334"/>
      <c r="Q138" s="334"/>
      <c r="R138" s="334"/>
      <c r="S138" s="334"/>
      <c r="T138" s="334"/>
      <c r="U138" s="334"/>
      <c r="V138" s="392">
        <f t="shared" si="8"/>
        <v>1</v>
      </c>
      <c r="W138" s="390"/>
      <c r="X138" s="390"/>
      <c r="Y138" s="336" t="s">
        <v>1977</v>
      </c>
      <c r="Z138" s="571" t="s">
        <v>1962</v>
      </c>
    </row>
    <row r="139" spans="2:26" s="363" customFormat="1" ht="29.25" hidden="1" customHeight="1" x14ac:dyDescent="0.2">
      <c r="B139" s="362" t="str">
        <f>IF(Tabla2[[#This Row],[Productos ]]="","",CONCATENATE(Tabla2[[#This Row],[POA]],".",Tabla2[[#This Row],[SRS]],".",Tabla2[[#This Row],[AREA]],".",Tabla2[[#This Row],[TIPO]]))</f>
        <v/>
      </c>
      <c r="C139" s="362" t="str">
        <f>IF(Tabla2[[#This Row],[Productos ]]="","",'Formulario PPGR1'!#REF!)</f>
        <v/>
      </c>
      <c r="D139" s="362" t="str">
        <f>IF(Tabla2[[#This Row],[Productos ]]="","",'Formulario PPGR1'!#REF!)</f>
        <v/>
      </c>
      <c r="E139" s="362" t="str">
        <f>IF(Tabla2[[#This Row],[Productos ]]="","",'Formulario PPGR1'!#REF!)</f>
        <v/>
      </c>
      <c r="F139" s="362" t="str">
        <f>IF(Tabla2[[#This Row],[Productos ]]="","",'Formulario PPGR1'!#REF!)</f>
        <v/>
      </c>
      <c r="G139" s="336"/>
      <c r="H139" s="606" t="s">
        <v>2217</v>
      </c>
      <c r="I139" s="336" t="s">
        <v>1976</v>
      </c>
      <c r="J139" s="334">
        <v>1</v>
      </c>
      <c r="K139" s="334"/>
      <c r="L139" s="334"/>
      <c r="M139" s="334">
        <v>1</v>
      </c>
      <c r="N139" s="334"/>
      <c r="O139" s="334"/>
      <c r="P139" s="334">
        <v>1</v>
      </c>
      <c r="Q139" s="334"/>
      <c r="R139" s="334"/>
      <c r="S139" s="334">
        <v>1</v>
      </c>
      <c r="T139" s="334"/>
      <c r="U139" s="334"/>
      <c r="V139" s="392">
        <f t="shared" si="8"/>
        <v>4</v>
      </c>
      <c r="W139" s="390" t="s">
        <v>441</v>
      </c>
      <c r="X139" s="390" t="s">
        <v>450</v>
      </c>
      <c r="Y139" s="336"/>
      <c r="Z139" s="571" t="s">
        <v>1962</v>
      </c>
    </row>
    <row r="140" spans="2:26" s="363" customFormat="1" ht="39" hidden="1" customHeight="1" x14ac:dyDescent="0.2">
      <c r="B140" s="362" t="str">
        <f>IF(Tabla2[[#This Row],[Productos ]]="","",CONCATENATE(Tabla2[[#This Row],[POA]],".",Tabla2[[#This Row],[SRS]],".",Tabla2[[#This Row],[AREA]],".",Tabla2[[#This Row],[TIPO]]))</f>
        <v/>
      </c>
      <c r="C140" s="362" t="str">
        <f>IF(Tabla2[[#This Row],[Productos ]]="","",'Formulario PPGR1'!#REF!)</f>
        <v/>
      </c>
      <c r="D140" s="362" t="str">
        <f>IF(Tabla2[[#This Row],[Productos ]]="","",'Formulario PPGR1'!#REF!)</f>
        <v/>
      </c>
      <c r="E140" s="362" t="str">
        <f>IF(Tabla2[[#This Row],[Productos ]]="","",'Formulario PPGR1'!#REF!)</f>
        <v/>
      </c>
      <c r="F140" s="362" t="str">
        <f>IF(Tabla2[[#This Row],[Productos ]]="","",'Formulario PPGR1'!#REF!)</f>
        <v/>
      </c>
      <c r="G140" s="336"/>
      <c r="H140" s="606" t="s">
        <v>2218</v>
      </c>
      <c r="I140" s="336" t="s">
        <v>1863</v>
      </c>
      <c r="J140" s="334"/>
      <c r="K140" s="334">
        <v>1</v>
      </c>
      <c r="L140" s="334"/>
      <c r="M140" s="334"/>
      <c r="N140" s="334">
        <v>1</v>
      </c>
      <c r="O140" s="334"/>
      <c r="P140" s="334"/>
      <c r="Q140" s="334">
        <v>1</v>
      </c>
      <c r="R140" s="334"/>
      <c r="S140" s="334"/>
      <c r="T140" s="334">
        <v>1</v>
      </c>
      <c r="U140" s="334"/>
      <c r="V140" s="392">
        <f t="shared" si="8"/>
        <v>4</v>
      </c>
      <c r="W140" s="390" t="s">
        <v>440</v>
      </c>
      <c r="X140" s="390"/>
      <c r="Y140" s="336"/>
      <c r="Z140" s="571" t="s">
        <v>1962</v>
      </c>
    </row>
    <row r="141" spans="2:26" s="363" customFormat="1" ht="38.25" hidden="1" x14ac:dyDescent="0.2">
      <c r="B141" s="362" t="str">
        <f>IF(Tabla2[[#This Row],[Productos ]]="","",CONCATENATE(Tabla2[[#This Row],[POA]],".",Tabla2[[#This Row],[SRS]],".",Tabla2[[#This Row],[AREA]],".",Tabla2[[#This Row],[TIPO]]))</f>
        <v/>
      </c>
      <c r="C141" s="362" t="str">
        <f>IF(Tabla2[[#This Row],[Productos ]]="","",'Formulario PPGR1'!#REF!)</f>
        <v/>
      </c>
      <c r="D141" s="362" t="str">
        <f>IF(Tabla2[[#This Row],[Productos ]]="","",'Formulario PPGR1'!#REF!)</f>
        <v/>
      </c>
      <c r="E141" s="362" t="str">
        <f>IF(Tabla2[[#This Row],[Productos ]]="","",'Formulario PPGR1'!#REF!)</f>
        <v/>
      </c>
      <c r="F141" s="362" t="str">
        <f>IF(Tabla2[[#This Row],[Productos ]]="","",'Formulario PPGR1'!#REF!)</f>
        <v/>
      </c>
      <c r="G141" s="336"/>
      <c r="H141" s="606" t="s">
        <v>2219</v>
      </c>
      <c r="I141" s="336" t="s">
        <v>1978</v>
      </c>
      <c r="J141" s="334"/>
      <c r="K141" s="334"/>
      <c r="L141" s="334"/>
      <c r="M141" s="334"/>
      <c r="N141" s="334"/>
      <c r="O141" s="334">
        <v>1</v>
      </c>
      <c r="P141" s="334"/>
      <c r="Q141" s="334"/>
      <c r="R141" s="334">
        <v>1</v>
      </c>
      <c r="S141" s="334"/>
      <c r="T141" s="334"/>
      <c r="U141" s="334">
        <v>1</v>
      </c>
      <c r="V141" s="392">
        <f t="shared" si="8"/>
        <v>3</v>
      </c>
      <c r="W141" s="390" t="s">
        <v>441</v>
      </c>
      <c r="X141" s="390" t="s">
        <v>450</v>
      </c>
      <c r="Y141" s="336"/>
      <c r="Z141" s="571" t="s">
        <v>1962</v>
      </c>
    </row>
    <row r="142" spans="2:26" s="363" customFormat="1" ht="42.75" hidden="1" customHeight="1" x14ac:dyDescent="0.2">
      <c r="B142" s="362" t="str">
        <f>IF(Tabla2[[#This Row],[Productos ]]="","",CONCATENATE(Tabla2[[#This Row],[POA]],".",Tabla2[[#This Row],[SRS]],".",Tabla2[[#This Row],[AREA]],".",Tabla2[[#This Row],[TIPO]]))</f>
        <v/>
      </c>
      <c r="C142" s="362" t="str">
        <f>IF(Tabla2[[#This Row],[Productos ]]="","",'Formulario PPGR1'!#REF!)</f>
        <v/>
      </c>
      <c r="D142" s="362" t="str">
        <f>IF(Tabla2[[#This Row],[Productos ]]="","",'Formulario PPGR1'!#REF!)</f>
        <v/>
      </c>
      <c r="E142" s="362" t="str">
        <f>IF(Tabla2[[#This Row],[Productos ]]="","",'Formulario PPGR1'!#REF!)</f>
        <v/>
      </c>
      <c r="F142" s="362" t="str">
        <f>IF(Tabla2[[#This Row],[Productos ]]="","",'Formulario PPGR1'!#REF!)</f>
        <v/>
      </c>
      <c r="G142" s="336"/>
      <c r="H142" s="606" t="s">
        <v>2220</v>
      </c>
      <c r="I142" s="336" t="s">
        <v>1979</v>
      </c>
      <c r="J142" s="334"/>
      <c r="K142" s="334">
        <v>1</v>
      </c>
      <c r="L142" s="334"/>
      <c r="M142" s="334">
        <v>1</v>
      </c>
      <c r="N142" s="334"/>
      <c r="O142" s="334">
        <v>1</v>
      </c>
      <c r="P142" s="334"/>
      <c r="Q142" s="334">
        <v>1</v>
      </c>
      <c r="R142" s="334"/>
      <c r="S142" s="334">
        <v>1</v>
      </c>
      <c r="T142" s="334"/>
      <c r="U142" s="334">
        <v>1</v>
      </c>
      <c r="V142" s="392">
        <f t="shared" si="8"/>
        <v>6</v>
      </c>
      <c r="W142" s="390" t="s">
        <v>441</v>
      </c>
      <c r="X142" s="390" t="s">
        <v>450</v>
      </c>
      <c r="Y142" s="336"/>
      <c r="Z142" s="571" t="s">
        <v>1962</v>
      </c>
    </row>
    <row r="143" spans="2:26" s="363" customFormat="1" ht="36" hidden="1" customHeight="1" x14ac:dyDescent="0.2">
      <c r="B143" s="362" t="str">
        <f>IF(Tabla2[[#This Row],[Productos ]]="","",CONCATENATE(Tabla2[[#This Row],[POA]],".",Tabla2[[#This Row],[SRS]],".",Tabla2[[#This Row],[AREA]],".",Tabla2[[#This Row],[TIPO]]))</f>
        <v/>
      </c>
      <c r="C143" s="362" t="str">
        <f>IF(Tabla2[[#This Row],[Productos ]]="","",'Formulario PPGR1'!#REF!)</f>
        <v/>
      </c>
      <c r="D143" s="362" t="str">
        <f>IF(Tabla2[[#This Row],[Productos ]]="","",'Formulario PPGR1'!#REF!)</f>
        <v/>
      </c>
      <c r="E143" s="362" t="str">
        <f>IF(Tabla2[[#This Row],[Productos ]]="","",'Formulario PPGR1'!#REF!)</f>
        <v/>
      </c>
      <c r="F143" s="362" t="str">
        <f>IF(Tabla2[[#This Row],[Productos ]]="","",'Formulario PPGR1'!#REF!)</f>
        <v/>
      </c>
      <c r="G143" s="336"/>
      <c r="H143" s="606" t="s">
        <v>2221</v>
      </c>
      <c r="I143" s="336" t="s">
        <v>1983</v>
      </c>
      <c r="J143" s="334"/>
      <c r="K143" s="334"/>
      <c r="L143" s="334">
        <v>1</v>
      </c>
      <c r="M143" s="334"/>
      <c r="N143" s="334"/>
      <c r="O143" s="334">
        <v>1</v>
      </c>
      <c r="P143" s="334"/>
      <c r="Q143" s="334"/>
      <c r="R143" s="334">
        <v>1</v>
      </c>
      <c r="S143" s="334"/>
      <c r="T143" s="334"/>
      <c r="U143" s="334">
        <v>1</v>
      </c>
      <c r="V143" s="392">
        <f>SUM(Tabla2[[#This Row],[Ene]:[Dic]])</f>
        <v>4</v>
      </c>
      <c r="W143" s="390" t="s">
        <v>440</v>
      </c>
      <c r="X143" s="390"/>
      <c r="Y143" s="336"/>
      <c r="Z143" s="571" t="s">
        <v>1962</v>
      </c>
    </row>
    <row r="144" spans="2:26" s="363" customFormat="1" ht="39" hidden="1" customHeight="1" x14ac:dyDescent="0.2">
      <c r="B144" s="362" t="e">
        <f>IF(Tabla2[[#This Row],[Productos ]]="","",CONCATENATE(Tabla2[[#This Row],[POA]],".",Tabla2[[#This Row],[SRS]],".",Tabla2[[#This Row],[AREA]],".",Tabla2[[#This Row],[TIPO]]))</f>
        <v>#REF!</v>
      </c>
      <c r="C144" s="362" t="e">
        <f>IF(Tabla2[[#This Row],[Productos ]]="","",'Formulario PPGR1'!#REF!)</f>
        <v>#REF!</v>
      </c>
      <c r="D144" s="362" t="e">
        <f>IF(Tabla2[[#This Row],[Productos ]]="","",'Formulario PPGR1'!#REF!)</f>
        <v>#REF!</v>
      </c>
      <c r="E144" s="362" t="e">
        <f>IF(Tabla2[[#This Row],[Productos ]]="","",'Formulario PPGR1'!#REF!)</f>
        <v>#REF!</v>
      </c>
      <c r="F144" s="362" t="e">
        <f>IF(Tabla2[[#This Row],[Productos ]]="","",'Formulario PPGR1'!#REF!)</f>
        <v>#REF!</v>
      </c>
      <c r="G144" s="336" t="s">
        <v>2222</v>
      </c>
      <c r="H144" s="606" t="s">
        <v>2223</v>
      </c>
      <c r="I144" s="336" t="s">
        <v>1985</v>
      </c>
      <c r="J144" s="334">
        <v>1</v>
      </c>
      <c r="K144" s="334">
        <v>1</v>
      </c>
      <c r="L144" s="334">
        <v>1</v>
      </c>
      <c r="M144" s="334">
        <v>1</v>
      </c>
      <c r="N144" s="334">
        <v>1</v>
      </c>
      <c r="O144" s="334">
        <v>1</v>
      </c>
      <c r="P144" s="334">
        <v>1</v>
      </c>
      <c r="Q144" s="334">
        <v>1</v>
      </c>
      <c r="R144" s="334">
        <v>1</v>
      </c>
      <c r="S144" s="334">
        <v>1</v>
      </c>
      <c r="T144" s="334">
        <v>1</v>
      </c>
      <c r="U144" s="334">
        <v>1</v>
      </c>
      <c r="V144" s="392">
        <f>SUM(J144:U144)</f>
        <v>12</v>
      </c>
      <c r="W144" s="390" t="s">
        <v>456</v>
      </c>
      <c r="X144" s="390"/>
      <c r="Y144" s="336"/>
      <c r="Z144" s="571" t="s">
        <v>1959</v>
      </c>
    </row>
    <row r="145" spans="2:26" s="363" customFormat="1" ht="50.25" hidden="1" customHeight="1" x14ac:dyDescent="0.2">
      <c r="B145" s="362" t="str">
        <f>IF(Tabla2[[#This Row],[Productos ]]="","",CONCATENATE(Tabla2[[#This Row],[POA]],".",Tabla2[[#This Row],[SRS]],".",Tabla2[[#This Row],[AREA]],".",Tabla2[[#This Row],[TIPO]]))</f>
        <v/>
      </c>
      <c r="C145" s="362" t="str">
        <f>IF(Tabla2[[#This Row],[Productos ]]="","",'Formulario PPGR1'!#REF!)</f>
        <v/>
      </c>
      <c r="D145" s="362" t="str">
        <f>IF(Tabla2[[#This Row],[Productos ]]="","",'Formulario PPGR1'!#REF!)</f>
        <v/>
      </c>
      <c r="E145" s="362" t="str">
        <f>IF(Tabla2[[#This Row],[Productos ]]="","",'Formulario PPGR1'!#REF!)</f>
        <v/>
      </c>
      <c r="F145" s="362" t="str">
        <f>IF(Tabla2[[#This Row],[Productos ]]="","",'Formulario PPGR1'!#REF!)</f>
        <v/>
      </c>
      <c r="G145" s="336"/>
      <c r="H145" s="606" t="s">
        <v>2224</v>
      </c>
      <c r="I145" s="336" t="s">
        <v>1868</v>
      </c>
      <c r="J145" s="334"/>
      <c r="K145" s="334"/>
      <c r="L145" s="334">
        <v>3</v>
      </c>
      <c r="M145" s="334"/>
      <c r="N145" s="334"/>
      <c r="O145" s="334">
        <v>3</v>
      </c>
      <c r="P145" s="334"/>
      <c r="Q145" s="334"/>
      <c r="R145" s="334">
        <v>3</v>
      </c>
      <c r="S145" s="334"/>
      <c r="T145" s="334"/>
      <c r="U145" s="334">
        <v>3</v>
      </c>
      <c r="V145" s="392">
        <f>SUM(J145:U145)</f>
        <v>12</v>
      </c>
      <c r="W145" s="390" t="s">
        <v>449</v>
      </c>
      <c r="X145" s="390"/>
      <c r="Y145" s="336"/>
      <c r="Z145" s="571" t="s">
        <v>1959</v>
      </c>
    </row>
    <row r="146" spans="2:26" s="363" customFormat="1" ht="84.75" hidden="1" customHeight="1" x14ac:dyDescent="0.2">
      <c r="B146" s="362" t="str">
        <f>IF(Tabla2[[#This Row],[Productos ]]="","",CONCATENATE(Tabla2[[#This Row],[POA]],".",Tabla2[[#This Row],[SRS]],".",Tabla2[[#This Row],[AREA]],".",Tabla2[[#This Row],[TIPO]]))</f>
        <v/>
      </c>
      <c r="C146" s="362" t="str">
        <f>IF(Tabla2[[#This Row],[Productos ]]="","",'Formulario PPGR1'!#REF!)</f>
        <v/>
      </c>
      <c r="D146" s="362" t="str">
        <f>IF(Tabla2[[#This Row],[Productos ]]="","",'Formulario PPGR1'!#REF!)</f>
        <v/>
      </c>
      <c r="E146" s="362" t="str">
        <f>IF(Tabla2[[#This Row],[Productos ]]="","",'Formulario PPGR1'!#REF!)</f>
        <v/>
      </c>
      <c r="F146" s="362" t="str">
        <f>IF(Tabla2[[#This Row],[Productos ]]="","",'Formulario PPGR1'!#REF!)</f>
        <v/>
      </c>
      <c r="G146" s="336"/>
      <c r="H146" s="606" t="s">
        <v>2225</v>
      </c>
      <c r="I146" s="336" t="s">
        <v>1986</v>
      </c>
      <c r="J146" s="334"/>
      <c r="K146" s="334"/>
      <c r="L146" s="334">
        <v>1</v>
      </c>
      <c r="M146" s="334"/>
      <c r="N146" s="334"/>
      <c r="O146" s="334"/>
      <c r="P146" s="334"/>
      <c r="Q146" s="334"/>
      <c r="R146" s="334">
        <v>1</v>
      </c>
      <c r="S146" s="334"/>
      <c r="T146" s="334"/>
      <c r="U146" s="334"/>
      <c r="V146" s="392">
        <f>SUM(J146:U146)</f>
        <v>2</v>
      </c>
      <c r="W146" s="390" t="s">
        <v>441</v>
      </c>
      <c r="X146" s="390"/>
      <c r="Y146" s="336"/>
      <c r="Z146" s="571" t="s">
        <v>1959</v>
      </c>
    </row>
    <row r="147" spans="2:26" s="363" customFormat="1" ht="43.15" hidden="1" customHeight="1" x14ac:dyDescent="0.2">
      <c r="B147" s="362" t="e">
        <f>IF(Tabla2[[#This Row],[Productos ]]="","",CONCATENATE(Tabla2[[#This Row],[POA]],".",Tabla2[[#This Row],[SRS]],".",Tabla2[[#This Row],[AREA]],".",Tabla2[[#This Row],[TIPO]]))</f>
        <v>#REF!</v>
      </c>
      <c r="C147" s="362" t="e">
        <f>IF(Tabla2[[#This Row],[Productos ]]="","",'Formulario PPGR1'!#REF!)</f>
        <v>#REF!</v>
      </c>
      <c r="D147" s="362" t="e">
        <f>IF(Tabla2[[#This Row],[Productos ]]="","",'Formulario PPGR1'!#REF!)</f>
        <v>#REF!</v>
      </c>
      <c r="E147" s="362" t="e">
        <f>IF(Tabla2[[#This Row],[Productos ]]="","",'Formulario PPGR1'!#REF!)</f>
        <v>#REF!</v>
      </c>
      <c r="F147" s="362" t="e">
        <f>IF(Tabla2[[#This Row],[Productos ]]="","",'Formulario PPGR1'!#REF!)</f>
        <v>#REF!</v>
      </c>
      <c r="G147" s="336" t="s">
        <v>2226</v>
      </c>
      <c r="H147" s="606" t="s">
        <v>2287</v>
      </c>
      <c r="I147" s="336" t="s">
        <v>1856</v>
      </c>
      <c r="J147" s="334"/>
      <c r="K147" s="334"/>
      <c r="L147" s="334"/>
      <c r="M147" s="334"/>
      <c r="N147" s="334"/>
      <c r="O147" s="334">
        <v>3</v>
      </c>
      <c r="P147" s="334"/>
      <c r="Q147" s="334"/>
      <c r="R147" s="334"/>
      <c r="S147" s="334"/>
      <c r="T147" s="334"/>
      <c r="U147" s="334"/>
      <c r="V147" s="392">
        <f>SUM(J147:U147)</f>
        <v>3</v>
      </c>
      <c r="W147" s="390"/>
      <c r="X147" s="390"/>
      <c r="Y147" s="336" t="s">
        <v>1573</v>
      </c>
      <c r="Z147" s="571" t="s">
        <v>1962</v>
      </c>
    </row>
    <row r="148" spans="2:26" s="363" customFormat="1" ht="29.45" hidden="1" customHeight="1" x14ac:dyDescent="0.2">
      <c r="B148" s="362" t="str">
        <f>IF(Tabla2[[#This Row],[Productos ]]="","",CONCATENATE(Tabla2[[#This Row],[POA]],".",Tabla2[[#This Row],[SRS]],".",Tabla2[[#This Row],[AREA]],".",Tabla2[[#This Row],[TIPO]]))</f>
        <v/>
      </c>
      <c r="C148" s="362" t="str">
        <f>IF(Tabla2[[#This Row],[Productos ]]="","",'Formulario PPGR1'!#REF!)</f>
        <v/>
      </c>
      <c r="D148" s="362" t="str">
        <f>IF(Tabla2[[#This Row],[Productos ]]="","",'Formulario PPGR1'!#REF!)</f>
        <v/>
      </c>
      <c r="E148" s="362" t="str">
        <f>IF(Tabla2[[#This Row],[Productos ]]="","",'Formulario PPGR1'!#REF!)</f>
        <v/>
      </c>
      <c r="F148" s="362" t="str">
        <f>IF(Tabla2[[#This Row],[Productos ]]="","",'Formulario PPGR1'!#REF!)</f>
        <v/>
      </c>
      <c r="G148" s="336"/>
      <c r="H148" s="606" t="s">
        <v>2411</v>
      </c>
      <c r="I148" s="336" t="s">
        <v>1857</v>
      </c>
      <c r="J148" s="334"/>
      <c r="K148" s="334"/>
      <c r="L148" s="334"/>
      <c r="M148" s="334"/>
      <c r="N148" s="334"/>
      <c r="O148" s="334">
        <v>1</v>
      </c>
      <c r="P148" s="334"/>
      <c r="Q148" s="334"/>
      <c r="R148" s="334"/>
      <c r="S148" s="334"/>
      <c r="T148" s="334"/>
      <c r="U148" s="334"/>
      <c r="V148" s="392">
        <f t="shared" ref="V148:V150" si="9">SUM(J148:U148)</f>
        <v>1</v>
      </c>
      <c r="W148" s="390"/>
      <c r="X148" s="390"/>
      <c r="Y148" s="336" t="s">
        <v>1858</v>
      </c>
      <c r="Z148" s="571" t="s">
        <v>1962</v>
      </c>
    </row>
    <row r="149" spans="2:26" s="363" customFormat="1" ht="49.15" hidden="1" customHeight="1" x14ac:dyDescent="0.2">
      <c r="B149" s="362" t="str">
        <f>IF(Tabla2[[#This Row],[Productos ]]="","",CONCATENATE(Tabla2[[#This Row],[POA]],".",Tabla2[[#This Row],[SRS]],".",Tabla2[[#This Row],[AREA]],".",Tabla2[[#This Row],[TIPO]]))</f>
        <v/>
      </c>
      <c r="C149" s="362" t="str">
        <f>IF(Tabla2[[#This Row],[Productos ]]="","",'Formulario PPGR1'!#REF!)</f>
        <v/>
      </c>
      <c r="D149" s="362" t="str">
        <f>IF(Tabla2[[#This Row],[Productos ]]="","",'Formulario PPGR1'!#REF!)</f>
        <v/>
      </c>
      <c r="E149" s="362" t="str">
        <f>IF(Tabla2[[#This Row],[Productos ]]="","",'Formulario PPGR1'!#REF!)</f>
        <v/>
      </c>
      <c r="F149" s="362" t="str">
        <f>IF(Tabla2[[#This Row],[Productos ]]="","",'Formulario PPGR1'!#REF!)</f>
        <v/>
      </c>
      <c r="G149" s="336"/>
      <c r="H149" s="606" t="s">
        <v>2288</v>
      </c>
      <c r="I149" s="336" t="s">
        <v>1859</v>
      </c>
      <c r="J149" s="334"/>
      <c r="K149" s="334"/>
      <c r="L149" s="334"/>
      <c r="M149" s="334"/>
      <c r="N149" s="334"/>
      <c r="O149" s="334"/>
      <c r="P149" s="334"/>
      <c r="Q149" s="334"/>
      <c r="R149" s="334"/>
      <c r="S149" s="334"/>
      <c r="T149" s="334">
        <v>1</v>
      </c>
      <c r="U149" s="334"/>
      <c r="V149" s="392">
        <f t="shared" si="9"/>
        <v>1</v>
      </c>
      <c r="W149" s="390" t="s">
        <v>454</v>
      </c>
      <c r="X149" s="390"/>
      <c r="Y149" s="336"/>
      <c r="Z149" s="571" t="s">
        <v>1962</v>
      </c>
    </row>
    <row r="150" spans="2:26" s="363" customFormat="1" ht="43.5" hidden="1" customHeight="1" x14ac:dyDescent="0.2">
      <c r="B150" s="362" t="str">
        <f>IF(Tabla2[[#This Row],[Productos ]]="","",CONCATENATE(Tabla2[[#This Row],[POA]],".",Tabla2[[#This Row],[SRS]],".",Tabla2[[#This Row],[AREA]],".",Tabla2[[#This Row],[TIPO]]))</f>
        <v/>
      </c>
      <c r="C150" s="362" t="str">
        <f>IF(Tabla2[[#This Row],[Productos ]]="","",'Formulario PPGR1'!#REF!)</f>
        <v/>
      </c>
      <c r="D150" s="362" t="str">
        <f>IF(Tabla2[[#This Row],[Productos ]]="","",'Formulario PPGR1'!#REF!)</f>
        <v/>
      </c>
      <c r="E150" s="362" t="str">
        <f>IF(Tabla2[[#This Row],[Productos ]]="","",'Formulario PPGR1'!#REF!)</f>
        <v/>
      </c>
      <c r="F150" s="362" t="str">
        <f>IF(Tabla2[[#This Row],[Productos ]]="","",'Formulario PPGR1'!#REF!)</f>
        <v/>
      </c>
      <c r="G150" s="336"/>
      <c r="H150" s="606" t="s">
        <v>2289</v>
      </c>
      <c r="I150" s="336" t="s">
        <v>1860</v>
      </c>
      <c r="J150" s="334"/>
      <c r="K150" s="334">
        <v>1</v>
      </c>
      <c r="L150" s="334"/>
      <c r="M150" s="334"/>
      <c r="N150" s="334"/>
      <c r="O150" s="334"/>
      <c r="P150" s="334"/>
      <c r="Q150" s="334"/>
      <c r="R150" s="334"/>
      <c r="S150" s="334"/>
      <c r="T150" s="334"/>
      <c r="U150" s="334"/>
      <c r="V150" s="392">
        <f t="shared" si="9"/>
        <v>1</v>
      </c>
      <c r="W150" s="390"/>
      <c r="X150" s="390"/>
      <c r="Y150" s="336" t="s">
        <v>1973</v>
      </c>
      <c r="Z150" s="571" t="s">
        <v>1962</v>
      </c>
    </row>
    <row r="151" spans="2:26" s="363" customFormat="1" ht="49.9" hidden="1" customHeight="1" x14ac:dyDescent="0.2">
      <c r="B151" s="362" t="e">
        <f>IF(Tabla2[[#This Row],[Productos ]]="","",CONCATENATE(Tabla2[[#This Row],[POA]],".",Tabla2[[#This Row],[SRS]],".",Tabla2[[#This Row],[AREA]],".",Tabla2[[#This Row],[TIPO]]))</f>
        <v>#REF!</v>
      </c>
      <c r="C151" s="362" t="e">
        <f>IF(Tabla2[[#This Row],[Productos ]]="","",'Formulario PPGR1'!#REF!)</f>
        <v>#REF!</v>
      </c>
      <c r="D151" s="362" t="e">
        <f>IF(Tabla2[[#This Row],[Productos ]]="","",'Formulario PPGR1'!#REF!)</f>
        <v>#REF!</v>
      </c>
      <c r="E151" s="362" t="e">
        <f>IF(Tabla2[[#This Row],[Productos ]]="","",'Formulario PPGR1'!#REF!)</f>
        <v>#REF!</v>
      </c>
      <c r="F151" s="362" t="e">
        <f>IF(Tabla2[[#This Row],[Productos ]]="","",'Formulario PPGR1'!#REF!)</f>
        <v>#REF!</v>
      </c>
      <c r="G151" s="336" t="s">
        <v>2227</v>
      </c>
      <c r="H151" s="606" t="s">
        <v>2228</v>
      </c>
      <c r="I151" s="336" t="s">
        <v>1861</v>
      </c>
      <c r="J151" s="334"/>
      <c r="K151" s="334"/>
      <c r="L151" s="334">
        <v>1</v>
      </c>
      <c r="M151" s="334"/>
      <c r="N151" s="334"/>
      <c r="O151" s="334">
        <v>1</v>
      </c>
      <c r="P151" s="334"/>
      <c r="Q151" s="334"/>
      <c r="R151" s="334">
        <v>1</v>
      </c>
      <c r="S151" s="334"/>
      <c r="T151" s="334"/>
      <c r="U151" s="334">
        <v>1</v>
      </c>
      <c r="V151" s="392">
        <f>SUM(J151:U151)</f>
        <v>4</v>
      </c>
      <c r="W151" s="390" t="s">
        <v>440</v>
      </c>
      <c r="X151" s="390"/>
      <c r="Y151" s="336"/>
      <c r="Z151" s="571" t="s">
        <v>1962</v>
      </c>
    </row>
    <row r="152" spans="2:26" s="363" customFormat="1" ht="49.9" hidden="1" customHeight="1" x14ac:dyDescent="0.2">
      <c r="B152" s="362" t="str">
        <f>IF(Tabla2[[#This Row],[Productos ]]="","",CONCATENATE(Tabla2[[#This Row],[POA]],".",Tabla2[[#This Row],[SRS]],".",Tabla2[[#This Row],[AREA]],".",Tabla2[[#This Row],[TIPO]]))</f>
        <v/>
      </c>
      <c r="C152" s="362" t="str">
        <f>IF(Tabla2[[#This Row],[Productos ]]="","",'Formulario PPGR1'!#REF!)</f>
        <v/>
      </c>
      <c r="D152" s="362" t="str">
        <f>IF(Tabla2[[#This Row],[Productos ]]="","",'Formulario PPGR1'!#REF!)</f>
        <v/>
      </c>
      <c r="E152" s="362" t="str">
        <f>IF(Tabla2[[#This Row],[Productos ]]="","",'Formulario PPGR1'!#REF!)</f>
        <v/>
      </c>
      <c r="F152" s="362" t="str">
        <f>IF(Tabla2[[#This Row],[Productos ]]="","",'Formulario PPGR1'!#REF!)</f>
        <v/>
      </c>
      <c r="G152" s="336"/>
      <c r="H152" s="606" t="s">
        <v>2229</v>
      </c>
      <c r="I152" s="336" t="s">
        <v>1982</v>
      </c>
      <c r="J152" s="334"/>
      <c r="K152" s="334"/>
      <c r="L152" s="334"/>
      <c r="M152" s="334">
        <v>1</v>
      </c>
      <c r="N152" s="334"/>
      <c r="O152" s="334"/>
      <c r="P152" s="334">
        <v>1</v>
      </c>
      <c r="Q152" s="334"/>
      <c r="R152" s="334"/>
      <c r="S152" s="334">
        <v>1</v>
      </c>
      <c r="T152" s="334"/>
      <c r="U152" s="334"/>
      <c r="V152" s="392">
        <f>SUM(Tabla2[[#This Row],[Ene]:[Dic]])</f>
        <v>3</v>
      </c>
      <c r="W152" s="390" t="s">
        <v>441</v>
      </c>
      <c r="X152" s="390"/>
      <c r="Y152" s="336"/>
      <c r="Z152" s="571" t="s">
        <v>1962</v>
      </c>
    </row>
    <row r="153" spans="2:26" s="363" customFormat="1" ht="48" customHeight="1" x14ac:dyDescent="0.2">
      <c r="B153" s="362" t="e">
        <f>IF(Tabla2[[#This Row],[Productos ]]="","",CONCATENATE(Tabla2[[#This Row],[POA]],".",Tabla2[[#This Row],[SRS]],".",Tabla2[[#This Row],[AREA]],".",Tabla2[[#This Row],[TIPO]]))</f>
        <v>#REF!</v>
      </c>
      <c r="C153" s="362" t="e">
        <f>IF(Tabla2[[#This Row],[Productos ]]="","",'Formulario PPGR1'!#REF!)</f>
        <v>#REF!</v>
      </c>
      <c r="D153" s="362" t="e">
        <f>IF(Tabla2[[#This Row],[Productos ]]="","",'Formulario PPGR1'!#REF!)</f>
        <v>#REF!</v>
      </c>
      <c r="E153" s="362" t="e">
        <f>IF(Tabla2[[#This Row],[Productos ]]="","",'Formulario PPGR1'!#REF!)</f>
        <v>#REF!</v>
      </c>
      <c r="F153" s="362" t="e">
        <f>IF(Tabla2[[#This Row],[Productos ]]="","",'Formulario PPGR1'!#REF!)</f>
        <v>#REF!</v>
      </c>
      <c r="G153" s="336" t="s">
        <v>2230</v>
      </c>
      <c r="H153" s="606" t="s">
        <v>2231</v>
      </c>
      <c r="I153" s="336" t="s">
        <v>1865</v>
      </c>
      <c r="J153" s="334"/>
      <c r="K153" s="334"/>
      <c r="L153" s="334">
        <v>1</v>
      </c>
      <c r="M153" s="334"/>
      <c r="N153" s="334"/>
      <c r="O153" s="334"/>
      <c r="P153" s="334"/>
      <c r="Q153" s="334"/>
      <c r="R153" s="334"/>
      <c r="S153" s="334"/>
      <c r="T153" s="334"/>
      <c r="U153" s="334">
        <v>1</v>
      </c>
      <c r="V153" s="392">
        <f t="shared" ref="V153:V154" si="10">SUM(J153:U153)</f>
        <v>2</v>
      </c>
      <c r="W153" s="390" t="s">
        <v>449</v>
      </c>
      <c r="X153" s="390"/>
      <c r="Y153" s="336"/>
      <c r="Z153" s="571" t="s">
        <v>1957</v>
      </c>
    </row>
    <row r="154" spans="2:26" s="363" customFormat="1" ht="33.75" customHeight="1" x14ac:dyDescent="0.2">
      <c r="B154" s="362" t="str">
        <f>IF(Tabla2[[#This Row],[Productos ]]="","",CONCATENATE(Tabla2[[#This Row],[POA]],".",Tabla2[[#This Row],[SRS]],".",Tabla2[[#This Row],[AREA]],".",Tabla2[[#This Row],[TIPO]]))</f>
        <v/>
      </c>
      <c r="C154" s="362" t="str">
        <f>IF(Tabla2[[#This Row],[Productos ]]="","",'Formulario PPGR1'!#REF!)</f>
        <v/>
      </c>
      <c r="D154" s="362" t="str">
        <f>IF(Tabla2[[#This Row],[Productos ]]="","",'Formulario PPGR1'!#REF!)</f>
        <v/>
      </c>
      <c r="E154" s="362" t="str">
        <f>IF(Tabla2[[#This Row],[Productos ]]="","",'Formulario PPGR1'!#REF!)</f>
        <v/>
      </c>
      <c r="F154" s="362" t="str">
        <f>IF(Tabla2[[#This Row],[Productos ]]="","",'Formulario PPGR1'!#REF!)</f>
        <v/>
      </c>
      <c r="G154" s="336"/>
      <c r="H154" s="606" t="s">
        <v>2232</v>
      </c>
      <c r="I154" s="336" t="s">
        <v>1866</v>
      </c>
      <c r="J154" s="334"/>
      <c r="K154" s="334"/>
      <c r="L154" s="334">
        <v>1</v>
      </c>
      <c r="M154" s="334"/>
      <c r="N154" s="334"/>
      <c r="O154" s="334">
        <v>1</v>
      </c>
      <c r="P154" s="334"/>
      <c r="Q154" s="334"/>
      <c r="R154" s="334">
        <v>1</v>
      </c>
      <c r="S154" s="334"/>
      <c r="T154" s="334"/>
      <c r="U154" s="334">
        <v>1</v>
      </c>
      <c r="V154" s="392">
        <f t="shared" si="10"/>
        <v>4</v>
      </c>
      <c r="W154" s="390" t="s">
        <v>449</v>
      </c>
      <c r="X154" s="390"/>
      <c r="Y154" s="336"/>
      <c r="Z154" s="571" t="s">
        <v>1957</v>
      </c>
    </row>
    <row r="155" spans="2:26" s="363" customFormat="1" ht="38.25" hidden="1" x14ac:dyDescent="0.2">
      <c r="B155" s="362" t="e">
        <f>IF(Tabla2[[#This Row],[Productos ]]="","",CONCATENATE(Tabla2[[#This Row],[POA]],".",Tabla2[[#This Row],[SRS]],".",Tabla2[[#This Row],[AREA]],".",Tabla2[[#This Row],[TIPO]]))</f>
        <v>#REF!</v>
      </c>
      <c r="C155" s="362" t="e">
        <f>IF(Tabla2[[#This Row],[Productos ]]="","",'Formulario PPGR1'!#REF!)</f>
        <v>#REF!</v>
      </c>
      <c r="D155" s="362" t="e">
        <f>IF(Tabla2[[#This Row],[Productos ]]="","",'Formulario PPGR1'!#REF!)</f>
        <v>#REF!</v>
      </c>
      <c r="E155" s="362" t="e">
        <f>IF(Tabla2[[#This Row],[Productos ]]="","",'Formulario PPGR1'!#REF!)</f>
        <v>#REF!</v>
      </c>
      <c r="F155" s="362" t="e">
        <f>IF(Tabla2[[#This Row],[Productos ]]="","",'Formulario PPGR1'!#REF!)</f>
        <v>#REF!</v>
      </c>
      <c r="G155" s="336" t="s">
        <v>2233</v>
      </c>
      <c r="H155" s="606" t="s">
        <v>2234</v>
      </c>
      <c r="I155" s="336" t="s">
        <v>1991</v>
      </c>
      <c r="J155" s="334"/>
      <c r="K155" s="334">
        <v>1</v>
      </c>
      <c r="L155" s="334"/>
      <c r="M155" s="334">
        <v>1</v>
      </c>
      <c r="N155" s="334"/>
      <c r="O155" s="334">
        <v>1</v>
      </c>
      <c r="P155" s="334"/>
      <c r="Q155" s="334">
        <v>1</v>
      </c>
      <c r="R155" s="334"/>
      <c r="S155" s="334"/>
      <c r="T155" s="334"/>
      <c r="U155" s="334"/>
      <c r="V155" s="392">
        <f>SUM(Tabla2[[#This Row],[Ene]:[Dic]])</f>
        <v>4</v>
      </c>
      <c r="W155" s="390" t="s">
        <v>440</v>
      </c>
      <c r="X155" s="390"/>
      <c r="Y155" s="336"/>
      <c r="Z155" s="571" t="s">
        <v>1962</v>
      </c>
    </row>
    <row r="156" spans="2:26" s="363" customFormat="1" ht="38.25" hidden="1" x14ac:dyDescent="0.2">
      <c r="B156" s="362" t="e">
        <f>IF(Tabla2[[#This Row],[Productos ]]="","",CONCATENATE(Tabla2[[#This Row],[POA]],".",Tabla2[[#This Row],[SRS]],".",Tabla2[[#This Row],[AREA]],".",Tabla2[[#This Row],[TIPO]]))</f>
        <v>#REF!</v>
      </c>
      <c r="C156" s="362" t="e">
        <f>IF(Tabla2[[#This Row],[Productos ]]="","",'Formulario PPGR1'!#REF!)</f>
        <v>#REF!</v>
      </c>
      <c r="D156" s="362" t="e">
        <f>IF(Tabla2[[#This Row],[Productos ]]="","",'Formulario PPGR1'!#REF!)</f>
        <v>#REF!</v>
      </c>
      <c r="E156" s="362" t="e">
        <f>IF(Tabla2[[#This Row],[Productos ]]="","",'Formulario PPGR1'!#REF!)</f>
        <v>#REF!</v>
      </c>
      <c r="F156" s="362" t="e">
        <f>IF(Tabla2[[#This Row],[Productos ]]="","",'Formulario PPGR1'!#REF!)</f>
        <v>#REF!</v>
      </c>
      <c r="G156" s="336" t="s">
        <v>2235</v>
      </c>
      <c r="H156" s="606" t="s">
        <v>2236</v>
      </c>
      <c r="I156" s="336" t="s">
        <v>1987</v>
      </c>
      <c r="J156" s="334"/>
      <c r="K156" s="334"/>
      <c r="L156" s="334"/>
      <c r="M156" s="334">
        <v>1</v>
      </c>
      <c r="N156" s="334"/>
      <c r="O156" s="334"/>
      <c r="P156" s="334"/>
      <c r="Q156" s="334">
        <v>1</v>
      </c>
      <c r="R156" s="334"/>
      <c r="S156" s="334"/>
      <c r="T156" s="334"/>
      <c r="U156" s="334">
        <v>1</v>
      </c>
      <c r="V156" s="392">
        <f>SUM(Tabla2[[#This Row],[Ene]:[Dic]])</f>
        <v>3</v>
      </c>
      <c r="W156" s="390" t="s">
        <v>449</v>
      </c>
      <c r="X156" s="390"/>
      <c r="Y156" s="336"/>
      <c r="Z156" s="571" t="s">
        <v>1965</v>
      </c>
    </row>
    <row r="157" spans="2:26" s="363" customFormat="1" ht="42" hidden="1" customHeight="1" x14ac:dyDescent="0.2">
      <c r="B157" s="362" t="e">
        <f>IF(Tabla2[[#This Row],[Productos ]]="","",CONCATENATE(Tabla2[[#This Row],[POA]],".",Tabla2[[#This Row],[SRS]],".",Tabla2[[#This Row],[AREA]],".",Tabla2[[#This Row],[TIPO]]))</f>
        <v>#REF!</v>
      </c>
      <c r="C157" s="362" t="e">
        <f>IF(Tabla2[[#This Row],[Productos ]]="","",'Formulario PPGR1'!#REF!)</f>
        <v>#REF!</v>
      </c>
      <c r="D157" s="362" t="e">
        <f>IF(Tabla2[[#This Row],[Productos ]]="","",'Formulario PPGR1'!#REF!)</f>
        <v>#REF!</v>
      </c>
      <c r="E157" s="362" t="e">
        <f>IF(Tabla2[[#This Row],[Productos ]]="","",'Formulario PPGR1'!#REF!)</f>
        <v>#REF!</v>
      </c>
      <c r="F157" s="362" t="e">
        <f>IF(Tabla2[[#This Row],[Productos ]]="","",'Formulario PPGR1'!#REF!)</f>
        <v>#REF!</v>
      </c>
      <c r="G157" s="336" t="s">
        <v>2237</v>
      </c>
      <c r="H157" s="606" t="s">
        <v>2238</v>
      </c>
      <c r="I157" s="336" t="s">
        <v>1988</v>
      </c>
      <c r="J157" s="334"/>
      <c r="K157" s="334"/>
      <c r="L157" s="334"/>
      <c r="M157" s="334">
        <v>1</v>
      </c>
      <c r="N157" s="334"/>
      <c r="O157" s="334"/>
      <c r="P157" s="334"/>
      <c r="Q157" s="334">
        <v>1</v>
      </c>
      <c r="R157" s="334"/>
      <c r="S157" s="334"/>
      <c r="T157" s="334"/>
      <c r="U157" s="334">
        <v>1</v>
      </c>
      <c r="V157" s="392">
        <f>SUM(Tabla2[[#This Row],[Ene]:[Dic]])</f>
        <v>3</v>
      </c>
      <c r="W157" s="390" t="s">
        <v>449</v>
      </c>
      <c r="X157" s="390"/>
      <c r="Y157" s="336"/>
      <c r="Z157" s="571" t="s">
        <v>1972</v>
      </c>
    </row>
    <row r="158" spans="2:26" s="363" customFormat="1" ht="41.25" hidden="1" customHeight="1" x14ac:dyDescent="0.2">
      <c r="B158" s="362" t="e">
        <f>IF(Tabla2[[#This Row],[Productos ]]="","",CONCATENATE(Tabla2[[#This Row],[POA]],".",Tabla2[[#This Row],[SRS]],".",Tabla2[[#This Row],[AREA]],".",Tabla2[[#This Row],[TIPO]]))</f>
        <v>#REF!</v>
      </c>
      <c r="C158" s="362" t="e">
        <f>IF(Tabla2[[#This Row],[Productos ]]="","",'Formulario PPGR1'!#REF!)</f>
        <v>#REF!</v>
      </c>
      <c r="D158" s="362" t="e">
        <f>IF(Tabla2[[#This Row],[Productos ]]="","",'Formulario PPGR1'!#REF!)</f>
        <v>#REF!</v>
      </c>
      <c r="E158" s="362" t="e">
        <f>IF(Tabla2[[#This Row],[Productos ]]="","",'Formulario PPGR1'!#REF!)</f>
        <v>#REF!</v>
      </c>
      <c r="F158" s="362" t="e">
        <f>IF(Tabla2[[#This Row],[Productos ]]="","",'Formulario PPGR1'!#REF!)</f>
        <v>#REF!</v>
      </c>
      <c r="G158" s="336" t="s">
        <v>2239</v>
      </c>
      <c r="H158" s="606" t="s">
        <v>2240</v>
      </c>
      <c r="I158" s="336" t="s">
        <v>1989</v>
      </c>
      <c r="J158" s="334"/>
      <c r="K158" s="334"/>
      <c r="L158" s="334"/>
      <c r="M158" s="334"/>
      <c r="N158" s="334"/>
      <c r="O158" s="334"/>
      <c r="P158" s="334"/>
      <c r="Q158" s="334"/>
      <c r="R158" s="334"/>
      <c r="S158" s="334"/>
      <c r="T158" s="334">
        <v>1</v>
      </c>
      <c r="U158" s="334"/>
      <c r="V158" s="392">
        <f>SUM(Tabla2[[#This Row],[Ene]:[Dic]])</f>
        <v>1</v>
      </c>
      <c r="W158" s="390" t="s">
        <v>444</v>
      </c>
      <c r="X158" s="390"/>
      <c r="Y158" s="336"/>
      <c r="Z158" s="571" t="s">
        <v>1972</v>
      </c>
    </row>
    <row r="159" spans="2:26" s="363" customFormat="1" ht="38.25" hidden="1" x14ac:dyDescent="0.2">
      <c r="B159" s="362" t="str">
        <f>IF(Tabla2[[#This Row],[Productos ]]="","",CONCATENATE(Tabla2[[#This Row],[POA]],".",Tabla2[[#This Row],[SRS]],".",Tabla2[[#This Row],[AREA]],".",Tabla2[[#This Row],[TIPO]]))</f>
        <v/>
      </c>
      <c r="C159" s="362" t="str">
        <f>IF(Tabla2[[#This Row],[Productos ]]="","",'Formulario PPGR1'!#REF!)</f>
        <v/>
      </c>
      <c r="D159" s="362" t="str">
        <f>IF(Tabla2[[#This Row],[Productos ]]="","",'Formulario PPGR1'!#REF!)</f>
        <v/>
      </c>
      <c r="E159" s="362" t="str">
        <f>IF(Tabla2[[#This Row],[Productos ]]="","",'Formulario PPGR1'!#REF!)</f>
        <v/>
      </c>
      <c r="F159" s="362" t="str">
        <f>IF(Tabla2[[#This Row],[Productos ]]="","",'Formulario PPGR1'!#REF!)</f>
        <v/>
      </c>
      <c r="G159" s="336"/>
      <c r="H159" s="606" t="s">
        <v>2241</v>
      </c>
      <c r="I159" s="336" t="s">
        <v>1990</v>
      </c>
      <c r="J159" s="334"/>
      <c r="K159" s="334"/>
      <c r="L159" s="334">
        <v>1</v>
      </c>
      <c r="M159" s="334"/>
      <c r="N159" s="334"/>
      <c r="O159" s="334">
        <v>1</v>
      </c>
      <c r="P159" s="334"/>
      <c r="Q159" s="334"/>
      <c r="R159" s="334">
        <v>1</v>
      </c>
      <c r="S159" s="334"/>
      <c r="T159" s="334"/>
      <c r="U159" s="334">
        <v>1</v>
      </c>
      <c r="V159" s="392">
        <f>SUM(Tabla2[[#This Row],[Ene]:[Dic]])</f>
        <v>4</v>
      </c>
      <c r="W159" s="390" t="s">
        <v>440</v>
      </c>
      <c r="X159" s="390"/>
      <c r="Y159" s="336"/>
      <c r="Z159" s="571" t="s">
        <v>1972</v>
      </c>
    </row>
    <row r="160" spans="2:26" s="363" customFormat="1" ht="40.9" hidden="1" customHeight="1" x14ac:dyDescent="0.2">
      <c r="B160" s="362" t="e">
        <f>IF(Tabla2[[#This Row],[Productos ]]="","",CONCATENATE(Tabla2[[#This Row],[POA]],".",Tabla2[[#This Row],[SRS]],".",Tabla2[[#This Row],[AREA]],".",Tabla2[[#This Row],[TIPO]]))</f>
        <v>#REF!</v>
      </c>
      <c r="C160" s="362" t="e">
        <f>IF(Tabla2[[#This Row],[Productos ]]="","",'Formulario PPGR1'!#REF!)</f>
        <v>#REF!</v>
      </c>
      <c r="D160" s="362" t="e">
        <f>IF(Tabla2[[#This Row],[Productos ]]="","",'Formulario PPGR1'!#REF!)</f>
        <v>#REF!</v>
      </c>
      <c r="E160" s="362" t="e">
        <f>IF(Tabla2[[#This Row],[Productos ]]="","",'Formulario PPGR1'!#REF!)</f>
        <v>#REF!</v>
      </c>
      <c r="F160" s="362" t="e">
        <f>IF(Tabla2[[#This Row],[Productos ]]="","",'Formulario PPGR1'!#REF!)</f>
        <v>#REF!</v>
      </c>
      <c r="G160" s="336" t="s">
        <v>2242</v>
      </c>
      <c r="H160" s="606" t="s">
        <v>2243</v>
      </c>
      <c r="I160" s="336" t="s">
        <v>1875</v>
      </c>
      <c r="J160" s="334"/>
      <c r="K160" s="334"/>
      <c r="L160" s="334">
        <v>1</v>
      </c>
      <c r="M160" s="334"/>
      <c r="N160" s="334"/>
      <c r="O160" s="334">
        <v>1</v>
      </c>
      <c r="P160" s="334"/>
      <c r="Q160" s="334"/>
      <c r="R160" s="334">
        <v>1</v>
      </c>
      <c r="S160" s="334"/>
      <c r="T160" s="334"/>
      <c r="U160" s="334">
        <v>1</v>
      </c>
      <c r="V160" s="392">
        <f t="shared" ref="V160:V167" si="11">SUM(J160:U160)</f>
        <v>4</v>
      </c>
      <c r="W160" s="390" t="s">
        <v>440</v>
      </c>
      <c r="X160" s="390"/>
      <c r="Y160" s="336"/>
      <c r="Z160" s="571" t="s">
        <v>1963</v>
      </c>
    </row>
    <row r="161" spans="2:26" s="363" customFormat="1" ht="25.9" hidden="1" customHeight="1" x14ac:dyDescent="0.2">
      <c r="B161" s="362" t="str">
        <f>IF(Tabla2[[#This Row],[Productos ]]="","",CONCATENATE(Tabla2[[#This Row],[POA]],".",Tabla2[[#This Row],[SRS]],".",Tabla2[[#This Row],[AREA]],".",Tabla2[[#This Row],[TIPO]]))</f>
        <v/>
      </c>
      <c r="C161" s="362" t="str">
        <f>IF(Tabla2[[#This Row],[Productos ]]="","",'Formulario PPGR1'!#REF!)</f>
        <v/>
      </c>
      <c r="D161" s="362" t="str">
        <f>IF(Tabla2[[#This Row],[Productos ]]="","",'Formulario PPGR1'!#REF!)</f>
        <v/>
      </c>
      <c r="E161" s="362" t="str">
        <f>IF(Tabla2[[#This Row],[Productos ]]="","",'Formulario PPGR1'!#REF!)</f>
        <v/>
      </c>
      <c r="F161" s="362" t="str">
        <f>IF(Tabla2[[#This Row],[Productos ]]="","",'Formulario PPGR1'!#REF!)</f>
        <v/>
      </c>
      <c r="G161" s="336"/>
      <c r="H161" s="606" t="s">
        <v>2244</v>
      </c>
      <c r="I161" s="336" t="s">
        <v>1876</v>
      </c>
      <c r="J161" s="334"/>
      <c r="K161" s="334"/>
      <c r="L161" s="334">
        <v>1</v>
      </c>
      <c r="M161" s="334"/>
      <c r="N161" s="334"/>
      <c r="O161" s="334">
        <v>1</v>
      </c>
      <c r="P161" s="334"/>
      <c r="Q161" s="334"/>
      <c r="R161" s="334">
        <v>1</v>
      </c>
      <c r="S161" s="334"/>
      <c r="T161" s="334"/>
      <c r="U161" s="334">
        <v>1</v>
      </c>
      <c r="V161" s="603">
        <f t="shared" si="11"/>
        <v>4</v>
      </c>
      <c r="W161" s="390" t="s">
        <v>440</v>
      </c>
      <c r="X161" s="390"/>
      <c r="Y161" s="336"/>
      <c r="Z161" s="571" t="s">
        <v>1963</v>
      </c>
    </row>
    <row r="162" spans="2:26" s="363" customFormat="1" ht="45" hidden="1" customHeight="1" x14ac:dyDescent="0.2">
      <c r="B162" s="362" t="str">
        <f>IF(Tabla2[[#This Row],[Productos ]]="","",CONCATENATE(Tabla2[[#This Row],[POA]],".",Tabla2[[#This Row],[SRS]],".",Tabla2[[#This Row],[AREA]],".",Tabla2[[#This Row],[TIPO]]))</f>
        <v/>
      </c>
      <c r="C162" s="362" t="str">
        <f>IF(Tabla2[[#This Row],[Productos ]]="","",'Formulario PPGR1'!#REF!)</f>
        <v/>
      </c>
      <c r="D162" s="362" t="str">
        <f>IF(Tabla2[[#This Row],[Productos ]]="","",'Formulario PPGR1'!#REF!)</f>
        <v/>
      </c>
      <c r="E162" s="362" t="str">
        <f>IF(Tabla2[[#This Row],[Productos ]]="","",'Formulario PPGR1'!#REF!)</f>
        <v/>
      </c>
      <c r="F162" s="362" t="str">
        <f>IF(Tabla2[[#This Row],[Productos ]]="","",'Formulario PPGR1'!#REF!)</f>
        <v/>
      </c>
      <c r="G162" s="336"/>
      <c r="H162" s="606" t="s">
        <v>2245</v>
      </c>
      <c r="I162" s="336" t="s">
        <v>1877</v>
      </c>
      <c r="J162" s="334"/>
      <c r="K162" s="334"/>
      <c r="L162" s="334">
        <v>1</v>
      </c>
      <c r="M162" s="334"/>
      <c r="N162" s="334"/>
      <c r="O162" s="334">
        <v>1</v>
      </c>
      <c r="P162" s="334"/>
      <c r="Q162" s="334"/>
      <c r="R162" s="334">
        <v>1</v>
      </c>
      <c r="S162" s="334"/>
      <c r="T162" s="334"/>
      <c r="U162" s="334">
        <v>1</v>
      </c>
      <c r="V162" s="392">
        <f t="shared" si="11"/>
        <v>4</v>
      </c>
      <c r="W162" s="390" t="s">
        <v>440</v>
      </c>
      <c r="X162" s="390"/>
      <c r="Y162" s="336"/>
      <c r="Z162" s="571" t="s">
        <v>1963</v>
      </c>
    </row>
    <row r="163" spans="2:26" s="363" customFormat="1" ht="32.450000000000003" hidden="1" customHeight="1" x14ac:dyDescent="0.2">
      <c r="B163" s="362" t="str">
        <f>IF(Tabla2[[#This Row],[Productos ]]="","",CONCATENATE(Tabla2[[#This Row],[POA]],".",Tabla2[[#This Row],[SRS]],".",Tabla2[[#This Row],[AREA]],".",Tabla2[[#This Row],[TIPO]]))</f>
        <v/>
      </c>
      <c r="C163" s="362" t="str">
        <f>IF(Tabla2[[#This Row],[Productos ]]="","",'Formulario PPGR1'!#REF!)</f>
        <v/>
      </c>
      <c r="D163" s="362" t="str">
        <f>IF(Tabla2[[#This Row],[Productos ]]="","",'Formulario PPGR1'!#REF!)</f>
        <v/>
      </c>
      <c r="E163" s="362" t="str">
        <f>IF(Tabla2[[#This Row],[Productos ]]="","",'Formulario PPGR1'!#REF!)</f>
        <v/>
      </c>
      <c r="F163" s="362" t="str">
        <f>IF(Tabla2[[#This Row],[Productos ]]="","",'Formulario PPGR1'!#REF!)</f>
        <v/>
      </c>
      <c r="G163" s="336"/>
      <c r="H163" s="606" t="s">
        <v>2246</v>
      </c>
      <c r="I163" s="336" t="s">
        <v>1878</v>
      </c>
      <c r="J163" s="418">
        <v>1</v>
      </c>
      <c r="K163" s="418">
        <v>1</v>
      </c>
      <c r="L163" s="418">
        <v>1</v>
      </c>
      <c r="M163" s="418">
        <v>1</v>
      </c>
      <c r="N163" s="418">
        <v>1</v>
      </c>
      <c r="O163" s="418">
        <v>1</v>
      </c>
      <c r="P163" s="418">
        <v>1</v>
      </c>
      <c r="Q163" s="418">
        <v>1</v>
      </c>
      <c r="R163" s="418">
        <v>1</v>
      </c>
      <c r="S163" s="418">
        <v>1</v>
      </c>
      <c r="T163" s="418">
        <v>1</v>
      </c>
      <c r="U163" s="418">
        <v>1</v>
      </c>
      <c r="V163" s="603">
        <f t="shared" si="11"/>
        <v>12</v>
      </c>
      <c r="W163" s="390"/>
      <c r="X163" s="390"/>
      <c r="Y163" s="336" t="s">
        <v>1879</v>
      </c>
      <c r="Z163" s="571" t="s">
        <v>1963</v>
      </c>
    </row>
    <row r="164" spans="2:26" s="363" customFormat="1" ht="30.6" hidden="1" customHeight="1" x14ac:dyDescent="0.2">
      <c r="B164" s="362" t="e">
        <f>IF(Tabla2[[#This Row],[Productos ]]="","",CONCATENATE(Tabla2[[#This Row],[POA]],".",Tabla2[[#This Row],[SRS]],".",Tabla2[[#This Row],[AREA]],".",Tabla2[[#This Row],[TIPO]]))</f>
        <v>#REF!</v>
      </c>
      <c r="C164" s="362" t="e">
        <f>IF(Tabla2[[#This Row],[Productos ]]="","",'Formulario PPGR1'!#REF!)</f>
        <v>#REF!</v>
      </c>
      <c r="D164" s="362" t="e">
        <f>IF(Tabla2[[#This Row],[Productos ]]="","",'Formulario PPGR1'!#REF!)</f>
        <v>#REF!</v>
      </c>
      <c r="E164" s="362" t="e">
        <f>IF(Tabla2[[#This Row],[Productos ]]="","",'Formulario PPGR1'!#REF!)</f>
        <v>#REF!</v>
      </c>
      <c r="F164" s="362" t="e">
        <f>IF(Tabla2[[#This Row],[Productos ]]="","",'Formulario PPGR1'!#REF!)</f>
        <v>#REF!</v>
      </c>
      <c r="G164" s="336" t="s">
        <v>2247</v>
      </c>
      <c r="H164" s="336" t="s">
        <v>2248</v>
      </c>
      <c r="I164" s="336" t="s">
        <v>1880</v>
      </c>
      <c r="J164" s="418"/>
      <c r="K164" s="418">
        <v>1</v>
      </c>
      <c r="L164" s="418"/>
      <c r="M164" s="418"/>
      <c r="N164" s="418"/>
      <c r="O164" s="418"/>
      <c r="P164" s="418"/>
      <c r="Q164" s="418"/>
      <c r="R164" s="418"/>
      <c r="S164" s="418"/>
      <c r="T164" s="418"/>
      <c r="U164" s="418"/>
      <c r="V164" s="392">
        <f t="shared" si="11"/>
        <v>1</v>
      </c>
      <c r="W164" s="390" t="s">
        <v>449</v>
      </c>
      <c r="X164" s="390"/>
      <c r="Y164" s="336"/>
      <c r="Z164" s="571" t="s">
        <v>1963</v>
      </c>
    </row>
    <row r="165" spans="2:26" s="363" customFormat="1" ht="33" hidden="1" customHeight="1" x14ac:dyDescent="0.2">
      <c r="B165" s="362" t="str">
        <f>IF(Tabla2[[#This Row],[Productos ]]="","",CONCATENATE(Tabla2[[#This Row],[POA]],".",Tabla2[[#This Row],[SRS]],".",Tabla2[[#This Row],[AREA]],".",Tabla2[[#This Row],[TIPO]]))</f>
        <v/>
      </c>
      <c r="C165" s="362" t="str">
        <f>IF(Tabla2[[#This Row],[Productos ]]="","",'Formulario PPGR1'!#REF!)</f>
        <v/>
      </c>
      <c r="D165" s="362" t="str">
        <f>IF(Tabla2[[#This Row],[Productos ]]="","",'Formulario PPGR1'!#REF!)</f>
        <v/>
      </c>
      <c r="E165" s="362" t="str">
        <f>IF(Tabla2[[#This Row],[Productos ]]="","",'Formulario PPGR1'!#REF!)</f>
        <v/>
      </c>
      <c r="F165" s="362" t="str">
        <f>IF(Tabla2[[#This Row],[Productos ]]="","",'Formulario PPGR1'!#REF!)</f>
        <v/>
      </c>
      <c r="G165" s="336"/>
      <c r="H165" s="336" t="s">
        <v>2249</v>
      </c>
      <c r="I165" s="336" t="s">
        <v>1881</v>
      </c>
      <c r="J165" s="334"/>
      <c r="K165" s="334"/>
      <c r="L165" s="334"/>
      <c r="M165" s="334">
        <v>1</v>
      </c>
      <c r="N165" s="334"/>
      <c r="O165" s="334"/>
      <c r="P165" s="334"/>
      <c r="Q165" s="334"/>
      <c r="R165" s="334"/>
      <c r="S165" s="334"/>
      <c r="T165" s="334"/>
      <c r="U165" s="334"/>
      <c r="V165" s="392">
        <f t="shared" si="11"/>
        <v>1</v>
      </c>
      <c r="W165" s="390" t="s">
        <v>444</v>
      </c>
      <c r="X165" s="390"/>
      <c r="Y165" s="336"/>
      <c r="Z165" s="571" t="s">
        <v>1963</v>
      </c>
    </row>
    <row r="166" spans="2:26" s="363" customFormat="1" ht="33" hidden="1" customHeight="1" x14ac:dyDescent="0.2">
      <c r="B166" s="362" t="str">
        <f>IF(Tabla2[[#This Row],[Productos ]]="","",CONCATENATE(Tabla2[[#This Row],[POA]],".",Tabla2[[#This Row],[SRS]],".",Tabla2[[#This Row],[AREA]],".",Tabla2[[#This Row],[TIPO]]))</f>
        <v/>
      </c>
      <c r="C166" s="362" t="str">
        <f>IF(Tabla2[[#This Row],[Productos ]]="","",'Formulario PPGR1'!#REF!)</f>
        <v/>
      </c>
      <c r="D166" s="362" t="str">
        <f>IF(Tabla2[[#This Row],[Productos ]]="","",'Formulario PPGR1'!#REF!)</f>
        <v/>
      </c>
      <c r="E166" s="362" t="str">
        <f>IF(Tabla2[[#This Row],[Productos ]]="","",'Formulario PPGR1'!#REF!)</f>
        <v/>
      </c>
      <c r="F166" s="362" t="str">
        <f>IF(Tabla2[[#This Row],[Productos ]]="","",'Formulario PPGR1'!#REF!)</f>
        <v/>
      </c>
      <c r="G166" s="336"/>
      <c r="H166" s="336" t="s">
        <v>2250</v>
      </c>
      <c r="I166" s="336" t="s">
        <v>1993</v>
      </c>
      <c r="J166" s="418"/>
      <c r="K166" s="418"/>
      <c r="L166" s="418"/>
      <c r="M166" s="418"/>
      <c r="N166" s="418"/>
      <c r="O166" s="418"/>
      <c r="P166" s="418"/>
      <c r="Q166" s="418">
        <v>1</v>
      </c>
      <c r="R166" s="418"/>
      <c r="S166" s="418"/>
      <c r="T166" s="418"/>
      <c r="U166" s="418">
        <v>1</v>
      </c>
      <c r="V166" s="392">
        <f t="shared" si="11"/>
        <v>2</v>
      </c>
      <c r="W166" s="390" t="s">
        <v>440</v>
      </c>
      <c r="X166" s="390"/>
      <c r="Y166" s="336"/>
      <c r="Z166" s="571" t="s">
        <v>1963</v>
      </c>
    </row>
    <row r="167" spans="2:26" s="363" customFormat="1" ht="32.25" hidden="1" customHeight="1" x14ac:dyDescent="0.2">
      <c r="B167" s="362" t="e">
        <f>IF(Tabla2[[#This Row],[Productos ]]="","",CONCATENATE(Tabla2[[#This Row],[POA]],".",Tabla2[[#This Row],[SRS]],".",Tabla2[[#This Row],[AREA]],".",Tabla2[[#This Row],[TIPO]]))</f>
        <v>#REF!</v>
      </c>
      <c r="C167" s="362" t="e">
        <f>IF(Tabla2[[#This Row],[Productos ]]="","",'Formulario PPGR1'!#REF!)</f>
        <v>#REF!</v>
      </c>
      <c r="D167" s="362" t="e">
        <f>IF(Tabla2[[#This Row],[Productos ]]="","",'Formulario PPGR1'!#REF!)</f>
        <v>#REF!</v>
      </c>
      <c r="E167" s="362" t="e">
        <f>IF(Tabla2[[#This Row],[Productos ]]="","",'Formulario PPGR1'!#REF!)</f>
        <v>#REF!</v>
      </c>
      <c r="F167" s="362" t="e">
        <f>IF(Tabla2[[#This Row],[Productos ]]="","",'Formulario PPGR1'!#REF!)</f>
        <v>#REF!</v>
      </c>
      <c r="G167" s="336" t="s">
        <v>2251</v>
      </c>
      <c r="H167" s="606" t="s">
        <v>2252</v>
      </c>
      <c r="I167" s="336" t="s">
        <v>1994</v>
      </c>
      <c r="J167" s="334"/>
      <c r="K167" s="334"/>
      <c r="L167" s="334">
        <v>1</v>
      </c>
      <c r="M167" s="334"/>
      <c r="N167" s="334"/>
      <c r="O167" s="334"/>
      <c r="P167" s="334"/>
      <c r="Q167" s="334"/>
      <c r="R167" s="334"/>
      <c r="S167" s="334"/>
      <c r="T167" s="334"/>
      <c r="U167" s="334"/>
      <c r="V167" s="392">
        <f t="shared" si="11"/>
        <v>1</v>
      </c>
      <c r="W167" s="390" t="s">
        <v>444</v>
      </c>
      <c r="X167" s="390"/>
      <c r="Y167" s="336"/>
      <c r="Z167" s="571" t="s">
        <v>1963</v>
      </c>
    </row>
    <row r="168" spans="2:26" s="363" customFormat="1" ht="42.75" hidden="1" customHeight="1" x14ac:dyDescent="0.2">
      <c r="B168" s="362" t="str">
        <f>IF(Tabla2[[#This Row],[Productos ]]="","",CONCATENATE(Tabla2[[#This Row],[POA]],".",Tabla2[[#This Row],[SRS]],".",Tabla2[[#This Row],[AREA]],".",Tabla2[[#This Row],[TIPO]]))</f>
        <v/>
      </c>
      <c r="C168" s="362" t="str">
        <f>IF(Tabla2[[#This Row],[Productos ]]="","",'Formulario PPGR1'!#REF!)</f>
        <v/>
      </c>
      <c r="D168" s="362" t="str">
        <f>IF(Tabla2[[#This Row],[Productos ]]="","",'Formulario PPGR1'!#REF!)</f>
        <v/>
      </c>
      <c r="E168" s="362" t="str">
        <f>IF(Tabla2[[#This Row],[Productos ]]="","",'Formulario PPGR1'!#REF!)</f>
        <v/>
      </c>
      <c r="F168" s="362" t="str">
        <f>IF(Tabla2[[#This Row],[Productos ]]="","",'Formulario PPGR1'!#REF!)</f>
        <v/>
      </c>
      <c r="G168" s="336"/>
      <c r="H168" s="606" t="s">
        <v>2253</v>
      </c>
      <c r="I168" s="336" t="s">
        <v>1995</v>
      </c>
      <c r="J168" s="334"/>
      <c r="K168" s="334"/>
      <c r="L168" s="334"/>
      <c r="M168" s="334"/>
      <c r="N168" s="334">
        <v>1</v>
      </c>
      <c r="O168" s="334"/>
      <c r="P168" s="334"/>
      <c r="Q168" s="334">
        <v>1</v>
      </c>
      <c r="R168" s="334"/>
      <c r="S168" s="334"/>
      <c r="T168" s="334">
        <v>1</v>
      </c>
      <c r="U168" s="334"/>
      <c r="V168" s="392">
        <f>SUM(Tabla2[[#This Row],[Ene]:[Dic]])</f>
        <v>3</v>
      </c>
      <c r="W168" s="390" t="s">
        <v>440</v>
      </c>
      <c r="X168" s="390"/>
      <c r="Y168" s="336"/>
      <c r="Z168" s="571" t="s">
        <v>1963</v>
      </c>
    </row>
    <row r="169" spans="2:26" s="363" customFormat="1" ht="48" hidden="1" customHeight="1" x14ac:dyDescent="0.2">
      <c r="B169" s="362" t="str">
        <f>IF(Tabla2[[#This Row],[Productos ]]="","",CONCATENATE(Tabla2[[#This Row],[POA]],".",Tabla2[[#This Row],[SRS]],".",Tabla2[[#This Row],[AREA]],".",Tabla2[[#This Row],[TIPO]]))</f>
        <v/>
      </c>
      <c r="C169" s="362" t="str">
        <f>IF(Tabla2[[#This Row],[Productos ]]="","",'Formulario PPGR1'!#REF!)</f>
        <v/>
      </c>
      <c r="D169" s="362" t="str">
        <f>IF(Tabla2[[#This Row],[Productos ]]="","",'Formulario PPGR1'!#REF!)</f>
        <v/>
      </c>
      <c r="E169" s="362" t="str">
        <f>IF(Tabla2[[#This Row],[Productos ]]="","",'Formulario PPGR1'!#REF!)</f>
        <v/>
      </c>
      <c r="F169" s="362" t="str">
        <f>IF(Tabla2[[#This Row],[Productos ]]="","",'Formulario PPGR1'!#REF!)</f>
        <v/>
      </c>
      <c r="G169" s="336"/>
      <c r="H169" s="606" t="s">
        <v>2254</v>
      </c>
      <c r="I169" s="336" t="s">
        <v>1882</v>
      </c>
      <c r="J169" s="334"/>
      <c r="K169" s="334"/>
      <c r="L169" s="334">
        <v>1</v>
      </c>
      <c r="M169" s="334"/>
      <c r="N169" s="334"/>
      <c r="O169" s="334">
        <v>1</v>
      </c>
      <c r="P169" s="334"/>
      <c r="Q169" s="334"/>
      <c r="R169" s="334">
        <v>1</v>
      </c>
      <c r="S169" s="334"/>
      <c r="T169" s="334"/>
      <c r="U169" s="334">
        <v>1</v>
      </c>
      <c r="V169" s="392">
        <f>SUM(J169:U169)</f>
        <v>4</v>
      </c>
      <c r="W169" s="390" t="s">
        <v>440</v>
      </c>
      <c r="X169" s="390"/>
      <c r="Y169" s="336"/>
      <c r="Z169" s="571" t="s">
        <v>1965</v>
      </c>
    </row>
    <row r="170" spans="2:26" s="363" customFormat="1" ht="38.25" hidden="1" x14ac:dyDescent="0.2">
      <c r="B170" s="362" t="str">
        <f>IF(Tabla2[[#This Row],[Productos ]]="","",CONCATENATE(Tabla2[[#This Row],[POA]],".",Tabla2[[#This Row],[SRS]],".",Tabla2[[#This Row],[AREA]],".",Tabla2[[#This Row],[TIPO]]))</f>
        <v/>
      </c>
      <c r="C170" s="362" t="str">
        <f>IF(Tabla2[[#This Row],[Productos ]]="","",'Formulario PPGR1'!#REF!)</f>
        <v/>
      </c>
      <c r="D170" s="362" t="str">
        <f>IF(Tabla2[[#This Row],[Productos ]]="","",'Formulario PPGR1'!#REF!)</f>
        <v/>
      </c>
      <c r="E170" s="362" t="str">
        <f>IF(Tabla2[[#This Row],[Productos ]]="","",'Formulario PPGR1'!#REF!)</f>
        <v/>
      </c>
      <c r="F170" s="362" t="str">
        <f>IF(Tabla2[[#This Row],[Productos ]]="","",'Formulario PPGR1'!#REF!)</f>
        <v/>
      </c>
      <c r="G170" s="336"/>
      <c r="H170" s="606" t="s">
        <v>2255</v>
      </c>
      <c r="I170" s="336" t="s">
        <v>1992</v>
      </c>
      <c r="J170" s="418"/>
      <c r="K170" s="418"/>
      <c r="L170" s="418">
        <v>1</v>
      </c>
      <c r="M170" s="418"/>
      <c r="N170" s="418"/>
      <c r="O170" s="418">
        <v>1</v>
      </c>
      <c r="P170" s="418"/>
      <c r="Q170" s="418"/>
      <c r="R170" s="418">
        <v>1</v>
      </c>
      <c r="S170" s="418"/>
      <c r="T170" s="418"/>
      <c r="U170" s="418">
        <v>1</v>
      </c>
      <c r="V170" s="392">
        <f>SUM(Tabla2[[#This Row],[Ene]:[Dic]])</f>
        <v>4</v>
      </c>
      <c r="W170" s="390" t="s">
        <v>440</v>
      </c>
      <c r="X170" s="390"/>
      <c r="Y170" s="336"/>
      <c r="Z170" s="571" t="s">
        <v>1965</v>
      </c>
    </row>
    <row r="171" spans="2:26" s="363" customFormat="1" ht="25.5" hidden="1" x14ac:dyDescent="0.2">
      <c r="B171" s="362" t="e">
        <f>IF(Tabla2[[#This Row],[Productos ]]="","",CONCATENATE(Tabla2[[#This Row],[POA]],".",Tabla2[[#This Row],[SRS]],".",Tabla2[[#This Row],[AREA]],".",Tabla2[[#This Row],[TIPO]]))</f>
        <v>#REF!</v>
      </c>
      <c r="C171" s="362" t="e">
        <f>IF(Tabla2[[#This Row],[Productos ]]="","",'Formulario PPGR1'!#REF!)</f>
        <v>#REF!</v>
      </c>
      <c r="D171" s="362" t="e">
        <f>IF(Tabla2[[#This Row],[Productos ]]="","",'Formulario PPGR1'!#REF!)</f>
        <v>#REF!</v>
      </c>
      <c r="E171" s="362" t="e">
        <f>IF(Tabla2[[#This Row],[Productos ]]="","",'Formulario PPGR1'!#REF!)</f>
        <v>#REF!</v>
      </c>
      <c r="F171" s="362" t="e">
        <f>IF(Tabla2[[#This Row],[Productos ]]="","",'Formulario PPGR1'!#REF!)</f>
        <v>#REF!</v>
      </c>
      <c r="G171" s="336" t="s">
        <v>2256</v>
      </c>
      <c r="H171" s="606" t="s">
        <v>2257</v>
      </c>
      <c r="I171" s="336" t="s">
        <v>1996</v>
      </c>
      <c r="J171" s="418"/>
      <c r="K171" s="418"/>
      <c r="L171" s="418"/>
      <c r="M171" s="418"/>
      <c r="N171" s="418"/>
      <c r="O171" s="418">
        <v>1</v>
      </c>
      <c r="P171" s="418"/>
      <c r="Q171" s="418"/>
      <c r="R171" s="418"/>
      <c r="S171" s="418"/>
      <c r="T171" s="418"/>
      <c r="U171" s="418">
        <v>1</v>
      </c>
      <c r="V171" s="392">
        <f>SUM(J171:U171)</f>
        <v>2</v>
      </c>
      <c r="W171" s="390" t="s">
        <v>452</v>
      </c>
      <c r="X171" s="390"/>
      <c r="Y171" s="336"/>
      <c r="Z171" s="571" t="s">
        <v>1972</v>
      </c>
    </row>
    <row r="172" spans="2:26" s="363" customFormat="1" ht="36" hidden="1" customHeight="1" x14ac:dyDescent="0.2">
      <c r="B172" s="362" t="str">
        <f>IF(Tabla2[[#This Row],[Productos ]]="","",CONCATENATE(Tabla2[[#This Row],[POA]],".",Tabla2[[#This Row],[SRS]],".",Tabla2[[#This Row],[AREA]],".",Tabla2[[#This Row],[TIPO]]))</f>
        <v/>
      </c>
      <c r="C172" s="362" t="str">
        <f>IF(Tabla2[[#This Row],[Productos ]]="","",'Formulario PPGR1'!#REF!)</f>
        <v/>
      </c>
      <c r="D172" s="362" t="str">
        <f>IF(Tabla2[[#This Row],[Productos ]]="","",'Formulario PPGR1'!#REF!)</f>
        <v/>
      </c>
      <c r="E172" s="362" t="str">
        <f>IF(Tabla2[[#This Row],[Productos ]]="","",'Formulario PPGR1'!#REF!)</f>
        <v/>
      </c>
      <c r="F172" s="362" t="str">
        <f>IF(Tabla2[[#This Row],[Productos ]]="","",'Formulario PPGR1'!#REF!)</f>
        <v/>
      </c>
      <c r="G172" s="336"/>
      <c r="H172" s="606" t="s">
        <v>2258</v>
      </c>
      <c r="I172" s="336" t="s">
        <v>1997</v>
      </c>
      <c r="J172" s="418">
        <v>1</v>
      </c>
      <c r="K172" s="418"/>
      <c r="L172" s="418"/>
      <c r="M172" s="418"/>
      <c r="N172" s="418"/>
      <c r="O172" s="418"/>
      <c r="P172" s="418"/>
      <c r="Q172" s="418"/>
      <c r="R172" s="418"/>
      <c r="S172" s="418"/>
      <c r="T172" s="418"/>
      <c r="U172" s="418"/>
      <c r="V172" s="392">
        <f>SUM(J172:U172)</f>
        <v>1</v>
      </c>
      <c r="W172" s="390" t="s">
        <v>449</v>
      </c>
      <c r="X172" s="390"/>
      <c r="Y172" s="336"/>
      <c r="Z172" s="571" t="s">
        <v>1972</v>
      </c>
    </row>
    <row r="173" spans="2:26" s="363" customFormat="1" ht="41.25" hidden="1" customHeight="1" x14ac:dyDescent="0.2">
      <c r="B173" s="362" t="e">
        <f>IF(Tabla2[[#This Row],[Productos ]]="","",CONCATENATE(Tabla2[[#This Row],[POA]],".",Tabla2[[#This Row],[SRS]],".",Tabla2[[#This Row],[AREA]],".",Tabla2[[#This Row],[TIPO]]))</f>
        <v>#REF!</v>
      </c>
      <c r="C173" s="362" t="e">
        <f>IF(Tabla2[[#This Row],[Productos ]]="","",'Formulario PPGR1'!#REF!)</f>
        <v>#REF!</v>
      </c>
      <c r="D173" s="362" t="e">
        <f>IF(Tabla2[[#This Row],[Productos ]]="","",'Formulario PPGR1'!#REF!)</f>
        <v>#REF!</v>
      </c>
      <c r="E173" s="362" t="e">
        <f>IF(Tabla2[[#This Row],[Productos ]]="","",'Formulario PPGR1'!#REF!)</f>
        <v>#REF!</v>
      </c>
      <c r="F173" s="362" t="e">
        <f>IF(Tabla2[[#This Row],[Productos ]]="","",'Formulario PPGR1'!#REF!)</f>
        <v>#REF!</v>
      </c>
      <c r="G173" s="336" t="s">
        <v>2259</v>
      </c>
      <c r="H173" s="336" t="s">
        <v>2260</v>
      </c>
      <c r="I173" s="336" t="s">
        <v>1998</v>
      </c>
      <c r="J173" s="418"/>
      <c r="K173" s="418"/>
      <c r="L173" s="418"/>
      <c r="M173" s="418"/>
      <c r="N173" s="418"/>
      <c r="O173" s="418"/>
      <c r="P173" s="418">
        <v>1</v>
      </c>
      <c r="Q173" s="418"/>
      <c r="R173" s="418"/>
      <c r="S173" s="418"/>
      <c r="T173" s="418"/>
      <c r="U173" s="418"/>
      <c r="V173" s="392">
        <f>SUM(Tabla2[[#This Row],[Ene]:[Dic]])</f>
        <v>1</v>
      </c>
      <c r="W173" s="390" t="s">
        <v>444</v>
      </c>
      <c r="X173" s="390"/>
      <c r="Y173" s="336"/>
      <c r="Z173" s="571" t="s">
        <v>1972</v>
      </c>
    </row>
    <row r="174" spans="2:26" s="363" customFormat="1" ht="33.75" hidden="1" customHeight="1" x14ac:dyDescent="0.2">
      <c r="B174" s="362" t="str">
        <f>IF(Tabla2[[#This Row],[Productos ]]="","",CONCATENATE(Tabla2[[#This Row],[POA]],".",Tabla2[[#This Row],[SRS]],".",Tabla2[[#This Row],[AREA]],".",Tabla2[[#This Row],[TIPO]]))</f>
        <v/>
      </c>
      <c r="C174" s="362" t="str">
        <f>IF(Tabla2[[#This Row],[Productos ]]="","",'Formulario PPGR1'!#REF!)</f>
        <v/>
      </c>
      <c r="D174" s="362" t="str">
        <f>IF(Tabla2[[#This Row],[Productos ]]="","",'Formulario PPGR1'!#REF!)</f>
        <v/>
      </c>
      <c r="E174" s="362" t="str">
        <f>IF(Tabla2[[#This Row],[Productos ]]="","",'Formulario PPGR1'!#REF!)</f>
        <v/>
      </c>
      <c r="F174" s="362" t="str">
        <f>IF(Tabla2[[#This Row],[Productos ]]="","",'Formulario PPGR1'!#REF!)</f>
        <v/>
      </c>
      <c r="G174" s="336"/>
      <c r="H174" s="336" t="s">
        <v>2261</v>
      </c>
      <c r="I174" s="336" t="s">
        <v>1999</v>
      </c>
      <c r="J174" s="418"/>
      <c r="K174" s="418"/>
      <c r="L174" s="418">
        <v>1</v>
      </c>
      <c r="M174" s="418"/>
      <c r="N174" s="418"/>
      <c r="O174" s="418">
        <v>1</v>
      </c>
      <c r="P174" s="418"/>
      <c r="Q174" s="418"/>
      <c r="R174" s="418">
        <v>1</v>
      </c>
      <c r="S174" s="418"/>
      <c r="T174" s="418"/>
      <c r="U174" s="418">
        <v>1</v>
      </c>
      <c r="V174" s="392">
        <f>SUM(Tabla2[[#This Row],[Ene]:[Dic]])</f>
        <v>4</v>
      </c>
      <c r="W174" s="390" t="s">
        <v>440</v>
      </c>
      <c r="X174" s="390"/>
      <c r="Y174" s="336"/>
      <c r="Z174" s="571" t="s">
        <v>1972</v>
      </c>
    </row>
    <row r="175" spans="2:26" s="363" customFormat="1" ht="32.25" hidden="1" customHeight="1" x14ac:dyDescent="0.2">
      <c r="B175" s="362" t="e">
        <f>IF(Tabla2[[#This Row],[Productos ]]="","",CONCATENATE(Tabla2[[#This Row],[POA]],".",Tabla2[[#This Row],[SRS]],".",Tabla2[[#This Row],[AREA]],".",Tabla2[[#This Row],[TIPO]]))</f>
        <v>#REF!</v>
      </c>
      <c r="C175" s="362" t="e">
        <f>IF(Tabla2[[#This Row],[Productos ]]="","",'Formulario PPGR1'!#REF!)</f>
        <v>#REF!</v>
      </c>
      <c r="D175" s="362" t="e">
        <f>IF(Tabla2[[#This Row],[Productos ]]="","",'Formulario PPGR1'!#REF!)</f>
        <v>#REF!</v>
      </c>
      <c r="E175" s="362" t="e">
        <f>IF(Tabla2[[#This Row],[Productos ]]="","",'Formulario PPGR1'!#REF!)</f>
        <v>#REF!</v>
      </c>
      <c r="F175" s="362" t="e">
        <f>IF(Tabla2[[#This Row],[Productos ]]="","",'Formulario PPGR1'!#REF!)</f>
        <v>#REF!</v>
      </c>
      <c r="G175" s="336" t="s">
        <v>2262</v>
      </c>
      <c r="H175" s="336" t="s">
        <v>2263</v>
      </c>
      <c r="I175" s="336" t="s">
        <v>2001</v>
      </c>
      <c r="J175" s="418"/>
      <c r="K175" s="418"/>
      <c r="L175" s="418">
        <v>1</v>
      </c>
      <c r="M175" s="418">
        <v>1</v>
      </c>
      <c r="N175" s="418">
        <v>1</v>
      </c>
      <c r="O175" s="418">
        <v>1</v>
      </c>
      <c r="P175" s="418">
        <v>1</v>
      </c>
      <c r="Q175" s="418">
        <v>1</v>
      </c>
      <c r="R175" s="418">
        <v>1</v>
      </c>
      <c r="S175" s="418">
        <v>1</v>
      </c>
      <c r="T175" s="418">
        <v>1</v>
      </c>
      <c r="U175" s="418">
        <v>1</v>
      </c>
      <c r="V175" s="392">
        <f>SUM(Tabla2[[#This Row],[Ene]:[Dic]])</f>
        <v>10</v>
      </c>
      <c r="W175" s="390" t="s">
        <v>449</v>
      </c>
      <c r="X175" s="390"/>
      <c r="Y175" s="336"/>
      <c r="Z175" s="571" t="s">
        <v>1963</v>
      </c>
    </row>
    <row r="176" spans="2:26" s="363" customFormat="1" ht="25.5" hidden="1" x14ac:dyDescent="0.2">
      <c r="B176" s="362" t="str">
        <f>IF(Tabla2[[#This Row],[Productos ]]="","",CONCATENATE(Tabla2[[#This Row],[POA]],".",Tabla2[[#This Row],[SRS]],".",Tabla2[[#This Row],[AREA]],".",Tabla2[[#This Row],[TIPO]]))</f>
        <v/>
      </c>
      <c r="C176" s="362" t="str">
        <f>IF(Tabla2[[#This Row],[Productos ]]="","",'Formulario PPGR1'!#REF!)</f>
        <v/>
      </c>
      <c r="D176" s="362" t="str">
        <f>IF(Tabla2[[#This Row],[Productos ]]="","",'Formulario PPGR1'!#REF!)</f>
        <v/>
      </c>
      <c r="E176" s="362" t="str">
        <f>IF(Tabla2[[#This Row],[Productos ]]="","",'Formulario PPGR1'!#REF!)</f>
        <v/>
      </c>
      <c r="F176" s="362" t="str">
        <f>IF(Tabla2[[#This Row],[Productos ]]="","",'Formulario PPGR1'!#REF!)</f>
        <v/>
      </c>
      <c r="G176" s="336"/>
      <c r="H176" s="336" t="s">
        <v>2264</v>
      </c>
      <c r="I176" s="336" t="s">
        <v>2000</v>
      </c>
      <c r="J176" s="418"/>
      <c r="K176" s="418"/>
      <c r="L176" s="418"/>
      <c r="M176" s="418">
        <v>1</v>
      </c>
      <c r="N176" s="418"/>
      <c r="O176" s="418"/>
      <c r="P176" s="418"/>
      <c r="Q176" s="418">
        <v>1</v>
      </c>
      <c r="R176" s="418"/>
      <c r="S176" s="418"/>
      <c r="T176" s="418"/>
      <c r="U176" s="418">
        <v>1</v>
      </c>
      <c r="V176" s="392">
        <f>SUM(Tabla2[[#This Row],[Ene]:[Dic]])</f>
        <v>3</v>
      </c>
      <c r="W176" s="390" t="s">
        <v>440</v>
      </c>
      <c r="X176" s="390"/>
      <c r="Y176" s="336"/>
      <c r="Z176" s="571" t="s">
        <v>1963</v>
      </c>
    </row>
    <row r="177" spans="2:26" s="363" customFormat="1" ht="38.450000000000003" hidden="1" customHeight="1" x14ac:dyDescent="0.2">
      <c r="B177" s="362" t="e">
        <f>IF(Tabla2[[#This Row],[Productos ]]="","",CONCATENATE(Tabla2[[#This Row],[POA]],".",Tabla2[[#This Row],[SRS]],".",Tabla2[[#This Row],[AREA]],".",Tabla2[[#This Row],[TIPO]]))</f>
        <v>#REF!</v>
      </c>
      <c r="C177" s="362" t="e">
        <f>IF(Tabla2[[#This Row],[Productos ]]="","",'Formulario PPGR1'!#REF!)</f>
        <v>#REF!</v>
      </c>
      <c r="D177" s="362" t="e">
        <f>IF(Tabla2[[#This Row],[Productos ]]="","",'Formulario PPGR1'!#REF!)</f>
        <v>#REF!</v>
      </c>
      <c r="E177" s="362" t="e">
        <f>IF(Tabla2[[#This Row],[Productos ]]="","",'Formulario PPGR1'!#REF!)</f>
        <v>#REF!</v>
      </c>
      <c r="F177" s="362" t="e">
        <f>IF(Tabla2[[#This Row],[Productos ]]="","",'Formulario PPGR1'!#REF!)</f>
        <v>#REF!</v>
      </c>
      <c r="G177" s="336" t="s">
        <v>2265</v>
      </c>
      <c r="H177" s="606" t="s">
        <v>2266</v>
      </c>
      <c r="I177" s="336" t="s">
        <v>1870</v>
      </c>
      <c r="J177" s="334">
        <v>1</v>
      </c>
      <c r="K177" s="334">
        <v>1</v>
      </c>
      <c r="L177" s="334">
        <v>1</v>
      </c>
      <c r="M177" s="334">
        <v>1</v>
      </c>
      <c r="N177" s="334">
        <v>1</v>
      </c>
      <c r="O177" s="334">
        <v>1</v>
      </c>
      <c r="P177" s="334">
        <v>1</v>
      </c>
      <c r="Q177" s="334">
        <v>1</v>
      </c>
      <c r="R177" s="334">
        <v>1</v>
      </c>
      <c r="S177" s="334">
        <v>1</v>
      </c>
      <c r="T177" s="334">
        <v>1</v>
      </c>
      <c r="U177" s="334">
        <v>1</v>
      </c>
      <c r="V177" s="392">
        <f t="shared" ref="V177:V185" si="12">SUM(J177:U177)</f>
        <v>12</v>
      </c>
      <c r="W177" s="390" t="s">
        <v>456</v>
      </c>
      <c r="X177" s="390"/>
      <c r="Y177" s="336"/>
      <c r="Z177" s="571" t="s">
        <v>1766</v>
      </c>
    </row>
    <row r="178" spans="2:26" s="363" customFormat="1" ht="29.25" hidden="1" customHeight="1" x14ac:dyDescent="0.2">
      <c r="B178" s="362" t="str">
        <f>IF(Tabla2[[#This Row],[Productos ]]="","",CONCATENATE(Tabla2[[#This Row],[POA]],".",Tabla2[[#This Row],[SRS]],".",Tabla2[[#This Row],[AREA]],".",Tabla2[[#This Row],[TIPO]]))</f>
        <v/>
      </c>
      <c r="C178" s="362" t="str">
        <f>IF(Tabla2[[#This Row],[Productos ]]="","",'Formulario PPGR1'!#REF!)</f>
        <v/>
      </c>
      <c r="D178" s="362" t="str">
        <f>IF(Tabla2[[#This Row],[Productos ]]="","",'Formulario PPGR1'!#REF!)</f>
        <v/>
      </c>
      <c r="E178" s="362" t="str">
        <f>IF(Tabla2[[#This Row],[Productos ]]="","",'Formulario PPGR1'!#REF!)</f>
        <v/>
      </c>
      <c r="F178" s="362" t="str">
        <f>IF(Tabla2[[#This Row],[Productos ]]="","",'Formulario PPGR1'!#REF!)</f>
        <v/>
      </c>
      <c r="G178" s="336"/>
      <c r="H178" s="606" t="s">
        <v>2267</v>
      </c>
      <c r="I178" s="336" t="s">
        <v>1871</v>
      </c>
      <c r="J178" s="418"/>
      <c r="K178" s="418"/>
      <c r="L178" s="418">
        <v>1</v>
      </c>
      <c r="M178" s="418"/>
      <c r="N178" s="418"/>
      <c r="O178" s="418">
        <v>1</v>
      </c>
      <c r="P178" s="418"/>
      <c r="Q178" s="418"/>
      <c r="R178" s="418">
        <v>1</v>
      </c>
      <c r="S178" s="418"/>
      <c r="T178" s="418"/>
      <c r="U178" s="418">
        <v>1</v>
      </c>
      <c r="V178" s="392">
        <f t="shared" si="12"/>
        <v>4</v>
      </c>
      <c r="W178" s="390" t="s">
        <v>441</v>
      </c>
      <c r="X178" s="390" t="s">
        <v>450</v>
      </c>
      <c r="Y178" s="336"/>
      <c r="Z178" s="571" t="s">
        <v>1766</v>
      </c>
    </row>
    <row r="179" spans="2:26" s="363" customFormat="1" ht="38.25" hidden="1" x14ac:dyDescent="0.2">
      <c r="B179" s="362" t="str">
        <f>IF(Tabla2[[#This Row],[Productos ]]="","",CONCATENATE(Tabla2[[#This Row],[POA]],".",Tabla2[[#This Row],[SRS]],".",Tabla2[[#This Row],[AREA]],".",Tabla2[[#This Row],[TIPO]]))</f>
        <v/>
      </c>
      <c r="C179" s="362" t="str">
        <f>IF(Tabla2[[#This Row],[Productos ]]="","",'Formulario PPGR1'!#REF!)</f>
        <v/>
      </c>
      <c r="D179" s="362" t="str">
        <f>IF(Tabla2[[#This Row],[Productos ]]="","",'Formulario PPGR1'!#REF!)</f>
        <v/>
      </c>
      <c r="E179" s="362" t="str">
        <f>IF(Tabla2[[#This Row],[Productos ]]="","",'Formulario PPGR1'!#REF!)</f>
        <v/>
      </c>
      <c r="F179" s="362" t="str">
        <f>IF(Tabla2[[#This Row],[Productos ]]="","",'Formulario PPGR1'!#REF!)</f>
        <v/>
      </c>
      <c r="G179" s="336"/>
      <c r="H179" s="606" t="s">
        <v>2268</v>
      </c>
      <c r="I179" s="336" t="s">
        <v>2412</v>
      </c>
      <c r="J179" s="418"/>
      <c r="K179" s="418"/>
      <c r="L179" s="418">
        <v>1</v>
      </c>
      <c r="M179" s="418"/>
      <c r="N179" s="418"/>
      <c r="O179" s="418">
        <v>1</v>
      </c>
      <c r="P179" s="418"/>
      <c r="Q179" s="418"/>
      <c r="R179" s="418">
        <v>1</v>
      </c>
      <c r="S179" s="418"/>
      <c r="T179" s="418"/>
      <c r="U179" s="418">
        <v>1</v>
      </c>
      <c r="V179" s="392">
        <f t="shared" si="12"/>
        <v>4</v>
      </c>
      <c r="W179" s="390" t="s">
        <v>440</v>
      </c>
      <c r="X179" s="390"/>
      <c r="Y179" s="336"/>
      <c r="Z179" s="571" t="s">
        <v>1766</v>
      </c>
    </row>
    <row r="180" spans="2:26" s="363" customFormat="1" ht="40.15" hidden="1" customHeight="1" x14ac:dyDescent="0.2">
      <c r="B180" s="362" t="str">
        <f>IF(Tabla2[[#This Row],[Productos ]]="","",CONCATENATE(Tabla2[[#This Row],[POA]],".",Tabla2[[#This Row],[SRS]],".",Tabla2[[#This Row],[AREA]],".",Tabla2[[#This Row],[TIPO]]))</f>
        <v/>
      </c>
      <c r="C180" s="362" t="str">
        <f>IF(Tabla2[[#This Row],[Productos ]]="","",'Formulario PPGR1'!#REF!)</f>
        <v/>
      </c>
      <c r="D180" s="362" t="str">
        <f>IF(Tabla2[[#This Row],[Productos ]]="","",'Formulario PPGR1'!#REF!)</f>
        <v/>
      </c>
      <c r="E180" s="362" t="str">
        <f>IF(Tabla2[[#This Row],[Productos ]]="","",'Formulario PPGR1'!#REF!)</f>
        <v/>
      </c>
      <c r="F180" s="362" t="str">
        <f>IF(Tabla2[[#This Row],[Productos ]]="","",'Formulario PPGR1'!#REF!)</f>
        <v/>
      </c>
      <c r="G180" s="336"/>
      <c r="H180" s="606" t="s">
        <v>2269</v>
      </c>
      <c r="I180" s="336" t="s">
        <v>1872</v>
      </c>
      <c r="J180" s="334"/>
      <c r="K180" s="334"/>
      <c r="L180" s="334">
        <v>1</v>
      </c>
      <c r="M180" s="334"/>
      <c r="N180" s="334"/>
      <c r="O180" s="334">
        <v>1</v>
      </c>
      <c r="P180" s="334"/>
      <c r="Q180" s="334"/>
      <c r="R180" s="334">
        <v>1</v>
      </c>
      <c r="S180" s="334"/>
      <c r="T180" s="334"/>
      <c r="U180" s="334">
        <v>1</v>
      </c>
      <c r="V180" s="392">
        <f t="shared" si="12"/>
        <v>4</v>
      </c>
      <c r="W180" s="390" t="s">
        <v>456</v>
      </c>
      <c r="X180" s="390"/>
      <c r="Y180" s="336"/>
      <c r="Z180" s="571" t="s">
        <v>1766</v>
      </c>
    </row>
    <row r="181" spans="2:26" s="363" customFormat="1" ht="31.9" hidden="1" customHeight="1" x14ac:dyDescent="0.2">
      <c r="B181" s="362" t="str">
        <f>IF(Tabla2[[#This Row],[Productos ]]="","",CONCATENATE(Tabla2[[#This Row],[POA]],".",Tabla2[[#This Row],[SRS]],".",Tabla2[[#This Row],[AREA]],".",Tabla2[[#This Row],[TIPO]]))</f>
        <v/>
      </c>
      <c r="C181" s="362" t="str">
        <f>IF(Tabla2[[#This Row],[Productos ]]="","",'Formulario PPGR1'!#REF!)</f>
        <v/>
      </c>
      <c r="D181" s="362" t="str">
        <f>IF(Tabla2[[#This Row],[Productos ]]="","",'Formulario PPGR1'!#REF!)</f>
        <v/>
      </c>
      <c r="E181" s="362" t="str">
        <f>IF(Tabla2[[#This Row],[Productos ]]="","",'Formulario PPGR1'!#REF!)</f>
        <v/>
      </c>
      <c r="F181" s="362" t="str">
        <f>IF(Tabla2[[#This Row],[Productos ]]="","",'Formulario PPGR1'!#REF!)</f>
        <v/>
      </c>
      <c r="G181" s="336"/>
      <c r="H181" s="606" t="s">
        <v>2270</v>
      </c>
      <c r="I181" s="336" t="s">
        <v>1873</v>
      </c>
      <c r="J181" s="334"/>
      <c r="K181" s="334"/>
      <c r="L181" s="334"/>
      <c r="M181" s="334">
        <v>1</v>
      </c>
      <c r="N181" s="334"/>
      <c r="O181" s="334"/>
      <c r="P181" s="334"/>
      <c r="Q181" s="334"/>
      <c r="R181" s="334"/>
      <c r="S181" s="334"/>
      <c r="T181" s="334"/>
      <c r="U181" s="334"/>
      <c r="V181" s="392">
        <f t="shared" si="12"/>
        <v>1</v>
      </c>
      <c r="W181" s="390" t="s">
        <v>1874</v>
      </c>
      <c r="X181" s="390"/>
      <c r="Y181" s="336"/>
      <c r="Z181" s="571" t="s">
        <v>1766</v>
      </c>
    </row>
    <row r="182" spans="2:26" s="363" customFormat="1" ht="27" hidden="1" customHeight="1" x14ac:dyDescent="0.2">
      <c r="B182" s="362" t="str">
        <f>IF(Tabla2[[#This Row],[Productos ]]="","",CONCATENATE(Tabla2[[#This Row],[POA]],".",Tabla2[[#This Row],[SRS]],".",Tabla2[[#This Row],[AREA]],".",Tabla2[[#This Row],[TIPO]]))</f>
        <v/>
      </c>
      <c r="C182" s="362" t="str">
        <f>IF(Tabla2[[#This Row],[Productos ]]="","",'Formulario PPGR1'!#REF!)</f>
        <v/>
      </c>
      <c r="D182" s="362" t="str">
        <f>IF(Tabla2[[#This Row],[Productos ]]="","",'Formulario PPGR1'!#REF!)</f>
        <v/>
      </c>
      <c r="E182" s="362" t="str">
        <f>IF(Tabla2[[#This Row],[Productos ]]="","",'Formulario PPGR1'!#REF!)</f>
        <v/>
      </c>
      <c r="F182" s="362" t="str">
        <f>IF(Tabla2[[#This Row],[Productos ]]="","",'Formulario PPGR1'!#REF!)</f>
        <v/>
      </c>
      <c r="G182" s="336"/>
      <c r="H182" s="606" t="s">
        <v>2271</v>
      </c>
      <c r="I182" s="336" t="s">
        <v>2003</v>
      </c>
      <c r="J182" s="418"/>
      <c r="K182" s="418"/>
      <c r="L182" s="418"/>
      <c r="M182" s="418"/>
      <c r="N182" s="418"/>
      <c r="O182" s="418">
        <v>1</v>
      </c>
      <c r="P182" s="418"/>
      <c r="Q182" s="418"/>
      <c r="R182" s="418"/>
      <c r="S182" s="418"/>
      <c r="T182" s="418"/>
      <c r="U182" s="418"/>
      <c r="V182" s="392">
        <f t="shared" si="12"/>
        <v>1</v>
      </c>
      <c r="W182" s="390" t="s">
        <v>1874</v>
      </c>
      <c r="X182" s="390"/>
      <c r="Y182" s="336"/>
      <c r="Z182" s="571" t="s">
        <v>1766</v>
      </c>
    </row>
    <row r="183" spans="2:26" s="363" customFormat="1" ht="83.25" hidden="1" customHeight="1" x14ac:dyDescent="0.2">
      <c r="B183" s="362" t="str">
        <f>IF(Tabla2[[#This Row],[Productos ]]="","",CONCATENATE(Tabla2[[#This Row],[POA]],".",Tabla2[[#This Row],[SRS]],".",Tabla2[[#This Row],[AREA]],".",Tabla2[[#This Row],[TIPO]]))</f>
        <v/>
      </c>
      <c r="C183" s="362" t="str">
        <f>IF(Tabla2[[#This Row],[Productos ]]="","",'Formulario PPGR1'!#REF!)</f>
        <v/>
      </c>
      <c r="D183" s="362" t="str">
        <f>IF(Tabla2[[#This Row],[Productos ]]="","",'Formulario PPGR1'!#REF!)</f>
        <v/>
      </c>
      <c r="E183" s="362" t="str">
        <f>IF(Tabla2[[#This Row],[Productos ]]="","",'Formulario PPGR1'!#REF!)</f>
        <v/>
      </c>
      <c r="F183" s="362" t="str">
        <f>IF(Tabla2[[#This Row],[Productos ]]="","",'Formulario PPGR1'!#REF!)</f>
        <v/>
      </c>
      <c r="G183" s="336"/>
      <c r="H183" s="606" t="s">
        <v>2272</v>
      </c>
      <c r="I183" s="336" t="s">
        <v>2002</v>
      </c>
      <c r="J183" s="418"/>
      <c r="K183" s="418"/>
      <c r="L183" s="418">
        <v>1</v>
      </c>
      <c r="M183" s="418"/>
      <c r="N183" s="418"/>
      <c r="O183" s="418">
        <v>1</v>
      </c>
      <c r="P183" s="418"/>
      <c r="Q183" s="418"/>
      <c r="R183" s="418">
        <v>1</v>
      </c>
      <c r="S183" s="418"/>
      <c r="T183" s="418"/>
      <c r="U183" s="418">
        <v>1</v>
      </c>
      <c r="V183" s="392">
        <f t="shared" si="12"/>
        <v>4</v>
      </c>
      <c r="W183" s="390" t="s">
        <v>449</v>
      </c>
      <c r="X183" s="390"/>
      <c r="Y183" s="336"/>
      <c r="Z183" s="571" t="s">
        <v>1766</v>
      </c>
    </row>
    <row r="184" spans="2:26" s="363" customFormat="1" ht="43.5" hidden="1" customHeight="1" x14ac:dyDescent="0.2">
      <c r="B184" s="362" t="e">
        <f>IF(Tabla2[[#This Row],[Productos ]]="","",CONCATENATE(Tabla2[[#This Row],[POA]],".",Tabla2[[#This Row],[SRS]],".",Tabla2[[#This Row],[AREA]],".",Tabla2[[#This Row],[TIPO]]))</f>
        <v>#REF!</v>
      </c>
      <c r="C184" s="362" t="e">
        <f>IF(Tabla2[[#This Row],[Productos ]]="","",'Formulario PPGR1'!#REF!)</f>
        <v>#REF!</v>
      </c>
      <c r="D184" s="362" t="e">
        <f>IF(Tabla2[[#This Row],[Productos ]]="","",'Formulario PPGR1'!#REF!)</f>
        <v>#REF!</v>
      </c>
      <c r="E184" s="362" t="e">
        <f>IF(Tabla2[[#This Row],[Productos ]]="","",'Formulario PPGR1'!#REF!)</f>
        <v>#REF!</v>
      </c>
      <c r="F184" s="362" t="e">
        <f>IF(Tabla2[[#This Row],[Productos ]]="","",'Formulario PPGR1'!#REF!)</f>
        <v>#REF!</v>
      </c>
      <c r="G184" s="336" t="s">
        <v>2273</v>
      </c>
      <c r="H184" s="336" t="s">
        <v>2274</v>
      </c>
      <c r="I184" s="336" t="s">
        <v>2004</v>
      </c>
      <c r="J184" s="334"/>
      <c r="K184" s="334">
        <v>1</v>
      </c>
      <c r="L184" s="334"/>
      <c r="M184" s="334"/>
      <c r="N184" s="334"/>
      <c r="O184" s="334"/>
      <c r="P184" s="334"/>
      <c r="Q184" s="334"/>
      <c r="R184" s="334"/>
      <c r="S184" s="334"/>
      <c r="T184" s="334"/>
      <c r="U184" s="334"/>
      <c r="V184" s="392">
        <f t="shared" si="12"/>
        <v>1</v>
      </c>
      <c r="W184" s="390" t="s">
        <v>441</v>
      </c>
      <c r="X184" s="390"/>
      <c r="Y184" s="336"/>
      <c r="Z184" s="571" t="s">
        <v>547</v>
      </c>
    </row>
    <row r="185" spans="2:26" s="363" customFormat="1" ht="36" hidden="1" customHeight="1" x14ac:dyDescent="0.2">
      <c r="B185" s="362" t="str">
        <f>IF(Tabla2[[#This Row],[Productos ]]="","",CONCATENATE(Tabla2[[#This Row],[POA]],".",Tabla2[[#This Row],[SRS]],".",Tabla2[[#This Row],[AREA]],".",Tabla2[[#This Row],[TIPO]]))</f>
        <v/>
      </c>
      <c r="C185" s="362" t="str">
        <f>IF(Tabla2[[#This Row],[Productos ]]="","",'Formulario PPGR1'!#REF!)</f>
        <v/>
      </c>
      <c r="D185" s="362" t="str">
        <f>IF(Tabla2[[#This Row],[Productos ]]="","",'Formulario PPGR1'!#REF!)</f>
        <v/>
      </c>
      <c r="E185" s="362" t="str">
        <f>IF(Tabla2[[#This Row],[Productos ]]="","",'Formulario PPGR1'!#REF!)</f>
        <v/>
      </c>
      <c r="F185" s="362" t="str">
        <f>IF(Tabla2[[#This Row],[Productos ]]="","",'Formulario PPGR1'!#REF!)</f>
        <v/>
      </c>
      <c r="G185" s="336"/>
      <c r="H185" s="336" t="s">
        <v>2275</v>
      </c>
      <c r="I185" s="336" t="s">
        <v>2005</v>
      </c>
      <c r="J185" s="334"/>
      <c r="K185" s="334"/>
      <c r="L185" s="334"/>
      <c r="M185" s="334">
        <v>1</v>
      </c>
      <c r="N185" s="334"/>
      <c r="O185" s="334"/>
      <c r="P185" s="334"/>
      <c r="Q185" s="334"/>
      <c r="R185" s="334">
        <v>1</v>
      </c>
      <c r="S185" s="334"/>
      <c r="T185" s="334"/>
      <c r="U185" s="334"/>
      <c r="V185" s="392">
        <f t="shared" si="12"/>
        <v>2</v>
      </c>
      <c r="W185" s="390" t="s">
        <v>440</v>
      </c>
      <c r="X185" s="390"/>
      <c r="Y185" s="336"/>
      <c r="Z185" s="571" t="s">
        <v>547</v>
      </c>
    </row>
    <row r="186" spans="2:26" s="363" customFormat="1" x14ac:dyDescent="0.2">
      <c r="B186" s="364"/>
      <c r="C186" s="364"/>
      <c r="D186" s="364"/>
      <c r="E186" s="364"/>
      <c r="F186" s="364"/>
      <c r="J186" s="365">
        <f>SUBTOTAL(109,Tabla2[Ene])</f>
        <v>0</v>
      </c>
      <c r="K186" s="365">
        <f>SUBTOTAL(109,Tabla2[Feb])</f>
        <v>0</v>
      </c>
      <c r="L186" s="365">
        <f>SUBTOTAL(109,Tabla2[Mar])</f>
        <v>2</v>
      </c>
      <c r="M186" s="365">
        <f>SUBTOTAL(109,Tabla2[Abr])</f>
        <v>0</v>
      </c>
      <c r="N186" s="365">
        <f>SUBTOTAL(109,Tabla2[May])</f>
        <v>0</v>
      </c>
      <c r="O186" s="365">
        <f>SUBTOTAL(109,Tabla2[Jun])</f>
        <v>1</v>
      </c>
      <c r="P186" s="365">
        <f>SUBTOTAL(109,Tabla2[Jul])</f>
        <v>0</v>
      </c>
      <c r="Q186" s="365">
        <f>SUBTOTAL(109,Tabla2[Ago])</f>
        <v>0</v>
      </c>
      <c r="R186" s="365">
        <f>SUBTOTAL(109,Tabla2[Sep])</f>
        <v>1</v>
      </c>
      <c r="S186" s="365">
        <f>SUBTOTAL(109,Tabla2[Oct])</f>
        <v>0</v>
      </c>
      <c r="T186" s="365">
        <f>SUBTOTAL(109,Tabla2[Nov])</f>
        <v>0</v>
      </c>
      <c r="U186" s="365">
        <f>SUBTOTAL(109,Tabla2[Dic])</f>
        <v>2</v>
      </c>
      <c r="V186" s="391">
        <f>SUBTOTAL(109,Tabla2[[Total de Acciones ]])</f>
        <v>6</v>
      </c>
      <c r="W186" s="364"/>
      <c r="X186" s="364"/>
      <c r="Y186" s="364"/>
    </row>
    <row r="187" spans="2:26" s="363" customFormat="1" x14ac:dyDescent="0.2">
      <c r="U187" s="365"/>
      <c r="V187" s="364"/>
      <c r="W187" s="364"/>
      <c r="X187" s="364"/>
      <c r="Y187" s="612"/>
    </row>
    <row r="188" spans="2:26" s="363" customFormat="1" x14ac:dyDescent="0.2">
      <c r="G188" s="604"/>
      <c r="H188" s="605"/>
      <c r="U188" s="365"/>
      <c r="V188" s="364"/>
      <c r="W188" s="364"/>
      <c r="X188" s="364"/>
      <c r="Y188" s="612"/>
    </row>
  </sheetData>
  <protectedRanges>
    <protectedRange sqref="H137:H143" name="Rango1_2"/>
    <protectedRange sqref="H113" name="Rango1_8"/>
  </protectedRanges>
  <phoneticPr fontId="17" type="noConversion"/>
  <dataValidations count="3">
    <dataValidation type="whole" allowBlank="1" showInputMessage="1" showErrorMessage="1" sqref="J149:T149 N165:U165 J165:L165 J150:U164 J166:U185 J9:U148" xr:uid="{00000000-0002-0000-0200-000000000000}">
      <formula1>0</formula1>
      <formula2>100</formula2>
    </dataValidation>
    <dataValidation type="list" allowBlank="1" showInputMessage="1" showErrorMessage="1" sqref="W9:W17 Z105:Z106 X9:X185 W19:W185" xr:uid="{00000000-0002-0000-0200-000001000000}">
      <formula1>Ls_Medio_Verificacion</formula1>
    </dataValidation>
    <dataValidation type="list" allowBlank="1" showInputMessage="1" showErrorMessage="1" sqref="I36 G9:G185" xr:uid="{00000000-0002-0000-0200-000002000000}">
      <formula1>Productos</formula1>
    </dataValidation>
  </dataValidations>
  <pageMargins left="0.6692913385826772" right="0" top="0.70866141732283472" bottom="0.51181102362204722" header="0.31496062992125984" footer="0.31496062992125984"/>
  <pageSetup paperSize="5" scale="70" orientation="landscape" r:id="rId1"/>
  <rowBreaks count="2" manualBreakCount="2">
    <brk id="93" max="16383" man="1"/>
    <brk id="163" max="16383" man="1"/>
  </rowBreaks>
  <drawing r:id="rId2"/>
  <legacyDrawing r:id="rId3"/>
  <controls>
    <mc:AlternateContent xmlns:mc="http://schemas.openxmlformats.org/markup-compatibility/2006">
      <mc:Choice Requires="x14">
        <control shapeId="41219" r:id="rId4" name="CommandButton1">
          <controlPr defaultSize="0" autoLine="0" r:id="rId5">
            <anchor moveWithCells="1">
              <from>
                <xdr:col>6</xdr:col>
                <xdr:colOff>95250</xdr:colOff>
                <xdr:row>5</xdr:row>
                <xdr:rowOff>47625</xdr:rowOff>
              </from>
              <to>
                <xdr:col>6</xdr:col>
                <xdr:colOff>1552575</xdr:colOff>
                <xdr:row>7</xdr:row>
                <xdr:rowOff>9525</xdr:rowOff>
              </to>
            </anchor>
          </controlPr>
        </control>
      </mc:Choice>
      <mc:Fallback>
        <control shapeId="41219" r:id="rId4" name="CommandButton1"/>
      </mc:Fallback>
    </mc:AlternateContent>
  </control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Catalogo!$B$144:$B$163</xm:f>
          </x14:formula1>
          <xm:sqref>Z107:Z185 Z9:Z104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U713"/>
  <sheetViews>
    <sheetView workbookViewId="0">
      <selection activeCell="H245" sqref="H245"/>
    </sheetView>
  </sheetViews>
  <sheetFormatPr baseColWidth="10" defaultColWidth="11.42578125" defaultRowHeight="15" x14ac:dyDescent="0.25"/>
  <cols>
    <col min="1" max="1" width="2.5703125" customWidth="1"/>
    <col min="2" max="6" width="4.28515625" hidden="1" customWidth="1"/>
    <col min="7" max="7" width="20.7109375" style="1" customWidth="1"/>
    <col min="8" max="8" width="93.5703125" style="1" customWidth="1"/>
    <col min="9" max="9" width="13" style="1" customWidth="1"/>
    <col min="10" max="10" width="40.7109375" style="1" customWidth="1"/>
    <col min="11" max="11" width="9" style="1" bestFit="1" customWidth="1"/>
    <col min="12" max="12" width="39.28515625" style="1" customWidth="1"/>
    <col min="13" max="13" width="16.42578125" style="1" customWidth="1"/>
    <col min="14" max="14" width="18.28515625" style="1" customWidth="1"/>
    <col min="15" max="15" width="14" style="465" customWidth="1"/>
    <col min="16" max="16" width="15.42578125" style="1" customWidth="1"/>
    <col min="17" max="17" width="13.7109375" style="1" customWidth="1"/>
    <col min="18" max="18" width="22.42578125" style="1" customWidth="1"/>
    <col min="19" max="47" width="11.5703125" style="57"/>
  </cols>
  <sheetData>
    <row r="1" spans="2:47" ht="15.75" x14ac:dyDescent="0.25">
      <c r="G1" s="426"/>
      <c r="H1" s="427"/>
      <c r="I1" s="427"/>
      <c r="J1" s="427"/>
      <c r="K1" s="427"/>
      <c r="L1" s="427"/>
      <c r="M1" s="427"/>
      <c r="N1" s="427"/>
      <c r="O1" s="428"/>
      <c r="P1" s="427"/>
      <c r="Q1" s="427"/>
      <c r="R1" s="427"/>
      <c r="S1" s="429" t="s">
        <v>459</v>
      </c>
      <c r="T1"/>
      <c r="U1"/>
      <c r="V1"/>
      <c r="W1"/>
      <c r="X1"/>
      <c r="Y1"/>
      <c r="Z1"/>
      <c r="AA1"/>
      <c r="AB1"/>
      <c r="AC1"/>
      <c r="AD1"/>
      <c r="AE1"/>
      <c r="AF1"/>
      <c r="AG1"/>
      <c r="AH1"/>
      <c r="AI1"/>
      <c r="AJ1"/>
      <c r="AK1"/>
      <c r="AL1"/>
      <c r="AM1"/>
      <c r="AN1"/>
      <c r="AO1"/>
      <c r="AP1"/>
      <c r="AQ1"/>
      <c r="AR1"/>
      <c r="AS1"/>
      <c r="AT1"/>
      <c r="AU1"/>
    </row>
    <row r="2" spans="2:47" ht="15.75" x14ac:dyDescent="0.25">
      <c r="G2"/>
      <c r="I2" s="430" t="str">
        <f>'[5]Formulario PPGR1'!H2</f>
        <v>Servicio Nacional de Salud</v>
      </c>
      <c r="O2" s="1"/>
      <c r="S2" s="1"/>
      <c r="T2" s="1"/>
      <c r="U2" s="105"/>
      <c r="V2" s="103"/>
      <c r="W2" s="103"/>
      <c r="X2" s="103"/>
      <c r="Y2" s="104"/>
      <c r="Z2"/>
      <c r="AA2"/>
      <c r="AB2"/>
      <c r="AC2"/>
      <c r="AD2"/>
      <c r="AE2"/>
      <c r="AF2"/>
      <c r="AG2"/>
      <c r="AH2"/>
      <c r="AI2"/>
      <c r="AJ2"/>
      <c r="AK2"/>
      <c r="AL2"/>
      <c r="AM2"/>
      <c r="AN2"/>
      <c r="AO2"/>
      <c r="AP2"/>
      <c r="AQ2"/>
      <c r="AR2"/>
      <c r="AS2"/>
      <c r="AT2"/>
      <c r="AU2"/>
    </row>
    <row r="3" spans="2:47" x14ac:dyDescent="0.25">
      <c r="G3"/>
      <c r="I3" s="431" t="str">
        <f>'[5]Formulario PPGR1'!H3</f>
        <v>Dirección de Planificación y Desarrollo</v>
      </c>
      <c r="O3" s="1"/>
      <c r="S3" s="1"/>
      <c r="T3" s="1"/>
      <c r="U3" s="105"/>
      <c r="V3" s="103"/>
      <c r="W3" s="103"/>
      <c r="X3" s="103"/>
      <c r="Y3" s="104"/>
      <c r="Z3"/>
      <c r="AA3"/>
      <c r="AB3"/>
      <c r="AC3"/>
      <c r="AD3"/>
      <c r="AE3"/>
      <c r="AF3"/>
      <c r="AG3"/>
      <c r="AH3"/>
      <c r="AI3"/>
      <c r="AJ3"/>
      <c r="AK3"/>
      <c r="AL3"/>
      <c r="AM3"/>
      <c r="AN3"/>
      <c r="AO3"/>
      <c r="AP3"/>
      <c r="AQ3"/>
      <c r="AR3"/>
      <c r="AS3"/>
      <c r="AT3"/>
      <c r="AU3"/>
    </row>
    <row r="4" spans="2:47" x14ac:dyDescent="0.25">
      <c r="G4"/>
      <c r="I4" s="432"/>
      <c r="O4" s="1"/>
      <c r="S4" s="1"/>
      <c r="T4" s="1"/>
      <c r="U4" s="105"/>
      <c r="V4" s="103"/>
      <c r="W4" s="103"/>
      <c r="X4" s="103"/>
      <c r="Y4" s="104"/>
      <c r="Z4"/>
      <c r="AA4"/>
      <c r="AB4"/>
      <c r="AC4"/>
      <c r="AD4"/>
      <c r="AE4"/>
      <c r="AF4"/>
      <c r="AG4"/>
      <c r="AH4"/>
      <c r="AI4"/>
      <c r="AJ4"/>
      <c r="AK4"/>
      <c r="AL4"/>
      <c r="AM4"/>
      <c r="AN4"/>
      <c r="AO4"/>
      <c r="AP4"/>
      <c r="AQ4"/>
      <c r="AR4"/>
      <c r="AS4"/>
      <c r="AT4"/>
      <c r="AU4"/>
    </row>
    <row r="5" spans="2:47" x14ac:dyDescent="0.25">
      <c r="G5"/>
      <c r="I5" s="432" t="s">
        <v>1503</v>
      </c>
      <c r="O5" s="1"/>
      <c r="S5" s="1"/>
      <c r="T5" s="1"/>
      <c r="U5" s="105"/>
      <c r="V5" s="103"/>
      <c r="W5" s="103"/>
      <c r="X5" s="103"/>
      <c r="Y5" s="104"/>
      <c r="Z5"/>
      <c r="AA5"/>
      <c r="AB5"/>
      <c r="AC5"/>
      <c r="AD5"/>
      <c r="AE5"/>
      <c r="AF5"/>
      <c r="AG5"/>
      <c r="AH5"/>
      <c r="AI5"/>
      <c r="AJ5"/>
      <c r="AK5"/>
      <c r="AL5"/>
      <c r="AM5"/>
      <c r="AN5"/>
      <c r="AO5"/>
      <c r="AP5"/>
      <c r="AQ5"/>
      <c r="AR5"/>
      <c r="AS5"/>
      <c r="AT5"/>
      <c r="AU5"/>
    </row>
    <row r="6" spans="2:47" ht="15.75" x14ac:dyDescent="0.25">
      <c r="G6" s="426"/>
      <c r="H6" s="427"/>
      <c r="I6" s="433" t="str">
        <f>'[5]Formulario PPGR1'!$N$3</f>
        <v>R8 - SRS Cibao Central</v>
      </c>
      <c r="J6" s="427"/>
      <c r="K6" s="427"/>
      <c r="L6" s="427"/>
      <c r="M6" s="427"/>
      <c r="N6" s="427"/>
      <c r="O6" s="428"/>
      <c r="P6" s="427"/>
      <c r="Q6" s="427"/>
      <c r="R6" s="427"/>
      <c r="S6" s="429"/>
      <c r="T6"/>
      <c r="U6"/>
      <c r="V6"/>
      <c r="W6"/>
      <c r="X6"/>
      <c r="Y6"/>
      <c r="Z6"/>
      <c r="AA6"/>
      <c r="AB6"/>
      <c r="AC6"/>
      <c r="AD6"/>
      <c r="AE6"/>
      <c r="AF6"/>
      <c r="AG6"/>
      <c r="AH6"/>
      <c r="AI6"/>
      <c r="AJ6"/>
      <c r="AK6"/>
      <c r="AL6"/>
      <c r="AM6"/>
      <c r="AN6"/>
      <c r="AO6"/>
      <c r="AP6"/>
      <c r="AQ6"/>
      <c r="AR6"/>
      <c r="AS6"/>
      <c r="AT6"/>
      <c r="AU6"/>
    </row>
    <row r="7" spans="2:47" ht="15.75" x14ac:dyDescent="0.25">
      <c r="G7" s="426"/>
      <c r="H7" s="427"/>
      <c r="I7" s="427"/>
      <c r="J7" s="427"/>
      <c r="K7" s="427"/>
      <c r="L7" s="427"/>
      <c r="M7" s="427"/>
      <c r="N7" s="427"/>
      <c r="O7" s="428"/>
      <c r="P7" s="427"/>
      <c r="Q7" s="427"/>
      <c r="R7" s="427"/>
      <c r="S7" s="429"/>
      <c r="T7"/>
      <c r="U7"/>
      <c r="V7"/>
      <c r="W7"/>
      <c r="X7"/>
      <c r="Y7"/>
      <c r="Z7"/>
      <c r="AA7"/>
      <c r="AB7"/>
      <c r="AC7"/>
      <c r="AD7"/>
      <c r="AE7"/>
      <c r="AF7"/>
      <c r="AG7"/>
      <c r="AH7"/>
      <c r="AI7"/>
      <c r="AJ7"/>
      <c r="AK7"/>
      <c r="AL7"/>
      <c r="AM7"/>
      <c r="AN7"/>
      <c r="AO7"/>
      <c r="AP7"/>
      <c r="AQ7"/>
      <c r="AR7"/>
      <c r="AS7"/>
      <c r="AT7"/>
      <c r="AU7"/>
    </row>
    <row r="8" spans="2:47" ht="25.5" customHeight="1" x14ac:dyDescent="0.25">
      <c r="B8" s="434" t="s">
        <v>1576</v>
      </c>
      <c r="C8" s="435" t="s">
        <v>1573</v>
      </c>
      <c r="D8" s="435" t="s">
        <v>468</v>
      </c>
      <c r="E8" s="435" t="s">
        <v>1574</v>
      </c>
      <c r="F8" s="436" t="s">
        <v>1575</v>
      </c>
      <c r="G8" s="437" t="s">
        <v>559</v>
      </c>
      <c r="H8" s="437" t="s">
        <v>560</v>
      </c>
      <c r="I8" s="437" t="s">
        <v>675</v>
      </c>
      <c r="J8" s="438" t="s">
        <v>2</v>
      </c>
      <c r="K8" s="438" t="s">
        <v>679</v>
      </c>
      <c r="L8" s="438" t="s">
        <v>59</v>
      </c>
      <c r="M8" s="438" t="s">
        <v>3</v>
      </c>
      <c r="N8" s="438" t="s">
        <v>4</v>
      </c>
      <c r="O8" s="439" t="s">
        <v>5</v>
      </c>
      <c r="P8" s="438" t="s">
        <v>6</v>
      </c>
      <c r="Q8" s="438" t="s">
        <v>68</v>
      </c>
      <c r="R8" s="438" t="s">
        <v>63</v>
      </c>
    </row>
    <row r="9" spans="2:47" ht="25.5" x14ac:dyDescent="0.25">
      <c r="B9" s="440" t="e">
        <f>IF(Tabla1[[#This Row],[Código_Actividad]]="","",CONCATENATE(Tabla1[[#This Row],[POA]],".",Tabla1[[#This Row],[SRS]],".",Tabla1[[#This Row],[AREA]],".",Tabla1[[#This Row],[TIPO]]))</f>
        <v>#REF!</v>
      </c>
      <c r="C9" s="440" t="e">
        <f>IF(Tabla1[[#This Row],[Código_Actividad]]="","",'[5]Formulario PPGR1'!#REF!)</f>
        <v>#REF!</v>
      </c>
      <c r="D9" s="440" t="e">
        <f>IF(Tabla1[[#This Row],[Código_Actividad]]="","",'[5]Formulario PPGR1'!#REF!)</f>
        <v>#REF!</v>
      </c>
      <c r="E9" s="440" t="e">
        <f>IF(Tabla1[[#This Row],[Código_Actividad]]="","",'[5]Formulario PPGR1'!#REF!)</f>
        <v>#REF!</v>
      </c>
      <c r="F9" s="440" t="e">
        <f>IF(Tabla1[[#This Row],[Código_Actividad]]="","",'[5]Formulario PPGR1'!#REF!)</f>
        <v>#REF!</v>
      </c>
      <c r="G9" s="479" t="s">
        <v>2069</v>
      </c>
      <c r="H9" s="335" t="s">
        <v>2016</v>
      </c>
      <c r="I9" s="441">
        <v>1</v>
      </c>
      <c r="J9" s="442" t="s">
        <v>129</v>
      </c>
      <c r="K9" s="442"/>
      <c r="L9" s="442" t="s">
        <v>1300</v>
      </c>
      <c r="M9" s="442" t="s">
        <v>2299</v>
      </c>
      <c r="N9" s="443">
        <v>1</v>
      </c>
      <c r="O9" s="444">
        <v>1500</v>
      </c>
      <c r="P9" s="445">
        <f>Tabla1[[#This Row],[Cantidad de Insumos]]*O9</f>
        <v>1500</v>
      </c>
      <c r="Q9" s="446">
        <v>223101</v>
      </c>
      <c r="R9" s="442" t="s">
        <v>1303</v>
      </c>
    </row>
    <row r="10" spans="2:47" ht="25.5" x14ac:dyDescent="0.25">
      <c r="B10" s="447" t="e">
        <f>IF(Tabla1[[#This Row],[Código_Actividad]]="","",CONCATENATE(Tabla1[[#This Row],[POA]],".",Tabla1[[#This Row],[SRS]],".",Tabla1[[#This Row],[AREA]],".",Tabla1[[#This Row],[TIPO]]))</f>
        <v>#REF!</v>
      </c>
      <c r="C10" s="447" t="e">
        <f>IF(Tabla1[[#This Row],[Código_Actividad]]="","",'[5]Formulario PPGR1'!#REF!)</f>
        <v>#REF!</v>
      </c>
      <c r="D10" s="447" t="e">
        <f>IF(Tabla1[[#This Row],[Código_Actividad]]="","",'[5]Formulario PPGR1'!#REF!)</f>
        <v>#REF!</v>
      </c>
      <c r="E10" s="447" t="e">
        <f>IF(Tabla1[[#This Row],[Código_Actividad]]="","",'[5]Formulario PPGR1'!#REF!)</f>
        <v>#REF!</v>
      </c>
      <c r="F10" s="447" t="e">
        <f>IF(Tabla1[[#This Row],[Código_Actividad]]="","",'[5]Formulario PPGR1'!#REF!)</f>
        <v>#REF!</v>
      </c>
      <c r="G10" s="479" t="s">
        <v>2069</v>
      </c>
      <c r="H10" s="335" t="s">
        <v>2016</v>
      </c>
      <c r="I10" s="448">
        <v>1</v>
      </c>
      <c r="J10" s="442" t="s">
        <v>2285</v>
      </c>
      <c r="K10" s="449" t="str">
        <f>IFERROR(VLOOKUP($J10,[5]LSIns!$B$5:$C$45,2,FALSE),"")</f>
        <v/>
      </c>
      <c r="L10" s="450" t="s">
        <v>1297</v>
      </c>
      <c r="M10" s="449" t="s">
        <v>2299</v>
      </c>
      <c r="N10" s="451">
        <v>1</v>
      </c>
      <c r="O10" s="452">
        <v>800</v>
      </c>
      <c r="P10" s="445">
        <f>Tabla1[[#This Row],[Cantidad de Insumos]]*O10</f>
        <v>800</v>
      </c>
      <c r="Q10" s="453">
        <v>223101</v>
      </c>
      <c r="R10" s="454" t="s">
        <v>1303</v>
      </c>
    </row>
    <row r="11" spans="2:47" ht="25.5" x14ac:dyDescent="0.25">
      <c r="B11" s="447" t="e">
        <f>IF(Tabla1[[#This Row],[Código_Actividad]]="","",CONCATENATE(Tabla1[[#This Row],[POA]],".",Tabla1[[#This Row],[SRS]],".",Tabla1[[#This Row],[AREA]],".",Tabla1[[#This Row],[TIPO]]))</f>
        <v>#REF!</v>
      </c>
      <c r="C11" s="447" t="e">
        <f>IF(Tabla1[[#This Row],[Código_Actividad]]="","",'[5]Formulario PPGR1'!#REF!)</f>
        <v>#REF!</v>
      </c>
      <c r="D11" s="447" t="e">
        <f>IF(Tabla1[[#This Row],[Código_Actividad]]="","",'[5]Formulario PPGR1'!#REF!)</f>
        <v>#REF!</v>
      </c>
      <c r="E11" s="447" t="e">
        <f>IF(Tabla1[[#This Row],[Código_Actividad]]="","",'[5]Formulario PPGR1'!#REF!)</f>
        <v>#REF!</v>
      </c>
      <c r="F11" s="447" t="e">
        <f>IF(Tabla1[[#This Row],[Código_Actividad]]="","",'[5]Formulario PPGR1'!#REF!)</f>
        <v>#REF!</v>
      </c>
      <c r="G11" s="479" t="s">
        <v>2069</v>
      </c>
      <c r="H11" s="335" t="s">
        <v>2016</v>
      </c>
      <c r="I11" s="448">
        <v>1</v>
      </c>
      <c r="J11" s="442" t="s">
        <v>236</v>
      </c>
      <c r="K11" s="449"/>
      <c r="L11" s="450" t="s">
        <v>2298</v>
      </c>
      <c r="M11" s="455" t="s">
        <v>2300</v>
      </c>
      <c r="N11" s="451">
        <v>10</v>
      </c>
      <c r="O11" s="452">
        <v>230</v>
      </c>
      <c r="P11" s="445">
        <f>Tabla1[[#This Row],[Cantidad de Insumos]]*O11</f>
        <v>2300</v>
      </c>
      <c r="Q11" s="453">
        <v>237102</v>
      </c>
      <c r="R11" s="454" t="s">
        <v>1303</v>
      </c>
    </row>
    <row r="12" spans="2:47" ht="24.75" customHeight="1" x14ac:dyDescent="0.25">
      <c r="B12" s="440" t="e">
        <f>IF(Tabla1[[#This Row],[Código_Actividad]]="","",CONCATENATE(Tabla1[[#This Row],[POA]],".",Tabla1[[#This Row],[SRS]],".",Tabla1[[#This Row],[AREA]],".",Tabla1[[#This Row],[TIPO]]))</f>
        <v>#REF!</v>
      </c>
      <c r="C12" s="440" t="e">
        <f>IF(Tabla1[[#This Row],[Código_Actividad]]="","",'[5]Formulario PPGR1'!#REF!)</f>
        <v>#REF!</v>
      </c>
      <c r="D12" s="440" t="e">
        <f>IF(Tabla1[[#This Row],[Código_Actividad]]="","",'[5]Formulario PPGR1'!#REF!)</f>
        <v>#REF!</v>
      </c>
      <c r="E12" s="440" t="e">
        <f>IF(Tabla1[[#This Row],[Código_Actividad]]="","",'[5]Formulario PPGR1'!#REF!)</f>
        <v>#REF!</v>
      </c>
      <c r="F12" s="440" t="e">
        <f>IF(Tabla1[[#This Row],[Código_Actividad]]="","",'[5]Formulario PPGR1'!#REF!)</f>
        <v>#REF!</v>
      </c>
      <c r="G12" s="480" t="s">
        <v>2071</v>
      </c>
      <c r="H12" s="384" t="s">
        <v>2017</v>
      </c>
      <c r="I12" s="441">
        <v>4</v>
      </c>
      <c r="J12" s="442" t="s">
        <v>129</v>
      </c>
      <c r="K12" s="442"/>
      <c r="L12" s="456" t="s">
        <v>1300</v>
      </c>
      <c r="M12" s="442" t="s">
        <v>2299</v>
      </c>
      <c r="N12" s="443">
        <v>4</v>
      </c>
      <c r="O12" s="444">
        <v>1500</v>
      </c>
      <c r="P12" s="445">
        <f>Tabla1[[#This Row],[Cantidad de Insumos]]*O12</f>
        <v>6000</v>
      </c>
      <c r="Q12" s="446">
        <v>223101</v>
      </c>
      <c r="R12" s="442" t="s">
        <v>1303</v>
      </c>
    </row>
    <row r="13" spans="2:47" ht="24.75" customHeight="1" x14ac:dyDescent="0.25">
      <c r="B13" s="447" t="e">
        <f>IF(Tabla1[[#This Row],[Código_Actividad]]="","",CONCATENATE(Tabla1[[#This Row],[POA]],".",Tabla1[[#This Row],[SRS]],".",Tabla1[[#This Row],[AREA]],".",Tabla1[[#This Row],[TIPO]]))</f>
        <v>#REF!</v>
      </c>
      <c r="C13" s="447" t="e">
        <f>IF(Tabla1[[#This Row],[Código_Actividad]]="","",'[5]Formulario PPGR1'!#REF!)</f>
        <v>#REF!</v>
      </c>
      <c r="D13" s="447" t="e">
        <f>IF(Tabla1[[#This Row],[Código_Actividad]]="","",'[5]Formulario PPGR1'!#REF!)</f>
        <v>#REF!</v>
      </c>
      <c r="E13" s="447" t="e">
        <f>IF(Tabla1[[#This Row],[Código_Actividad]]="","",'[5]Formulario PPGR1'!#REF!)</f>
        <v>#REF!</v>
      </c>
      <c r="F13" s="447" t="e">
        <f>IF(Tabla1[[#This Row],[Código_Actividad]]="","",'[5]Formulario PPGR1'!#REF!)</f>
        <v>#REF!</v>
      </c>
      <c r="G13" s="480" t="s">
        <v>2071</v>
      </c>
      <c r="H13" s="384" t="s">
        <v>2017</v>
      </c>
      <c r="I13" s="448">
        <v>4</v>
      </c>
      <c r="J13" s="442" t="s">
        <v>2285</v>
      </c>
      <c r="K13" s="449" t="str">
        <f>IFERROR(VLOOKUP($J13,[5]LSIns!$B$5:$C$45,2,FALSE),"")</f>
        <v/>
      </c>
      <c r="L13" s="450" t="s">
        <v>1297</v>
      </c>
      <c r="M13" s="449" t="s">
        <v>2299</v>
      </c>
      <c r="N13" s="451">
        <v>4</v>
      </c>
      <c r="O13" s="452">
        <v>800</v>
      </c>
      <c r="P13" s="445">
        <f>Tabla1[[#This Row],[Cantidad de Insumos]]*O13</f>
        <v>3200</v>
      </c>
      <c r="Q13" s="453">
        <v>223101</v>
      </c>
      <c r="R13" s="454" t="s">
        <v>1303</v>
      </c>
    </row>
    <row r="14" spans="2:47" ht="24.75" customHeight="1" x14ac:dyDescent="0.25">
      <c r="B14" s="447" t="e">
        <f>IF(Tabla1[[#This Row],[Código_Actividad]]="","",CONCATENATE(Tabla1[[#This Row],[POA]],".",Tabla1[[#This Row],[SRS]],".",Tabla1[[#This Row],[AREA]],".",Tabla1[[#This Row],[TIPO]]))</f>
        <v>#REF!</v>
      </c>
      <c r="C14" s="447" t="e">
        <f>IF(Tabla1[[#This Row],[Código_Actividad]]="","",'[5]Formulario PPGR1'!#REF!)</f>
        <v>#REF!</v>
      </c>
      <c r="D14" s="447" t="e">
        <f>IF(Tabla1[[#This Row],[Código_Actividad]]="","",'[5]Formulario PPGR1'!#REF!)</f>
        <v>#REF!</v>
      </c>
      <c r="E14" s="447" t="e">
        <f>IF(Tabla1[[#This Row],[Código_Actividad]]="","",'[5]Formulario PPGR1'!#REF!)</f>
        <v>#REF!</v>
      </c>
      <c r="F14" s="447" t="e">
        <f>IF(Tabla1[[#This Row],[Código_Actividad]]="","",'[5]Formulario PPGR1'!#REF!)</f>
        <v>#REF!</v>
      </c>
      <c r="G14" s="480" t="s">
        <v>2071</v>
      </c>
      <c r="H14" s="384" t="s">
        <v>2017</v>
      </c>
      <c r="I14" s="448">
        <v>4</v>
      </c>
      <c r="J14" s="442" t="s">
        <v>236</v>
      </c>
      <c r="K14" s="449" t="str">
        <f>IFERROR(VLOOKUP($J14,[5]LSIns!$B$5:$C$45,2,FALSE),"")</f>
        <v>lsGasoil</v>
      </c>
      <c r="L14" s="450" t="s">
        <v>2298</v>
      </c>
      <c r="M14" s="455" t="s">
        <v>2300</v>
      </c>
      <c r="N14" s="451">
        <v>10</v>
      </c>
      <c r="O14" s="452">
        <v>230</v>
      </c>
      <c r="P14" s="445">
        <f>Tabla1[[#This Row],[Cantidad de Insumos]]*O14</f>
        <v>2300</v>
      </c>
      <c r="Q14" s="453">
        <v>237102</v>
      </c>
      <c r="R14" s="454" t="s">
        <v>1303</v>
      </c>
    </row>
    <row r="15" spans="2:47" x14ac:dyDescent="0.25">
      <c r="B15" s="440" t="e">
        <f>IF(Tabla1[[#This Row],[Código_Actividad]]="","",CONCATENATE(Tabla1[[#This Row],[POA]],".",Tabla1[[#This Row],[SRS]],".",Tabla1[[#This Row],[AREA]],".",Tabla1[[#This Row],[TIPO]]))</f>
        <v>#REF!</v>
      </c>
      <c r="C15" s="440" t="e">
        <f>IF(Tabla1[[#This Row],[Código_Actividad]]="","",'[5]Formulario PPGR1'!#REF!)</f>
        <v>#REF!</v>
      </c>
      <c r="D15" s="440" t="e">
        <f>IF(Tabla1[[#This Row],[Código_Actividad]]="","",'[5]Formulario PPGR1'!#REF!)</f>
        <v>#REF!</v>
      </c>
      <c r="E15" s="440" t="e">
        <f>IF(Tabla1[[#This Row],[Código_Actividad]]="","",'[5]Formulario PPGR1'!#REF!)</f>
        <v>#REF!</v>
      </c>
      <c r="F15" s="440" t="e">
        <f>IF(Tabla1[[#This Row],[Código_Actividad]]="","",'[5]Formulario PPGR1'!#REF!)</f>
        <v>#REF!</v>
      </c>
      <c r="G15" s="479" t="s">
        <v>2072</v>
      </c>
      <c r="H15" s="335" t="s">
        <v>1933</v>
      </c>
      <c r="I15" s="441">
        <v>4</v>
      </c>
      <c r="J15" s="442" t="s">
        <v>129</v>
      </c>
      <c r="K15" s="442"/>
      <c r="L15" s="442" t="s">
        <v>1300</v>
      </c>
      <c r="M15" s="442" t="s">
        <v>2299</v>
      </c>
      <c r="N15" s="443">
        <v>4</v>
      </c>
      <c r="O15" s="444">
        <v>1500</v>
      </c>
      <c r="P15" s="445">
        <f>Tabla1[[#This Row],[Cantidad de Insumos]]*O15</f>
        <v>6000</v>
      </c>
      <c r="Q15" s="457">
        <v>223101</v>
      </c>
      <c r="R15" s="442" t="s">
        <v>1303</v>
      </c>
    </row>
    <row r="16" spans="2:47" x14ac:dyDescent="0.25">
      <c r="B16" s="447" t="e">
        <f>IF(Tabla1[[#This Row],[Código_Actividad]]="","",CONCATENATE(Tabla1[[#This Row],[POA]],".",Tabla1[[#This Row],[SRS]],".",Tabla1[[#This Row],[AREA]],".",Tabla1[[#This Row],[TIPO]]))</f>
        <v>#REF!</v>
      </c>
      <c r="C16" s="447" t="e">
        <f>IF(Tabla1[[#This Row],[Código_Actividad]]="","",'[5]Formulario PPGR1'!#REF!)</f>
        <v>#REF!</v>
      </c>
      <c r="D16" s="447" t="e">
        <f>IF(Tabla1[[#This Row],[Código_Actividad]]="","",'[5]Formulario PPGR1'!#REF!)</f>
        <v>#REF!</v>
      </c>
      <c r="E16" s="447" t="e">
        <f>IF(Tabla1[[#This Row],[Código_Actividad]]="","",'[5]Formulario PPGR1'!#REF!)</f>
        <v>#REF!</v>
      </c>
      <c r="F16" s="447" t="e">
        <f>IF(Tabla1[[#This Row],[Código_Actividad]]="","",'[5]Formulario PPGR1'!#REF!)</f>
        <v>#REF!</v>
      </c>
      <c r="G16" s="479" t="s">
        <v>2072</v>
      </c>
      <c r="H16" s="335" t="s">
        <v>1933</v>
      </c>
      <c r="I16" s="448">
        <v>4</v>
      </c>
      <c r="J16" s="442" t="s">
        <v>2285</v>
      </c>
      <c r="K16" s="449" t="str">
        <f>IFERROR(VLOOKUP($J16,[5]LSIns!$B$5:$C$45,2,FALSE),"")</f>
        <v/>
      </c>
      <c r="L16" s="450" t="s">
        <v>1297</v>
      </c>
      <c r="M16" s="449" t="s">
        <v>2299</v>
      </c>
      <c r="N16" s="451">
        <v>4</v>
      </c>
      <c r="O16" s="452">
        <v>800</v>
      </c>
      <c r="P16" s="452">
        <f>Tabla1[[#This Row],[Cantidad de Insumos]]*O16</f>
        <v>3200</v>
      </c>
      <c r="Q16" s="453">
        <v>223101</v>
      </c>
      <c r="R16" s="454" t="s">
        <v>1303</v>
      </c>
    </row>
    <row r="17" spans="2:18" x14ac:dyDescent="0.25">
      <c r="B17" s="447" t="e">
        <f>IF(Tabla1[[#This Row],[Código_Actividad]]="","",CONCATENATE(Tabla1[[#This Row],[POA]],".",Tabla1[[#This Row],[SRS]],".",Tabla1[[#This Row],[AREA]],".",Tabla1[[#This Row],[TIPO]]))</f>
        <v>#REF!</v>
      </c>
      <c r="C17" s="447" t="e">
        <f>IF(Tabla1[[#This Row],[Código_Actividad]]="","",'[5]Formulario PPGR1'!#REF!)</f>
        <v>#REF!</v>
      </c>
      <c r="D17" s="447" t="e">
        <f>IF(Tabla1[[#This Row],[Código_Actividad]]="","",'[5]Formulario PPGR1'!#REF!)</f>
        <v>#REF!</v>
      </c>
      <c r="E17" s="447" t="e">
        <f>IF(Tabla1[[#This Row],[Código_Actividad]]="","",'[5]Formulario PPGR1'!#REF!)</f>
        <v>#REF!</v>
      </c>
      <c r="F17" s="447" t="e">
        <f>IF(Tabla1[[#This Row],[Código_Actividad]]="","",'[5]Formulario PPGR1'!#REF!)</f>
        <v>#REF!</v>
      </c>
      <c r="G17" s="479" t="s">
        <v>2072</v>
      </c>
      <c r="H17" s="335" t="s">
        <v>1933</v>
      </c>
      <c r="I17" s="448">
        <v>4</v>
      </c>
      <c r="J17" s="442" t="s">
        <v>236</v>
      </c>
      <c r="K17" s="449" t="str">
        <f>IFERROR(VLOOKUP($J17,[5]LSIns!$B$5:$C$45,2,FALSE),"")</f>
        <v>lsGasoil</v>
      </c>
      <c r="L17" s="450" t="s">
        <v>2298</v>
      </c>
      <c r="M17" s="455" t="s">
        <v>2300</v>
      </c>
      <c r="N17" s="451">
        <v>10</v>
      </c>
      <c r="O17" s="452">
        <v>230</v>
      </c>
      <c r="P17" s="452">
        <f>Tabla1[[#This Row],[Cantidad de Insumos]]*O17</f>
        <v>2300</v>
      </c>
      <c r="Q17" s="453">
        <v>237102</v>
      </c>
      <c r="R17" s="454" t="s">
        <v>1303</v>
      </c>
    </row>
    <row r="18" spans="2:18" x14ac:dyDescent="0.25">
      <c r="B18" s="440" t="e">
        <f>IF(Tabla1[[#This Row],[Código_Actividad]]="","",CONCATENATE(Tabla1[[#This Row],[POA]],".",Tabla1[[#This Row],[SRS]],".",Tabla1[[#This Row],[AREA]],".",Tabla1[[#This Row],[TIPO]]))</f>
        <v>#REF!</v>
      </c>
      <c r="C18" s="440" t="e">
        <f>IF(Tabla1[[#This Row],[Código_Actividad]]="","",'[5]Formulario PPGR1'!#REF!)</f>
        <v>#REF!</v>
      </c>
      <c r="D18" s="440" t="e">
        <f>IF(Tabla1[[#This Row],[Código_Actividad]]="","",'[5]Formulario PPGR1'!#REF!)</f>
        <v>#REF!</v>
      </c>
      <c r="E18" s="440" t="e">
        <f>IF(Tabla1[[#This Row],[Código_Actividad]]="","",'[5]Formulario PPGR1'!#REF!)</f>
        <v>#REF!</v>
      </c>
      <c r="F18" s="440" t="e">
        <f>IF(Tabla1[[#This Row],[Código_Actividad]]="","",'[5]Formulario PPGR1'!#REF!)</f>
        <v>#REF!</v>
      </c>
      <c r="G18" s="480" t="s">
        <v>2073</v>
      </c>
      <c r="H18" s="458" t="s">
        <v>1919</v>
      </c>
      <c r="I18" s="441">
        <v>4</v>
      </c>
      <c r="J18" s="442" t="s">
        <v>129</v>
      </c>
      <c r="K18" s="442"/>
      <c r="L18" s="442" t="s">
        <v>1300</v>
      </c>
      <c r="M18" s="442" t="s">
        <v>2299</v>
      </c>
      <c r="N18" s="443">
        <v>4</v>
      </c>
      <c r="O18" s="444">
        <v>1500</v>
      </c>
      <c r="P18" s="445">
        <f>Tabla1[[#This Row],[Cantidad de Insumos]]*O18</f>
        <v>6000</v>
      </c>
      <c r="Q18" s="457">
        <v>223101</v>
      </c>
      <c r="R18" s="442" t="s">
        <v>1303</v>
      </c>
    </row>
    <row r="19" spans="2:18" x14ac:dyDescent="0.25">
      <c r="B19" s="447" t="e">
        <f>IF(Tabla1[[#This Row],[Código_Actividad]]="","",CONCATENATE(Tabla1[[#This Row],[POA]],".",Tabla1[[#This Row],[SRS]],".",Tabla1[[#This Row],[AREA]],".",Tabla1[[#This Row],[TIPO]]))</f>
        <v>#REF!</v>
      </c>
      <c r="C19" s="447" t="e">
        <f>IF(Tabla1[[#This Row],[Código_Actividad]]="","",'[5]Formulario PPGR1'!#REF!)</f>
        <v>#REF!</v>
      </c>
      <c r="D19" s="447" t="e">
        <f>IF(Tabla1[[#This Row],[Código_Actividad]]="","",'[5]Formulario PPGR1'!#REF!)</f>
        <v>#REF!</v>
      </c>
      <c r="E19" s="447" t="e">
        <f>IF(Tabla1[[#This Row],[Código_Actividad]]="","",'[5]Formulario PPGR1'!#REF!)</f>
        <v>#REF!</v>
      </c>
      <c r="F19" s="447" t="e">
        <f>IF(Tabla1[[#This Row],[Código_Actividad]]="","",'[5]Formulario PPGR1'!#REF!)</f>
        <v>#REF!</v>
      </c>
      <c r="G19" s="480" t="s">
        <v>2073</v>
      </c>
      <c r="H19" s="458" t="s">
        <v>1919</v>
      </c>
      <c r="I19" s="448">
        <v>4</v>
      </c>
      <c r="J19" s="442" t="s">
        <v>2285</v>
      </c>
      <c r="K19" s="449" t="str">
        <f>IFERROR(VLOOKUP($J19,[5]LSIns!$B$5:$C$45,2,FALSE),"")</f>
        <v/>
      </c>
      <c r="L19" s="450" t="s">
        <v>1297</v>
      </c>
      <c r="M19" s="449" t="s">
        <v>2299</v>
      </c>
      <c r="N19" s="451">
        <v>4</v>
      </c>
      <c r="O19" s="452">
        <v>800</v>
      </c>
      <c r="P19" s="452">
        <f>Tabla1[[#This Row],[Cantidad de Insumos]]*O19</f>
        <v>3200</v>
      </c>
      <c r="Q19" s="453">
        <v>223101</v>
      </c>
      <c r="R19" s="454" t="s">
        <v>1303</v>
      </c>
    </row>
    <row r="20" spans="2:18" x14ac:dyDescent="0.25">
      <c r="B20" s="447" t="e">
        <f>IF(Tabla1[[#This Row],[Código_Actividad]]="","",CONCATENATE(Tabla1[[#This Row],[POA]],".",Tabla1[[#This Row],[SRS]],".",Tabla1[[#This Row],[AREA]],".",Tabla1[[#This Row],[TIPO]]))</f>
        <v>#REF!</v>
      </c>
      <c r="C20" s="447" t="e">
        <f>IF(Tabla1[[#This Row],[Código_Actividad]]="","",'[5]Formulario PPGR1'!#REF!)</f>
        <v>#REF!</v>
      </c>
      <c r="D20" s="447" t="e">
        <f>IF(Tabla1[[#This Row],[Código_Actividad]]="","",'[5]Formulario PPGR1'!#REF!)</f>
        <v>#REF!</v>
      </c>
      <c r="E20" s="447" t="e">
        <f>IF(Tabla1[[#This Row],[Código_Actividad]]="","",'[5]Formulario PPGR1'!#REF!)</f>
        <v>#REF!</v>
      </c>
      <c r="F20" s="447" t="e">
        <f>IF(Tabla1[[#This Row],[Código_Actividad]]="","",'[5]Formulario PPGR1'!#REF!)</f>
        <v>#REF!</v>
      </c>
      <c r="G20" s="480" t="s">
        <v>2073</v>
      </c>
      <c r="H20" s="458" t="s">
        <v>1919</v>
      </c>
      <c r="I20" s="448">
        <v>4</v>
      </c>
      <c r="J20" s="442" t="s">
        <v>236</v>
      </c>
      <c r="K20" s="449" t="str">
        <f>IFERROR(VLOOKUP($J20,[5]LSIns!$B$5:$C$45,2,FALSE),"")</f>
        <v>lsGasoil</v>
      </c>
      <c r="L20" s="450" t="s">
        <v>2298</v>
      </c>
      <c r="M20" s="455" t="s">
        <v>2300</v>
      </c>
      <c r="N20" s="451">
        <v>10</v>
      </c>
      <c r="O20" s="452">
        <v>230</v>
      </c>
      <c r="P20" s="452">
        <f>Tabla1[[#This Row],[Cantidad de Insumos]]*O20</f>
        <v>2300</v>
      </c>
      <c r="Q20" s="453">
        <v>237102</v>
      </c>
      <c r="R20" s="454" t="s">
        <v>1303</v>
      </c>
    </row>
    <row r="21" spans="2:18" x14ac:dyDescent="0.25">
      <c r="B21" s="440" t="e">
        <f>IF(Tabla1[[#This Row],[Código_Actividad]]="","",CONCATENATE(Tabla1[[#This Row],[POA]],".",Tabla1[[#This Row],[SRS]],".",Tabla1[[#This Row],[AREA]],".",Tabla1[[#This Row],[TIPO]]))</f>
        <v>#REF!</v>
      </c>
      <c r="C21" s="440" t="e">
        <f>IF(Tabla1[[#This Row],[Código_Actividad]]="","",'[5]Formulario PPGR1'!#REF!)</f>
        <v>#REF!</v>
      </c>
      <c r="D21" s="440" t="e">
        <f>IF(Tabla1[[#This Row],[Código_Actividad]]="","",'[5]Formulario PPGR1'!#REF!)</f>
        <v>#REF!</v>
      </c>
      <c r="E21" s="440" t="e">
        <f>IF(Tabla1[[#This Row],[Código_Actividad]]="","",'[5]Formulario PPGR1'!#REF!)</f>
        <v>#REF!</v>
      </c>
      <c r="F21" s="440" t="e">
        <f>IF(Tabla1[[#This Row],[Código_Actividad]]="","",'[5]Formulario PPGR1'!#REF!)</f>
        <v>#REF!</v>
      </c>
      <c r="G21" s="479" t="s">
        <v>2074</v>
      </c>
      <c r="H21" s="335" t="s">
        <v>1934</v>
      </c>
      <c r="I21" s="441">
        <v>2</v>
      </c>
      <c r="J21" s="442" t="s">
        <v>129</v>
      </c>
      <c r="K21" s="442"/>
      <c r="L21" s="442" t="s">
        <v>1300</v>
      </c>
      <c r="M21" s="442" t="s">
        <v>2299</v>
      </c>
      <c r="N21" s="443">
        <v>4</v>
      </c>
      <c r="O21" s="444">
        <v>1500</v>
      </c>
      <c r="P21" s="445">
        <f>Tabla1[[#This Row],[Cantidad de Insumos]]*O21</f>
        <v>6000</v>
      </c>
      <c r="Q21" s="446">
        <v>223101</v>
      </c>
      <c r="R21" s="442" t="s">
        <v>1303</v>
      </c>
    </row>
    <row r="22" spans="2:18" x14ac:dyDescent="0.25">
      <c r="B22" s="440" t="e">
        <f>IF(Tabla1[[#This Row],[Código_Actividad]]="","",CONCATENATE(Tabla1[[#This Row],[POA]],".",Tabla1[[#This Row],[SRS]],".",Tabla1[[#This Row],[AREA]],".",Tabla1[[#This Row],[TIPO]]))</f>
        <v>#REF!</v>
      </c>
      <c r="C22" s="440" t="e">
        <f>IF(Tabla1[[#This Row],[Código_Actividad]]="","",'[5]Formulario PPGR1'!#REF!)</f>
        <v>#REF!</v>
      </c>
      <c r="D22" s="440" t="e">
        <f>IF(Tabla1[[#This Row],[Código_Actividad]]="","",'[5]Formulario PPGR1'!#REF!)</f>
        <v>#REF!</v>
      </c>
      <c r="E22" s="440" t="e">
        <f>IF(Tabla1[[#This Row],[Código_Actividad]]="","",'[5]Formulario PPGR1'!#REF!)</f>
        <v>#REF!</v>
      </c>
      <c r="F22" s="440" t="e">
        <f>IF(Tabla1[[#This Row],[Código_Actividad]]="","",'[5]Formulario PPGR1'!#REF!)</f>
        <v>#REF!</v>
      </c>
      <c r="G22" s="480" t="s">
        <v>2075</v>
      </c>
      <c r="H22" s="458" t="s">
        <v>1920</v>
      </c>
      <c r="I22" s="441">
        <v>2</v>
      </c>
      <c r="J22" s="442" t="s">
        <v>183</v>
      </c>
      <c r="K22" s="455"/>
      <c r="L22" s="456" t="s">
        <v>2297</v>
      </c>
      <c r="M22" s="455" t="s">
        <v>544</v>
      </c>
      <c r="N22" s="443">
        <v>120</v>
      </c>
      <c r="O22" s="445">
        <v>155</v>
      </c>
      <c r="P22" s="445">
        <f>Tabla1[[#This Row],[Cantidad de Insumos]]*O22</f>
        <v>18600</v>
      </c>
      <c r="Q22" s="459">
        <v>231101</v>
      </c>
      <c r="R22" s="442" t="s">
        <v>1303</v>
      </c>
    </row>
    <row r="23" spans="2:18" x14ac:dyDescent="0.25">
      <c r="B23" s="440" t="e">
        <f>IF(Tabla1[[#This Row],[Código_Actividad]]="","",CONCATENATE(Tabla1[[#This Row],[POA]],".",Tabla1[[#This Row],[SRS]],".",Tabla1[[#This Row],[AREA]],".",Tabla1[[#This Row],[TIPO]]))</f>
        <v>#REF!</v>
      </c>
      <c r="C23" s="440" t="e">
        <f>IF(Tabla1[[#This Row],[Código_Actividad]]="","",'[5]Formulario PPGR1'!#REF!)</f>
        <v>#REF!</v>
      </c>
      <c r="D23" s="440" t="e">
        <f>IF(Tabla1[[#This Row],[Código_Actividad]]="","",'[5]Formulario PPGR1'!#REF!)</f>
        <v>#REF!</v>
      </c>
      <c r="E23" s="440" t="e">
        <f>IF(Tabla1[[#This Row],[Código_Actividad]]="","",'[5]Formulario PPGR1'!#REF!)</f>
        <v>#REF!</v>
      </c>
      <c r="F23" s="440" t="e">
        <f>IF(Tabla1[[#This Row],[Código_Actividad]]="","",'[5]Formulario PPGR1'!#REF!)</f>
        <v>#REF!</v>
      </c>
      <c r="G23" s="479" t="s">
        <v>2076</v>
      </c>
      <c r="H23" s="335" t="s">
        <v>2023</v>
      </c>
      <c r="I23" s="441">
        <v>4</v>
      </c>
      <c r="J23" s="442" t="s">
        <v>129</v>
      </c>
      <c r="K23" s="455"/>
      <c r="L23" s="456" t="s">
        <v>1300</v>
      </c>
      <c r="M23" s="455" t="s">
        <v>2299</v>
      </c>
      <c r="N23" s="443">
        <v>1</v>
      </c>
      <c r="O23" s="445">
        <v>1500</v>
      </c>
      <c r="P23" s="445">
        <f>Tabla1[[#This Row],[Cantidad de Insumos]]*O23</f>
        <v>1500</v>
      </c>
      <c r="Q23" s="459">
        <v>223101</v>
      </c>
      <c r="R23" s="442" t="s">
        <v>1303</v>
      </c>
    </row>
    <row r="24" spans="2:18" x14ac:dyDescent="0.25">
      <c r="B24" s="447" t="e">
        <f>IF(Tabla1[[#This Row],[Código_Actividad]]="","",CONCATENATE(Tabla1[[#This Row],[POA]],".",Tabla1[[#This Row],[SRS]],".",Tabla1[[#This Row],[AREA]],".",Tabla1[[#This Row],[TIPO]]))</f>
        <v>#REF!</v>
      </c>
      <c r="C24" s="447" t="e">
        <f>IF(Tabla1[[#This Row],[Código_Actividad]]="","",'[5]Formulario PPGR1'!#REF!)</f>
        <v>#REF!</v>
      </c>
      <c r="D24" s="447" t="e">
        <f>IF(Tabla1[[#This Row],[Código_Actividad]]="","",'[5]Formulario PPGR1'!#REF!)</f>
        <v>#REF!</v>
      </c>
      <c r="E24" s="447" t="e">
        <f>IF(Tabla1[[#This Row],[Código_Actividad]]="","",'[5]Formulario PPGR1'!#REF!)</f>
        <v>#REF!</v>
      </c>
      <c r="F24" s="447" t="e">
        <f>IF(Tabla1[[#This Row],[Código_Actividad]]="","",'[5]Formulario PPGR1'!#REF!)</f>
        <v>#REF!</v>
      </c>
      <c r="G24" s="479" t="s">
        <v>2076</v>
      </c>
      <c r="H24" s="335" t="s">
        <v>2023</v>
      </c>
      <c r="I24" s="448">
        <v>4</v>
      </c>
      <c r="J24" s="442" t="s">
        <v>2285</v>
      </c>
      <c r="K24" s="449" t="str">
        <f>IFERROR(VLOOKUP($J24,[5]LSIns!$B$5:$C$45,2,FALSE),"")</f>
        <v/>
      </c>
      <c r="L24" s="450" t="s">
        <v>1297</v>
      </c>
      <c r="M24" s="455" t="s">
        <v>2299</v>
      </c>
      <c r="N24" s="451">
        <v>1</v>
      </c>
      <c r="O24" s="452">
        <v>800</v>
      </c>
      <c r="P24" s="452">
        <f>Tabla1[[#This Row],[Cantidad de Insumos]]*O24</f>
        <v>800</v>
      </c>
      <c r="Q24" s="453">
        <v>223101</v>
      </c>
      <c r="R24" s="454" t="s">
        <v>1303</v>
      </c>
    </row>
    <row r="25" spans="2:18" x14ac:dyDescent="0.25">
      <c r="B25" s="447" t="e">
        <f>IF(Tabla1[[#This Row],[Código_Actividad]]="","",CONCATENATE(Tabla1[[#This Row],[POA]],".",Tabla1[[#This Row],[SRS]],".",Tabla1[[#This Row],[AREA]],".",Tabla1[[#This Row],[TIPO]]))</f>
        <v>#REF!</v>
      </c>
      <c r="C25" s="447" t="e">
        <f>IF(Tabla1[[#This Row],[Código_Actividad]]="","",'[5]Formulario PPGR1'!#REF!)</f>
        <v>#REF!</v>
      </c>
      <c r="D25" s="447" t="e">
        <f>IF(Tabla1[[#This Row],[Código_Actividad]]="","",'[5]Formulario PPGR1'!#REF!)</f>
        <v>#REF!</v>
      </c>
      <c r="E25" s="447" t="e">
        <f>IF(Tabla1[[#This Row],[Código_Actividad]]="","",'[5]Formulario PPGR1'!#REF!)</f>
        <v>#REF!</v>
      </c>
      <c r="F25" s="447" t="e">
        <f>IF(Tabla1[[#This Row],[Código_Actividad]]="","",'[5]Formulario PPGR1'!#REF!)</f>
        <v>#REF!</v>
      </c>
      <c r="G25" s="479" t="s">
        <v>2076</v>
      </c>
      <c r="H25" s="335" t="s">
        <v>2023</v>
      </c>
      <c r="I25" s="448">
        <v>4</v>
      </c>
      <c r="J25" s="442" t="s">
        <v>236</v>
      </c>
      <c r="K25" s="449" t="str">
        <f>IFERROR(VLOOKUP($J25,[5]LSIns!$B$5:$C$45,2,FALSE),"")</f>
        <v>lsGasoil</v>
      </c>
      <c r="L25" s="450" t="s">
        <v>2298</v>
      </c>
      <c r="M25" s="449" t="s">
        <v>2300</v>
      </c>
      <c r="N25" s="451">
        <v>10</v>
      </c>
      <c r="O25" s="452">
        <v>230</v>
      </c>
      <c r="P25" s="452">
        <f>Tabla1[[#This Row],[Cantidad de Insumos]]*O25</f>
        <v>2300</v>
      </c>
      <c r="Q25" s="453">
        <v>237102</v>
      </c>
      <c r="R25" s="454" t="s">
        <v>1303</v>
      </c>
    </row>
    <row r="26" spans="2:18" ht="25.5" x14ac:dyDescent="0.25">
      <c r="B26" s="440" t="e">
        <f>IF(Tabla1[[#This Row],[Código_Actividad]]="","",CONCATENATE(Tabla1[[#This Row],[POA]],".",Tabla1[[#This Row],[SRS]],".",Tabla1[[#This Row],[AREA]],".",Tabla1[[#This Row],[TIPO]]))</f>
        <v>#REF!</v>
      </c>
      <c r="C26" s="440" t="e">
        <f>IF(Tabla1[[#This Row],[Código_Actividad]]="","",'[5]Formulario PPGR1'!#REF!)</f>
        <v>#REF!</v>
      </c>
      <c r="D26" s="440" t="e">
        <f>IF(Tabla1[[#This Row],[Código_Actividad]]="","",'[5]Formulario PPGR1'!#REF!)</f>
        <v>#REF!</v>
      </c>
      <c r="E26" s="440" t="e">
        <f>IF(Tabla1[[#This Row],[Código_Actividad]]="","",'[5]Formulario PPGR1'!#REF!)</f>
        <v>#REF!</v>
      </c>
      <c r="F26" s="440" t="e">
        <f>IF(Tabla1[[#This Row],[Código_Actividad]]="","",'[5]Formulario PPGR1'!#REF!)</f>
        <v>#REF!</v>
      </c>
      <c r="G26" s="479" t="s">
        <v>2080</v>
      </c>
      <c r="H26" s="335" t="s">
        <v>2034</v>
      </c>
      <c r="I26" s="441">
        <v>4</v>
      </c>
      <c r="J26" s="442" t="s">
        <v>129</v>
      </c>
      <c r="K26" s="442"/>
      <c r="L26" s="442" t="s">
        <v>1300</v>
      </c>
      <c r="M26" s="442" t="s">
        <v>2299</v>
      </c>
      <c r="N26" s="443">
        <v>1</v>
      </c>
      <c r="O26" s="444">
        <v>1500</v>
      </c>
      <c r="P26" s="445">
        <f>Tabla1[[#This Row],[Cantidad de Insumos]]*O26</f>
        <v>1500</v>
      </c>
      <c r="Q26" s="446">
        <v>223101</v>
      </c>
      <c r="R26" s="442" t="s">
        <v>1303</v>
      </c>
    </row>
    <row r="27" spans="2:18" ht="25.5" x14ac:dyDescent="0.25">
      <c r="B27" s="447" t="e">
        <f>IF(Tabla1[[#This Row],[Código_Actividad]]="","",CONCATENATE(Tabla1[[#This Row],[POA]],".",Tabla1[[#This Row],[SRS]],".",Tabla1[[#This Row],[AREA]],".",Tabla1[[#This Row],[TIPO]]))</f>
        <v>#REF!</v>
      </c>
      <c r="C27" s="447" t="e">
        <f>IF(Tabla1[[#This Row],[Código_Actividad]]="","",'[5]Formulario PPGR1'!#REF!)</f>
        <v>#REF!</v>
      </c>
      <c r="D27" s="447" t="e">
        <f>IF(Tabla1[[#This Row],[Código_Actividad]]="","",'[5]Formulario PPGR1'!#REF!)</f>
        <v>#REF!</v>
      </c>
      <c r="E27" s="447" t="e">
        <f>IF(Tabla1[[#This Row],[Código_Actividad]]="","",'[5]Formulario PPGR1'!#REF!)</f>
        <v>#REF!</v>
      </c>
      <c r="F27" s="447" t="e">
        <f>IF(Tabla1[[#This Row],[Código_Actividad]]="","",'[5]Formulario PPGR1'!#REF!)</f>
        <v>#REF!</v>
      </c>
      <c r="G27" s="479" t="s">
        <v>2080</v>
      </c>
      <c r="H27" s="335" t="s">
        <v>2034</v>
      </c>
      <c r="I27" s="448">
        <v>4</v>
      </c>
      <c r="J27" s="442" t="s">
        <v>2285</v>
      </c>
      <c r="K27" s="449" t="str">
        <f>IFERROR(VLOOKUP($J27,[5]LSIns!$B$5:$C$45,2,FALSE),"")</f>
        <v/>
      </c>
      <c r="L27" s="450" t="s">
        <v>1297</v>
      </c>
      <c r="M27" s="449" t="s">
        <v>2299</v>
      </c>
      <c r="N27" s="451">
        <v>1</v>
      </c>
      <c r="O27" s="452">
        <v>800</v>
      </c>
      <c r="P27" s="452">
        <f>Tabla1[[#This Row],[Cantidad de Insumos]]*O27</f>
        <v>800</v>
      </c>
      <c r="Q27" s="453">
        <v>223101</v>
      </c>
      <c r="R27" s="454" t="s">
        <v>1303</v>
      </c>
    </row>
    <row r="28" spans="2:18" ht="25.5" x14ac:dyDescent="0.25">
      <c r="B28" s="447" t="e">
        <f>IF(Tabla1[[#This Row],[Código_Actividad]]="","",CONCATENATE(Tabla1[[#This Row],[POA]],".",Tabla1[[#This Row],[SRS]],".",Tabla1[[#This Row],[AREA]],".",Tabla1[[#This Row],[TIPO]]))</f>
        <v>#REF!</v>
      </c>
      <c r="C28" s="447" t="e">
        <f>IF(Tabla1[[#This Row],[Código_Actividad]]="","",'[5]Formulario PPGR1'!#REF!)</f>
        <v>#REF!</v>
      </c>
      <c r="D28" s="447" t="e">
        <f>IF(Tabla1[[#This Row],[Código_Actividad]]="","",'[5]Formulario PPGR1'!#REF!)</f>
        <v>#REF!</v>
      </c>
      <c r="E28" s="447" t="e">
        <f>IF(Tabla1[[#This Row],[Código_Actividad]]="","",'[5]Formulario PPGR1'!#REF!)</f>
        <v>#REF!</v>
      </c>
      <c r="F28" s="447" t="e">
        <f>IF(Tabla1[[#This Row],[Código_Actividad]]="","",'[5]Formulario PPGR1'!#REF!)</f>
        <v>#REF!</v>
      </c>
      <c r="G28" s="479" t="s">
        <v>2080</v>
      </c>
      <c r="H28" s="335" t="s">
        <v>2034</v>
      </c>
      <c r="I28" s="448">
        <v>4</v>
      </c>
      <c r="J28" s="442" t="s">
        <v>236</v>
      </c>
      <c r="K28" s="449" t="str">
        <f>IFERROR(VLOOKUP($J28,[5]LSIns!$B$5:$C$45,2,FALSE),"")</f>
        <v>lsGasoil</v>
      </c>
      <c r="L28" s="450" t="s">
        <v>2298</v>
      </c>
      <c r="M28" s="455" t="s">
        <v>2300</v>
      </c>
      <c r="N28" s="451">
        <v>10</v>
      </c>
      <c r="O28" s="452">
        <v>230</v>
      </c>
      <c r="P28" s="452">
        <f>Tabla1[[#This Row],[Cantidad de Insumos]]*O28</f>
        <v>2300</v>
      </c>
      <c r="Q28" s="453">
        <v>237102</v>
      </c>
      <c r="R28" s="454" t="s">
        <v>1303</v>
      </c>
    </row>
    <row r="29" spans="2:18" x14ac:dyDescent="0.25">
      <c r="B29" s="440" t="e">
        <f>IF(Tabla1[[#This Row],[Código_Actividad]]="","",CONCATENATE(Tabla1[[#This Row],[POA]],".",Tabla1[[#This Row],[SRS]],".",Tabla1[[#This Row],[AREA]],".",Tabla1[[#This Row],[TIPO]]))</f>
        <v>#REF!</v>
      </c>
      <c r="C29" s="440" t="e">
        <f>IF(Tabla1[[#This Row],[Código_Actividad]]="","",'[5]Formulario PPGR1'!#REF!)</f>
        <v>#REF!</v>
      </c>
      <c r="D29" s="440" t="e">
        <f>IF(Tabla1[[#This Row],[Código_Actividad]]="","",'[5]Formulario PPGR1'!#REF!)</f>
        <v>#REF!</v>
      </c>
      <c r="E29" s="440" t="e">
        <f>IF(Tabla1[[#This Row],[Código_Actividad]]="","",'[5]Formulario PPGR1'!#REF!)</f>
        <v>#REF!</v>
      </c>
      <c r="F29" s="440" t="e">
        <f>IF(Tabla1[[#This Row],[Código_Actividad]]="","",'[5]Formulario PPGR1'!#REF!)</f>
        <v>#REF!</v>
      </c>
      <c r="G29" s="480" t="s">
        <v>2280</v>
      </c>
      <c r="H29" s="458" t="s">
        <v>1929</v>
      </c>
      <c r="I29" s="441">
        <v>4</v>
      </c>
      <c r="J29" s="442" t="s">
        <v>129</v>
      </c>
      <c r="K29" s="455"/>
      <c r="L29" s="456" t="s">
        <v>1300</v>
      </c>
      <c r="M29" s="455" t="s">
        <v>2299</v>
      </c>
      <c r="N29" s="443">
        <v>1</v>
      </c>
      <c r="O29" s="445">
        <v>1500</v>
      </c>
      <c r="P29" s="445">
        <f>Tabla1[[#This Row],[Cantidad de Insumos]]*O29</f>
        <v>1500</v>
      </c>
      <c r="Q29" s="459">
        <v>223101</v>
      </c>
      <c r="R29" s="442" t="s">
        <v>1303</v>
      </c>
    </row>
    <row r="30" spans="2:18" x14ac:dyDescent="0.25">
      <c r="B30" s="440" t="e">
        <f>IF(Tabla1[[#This Row],[Código_Actividad]]="","",CONCATENATE(Tabla1[[#This Row],[POA]],".",Tabla1[[#This Row],[SRS]],".",Tabla1[[#This Row],[AREA]],".",Tabla1[[#This Row],[TIPO]]))</f>
        <v>#REF!</v>
      </c>
      <c r="C30" s="440" t="e">
        <f>IF(Tabla1[[#This Row],[Código_Actividad]]="","",'[5]Formulario PPGR1'!#REF!)</f>
        <v>#REF!</v>
      </c>
      <c r="D30" s="440" t="e">
        <f>IF(Tabla1[[#This Row],[Código_Actividad]]="","",'[5]Formulario PPGR1'!#REF!)</f>
        <v>#REF!</v>
      </c>
      <c r="E30" s="440" t="e">
        <f>IF(Tabla1[[#This Row],[Código_Actividad]]="","",'[5]Formulario PPGR1'!#REF!)</f>
        <v>#REF!</v>
      </c>
      <c r="F30" s="440" t="e">
        <f>IF(Tabla1[[#This Row],[Código_Actividad]]="","",'[5]Formulario PPGR1'!#REF!)</f>
        <v>#REF!</v>
      </c>
      <c r="G30" s="479" t="s">
        <v>2281</v>
      </c>
      <c r="H30" s="335" t="s">
        <v>1930</v>
      </c>
      <c r="I30" s="441">
        <v>4</v>
      </c>
      <c r="J30" s="442" t="s">
        <v>129</v>
      </c>
      <c r="K30" s="455"/>
      <c r="L30" s="456" t="s">
        <v>1300</v>
      </c>
      <c r="M30" s="455" t="s">
        <v>2299</v>
      </c>
      <c r="N30" s="443">
        <v>1</v>
      </c>
      <c r="O30" s="445">
        <v>1500</v>
      </c>
      <c r="P30" s="445">
        <f>Tabla1[[#This Row],[Cantidad de Insumos]]*O30</f>
        <v>1500</v>
      </c>
      <c r="Q30" s="459">
        <v>223101</v>
      </c>
      <c r="R30" s="442" t="s">
        <v>1303</v>
      </c>
    </row>
    <row r="31" spans="2:18" x14ac:dyDescent="0.25">
      <c r="B31" s="447" t="e">
        <f>IF(Tabla1[[#This Row],[Código_Actividad]]="","",CONCATENATE(Tabla1[[#This Row],[POA]],".",Tabla1[[#This Row],[SRS]],".",Tabla1[[#This Row],[AREA]],".",Tabla1[[#This Row],[TIPO]]))</f>
        <v>#REF!</v>
      </c>
      <c r="C31" s="447" t="e">
        <f>IF(Tabla1[[#This Row],[Código_Actividad]]="","",'[5]Formulario PPGR1'!#REF!)</f>
        <v>#REF!</v>
      </c>
      <c r="D31" s="447" t="e">
        <f>IF(Tabla1[[#This Row],[Código_Actividad]]="","",'[5]Formulario PPGR1'!#REF!)</f>
        <v>#REF!</v>
      </c>
      <c r="E31" s="447" t="e">
        <f>IF(Tabla1[[#This Row],[Código_Actividad]]="","",'[5]Formulario PPGR1'!#REF!)</f>
        <v>#REF!</v>
      </c>
      <c r="F31" s="447" t="e">
        <f>IF(Tabla1[[#This Row],[Código_Actividad]]="","",'[5]Formulario PPGR1'!#REF!)</f>
        <v>#REF!</v>
      </c>
      <c r="G31" s="479" t="s">
        <v>2281</v>
      </c>
      <c r="H31" s="335" t="s">
        <v>1930</v>
      </c>
      <c r="I31" s="448">
        <v>4</v>
      </c>
      <c r="J31" s="442" t="s">
        <v>2285</v>
      </c>
      <c r="K31" s="449" t="str">
        <f>IFERROR(VLOOKUP($J31,[5]LSIns!$B$5:$C$45,2,FALSE),"")</f>
        <v/>
      </c>
      <c r="L31" s="450" t="s">
        <v>1297</v>
      </c>
      <c r="M31" s="449" t="s">
        <v>2299</v>
      </c>
      <c r="N31" s="451">
        <v>1</v>
      </c>
      <c r="O31" s="452">
        <v>800</v>
      </c>
      <c r="P31" s="452">
        <f>Tabla1[[#This Row],[Cantidad de Insumos]]*O31</f>
        <v>800</v>
      </c>
      <c r="Q31" s="453">
        <v>223101</v>
      </c>
      <c r="R31" s="454" t="s">
        <v>1303</v>
      </c>
    </row>
    <row r="32" spans="2:18" x14ac:dyDescent="0.25">
      <c r="B32" s="447" t="e">
        <f>IF(Tabla1[[#This Row],[Código_Actividad]]="","",CONCATENATE(Tabla1[[#This Row],[POA]],".",Tabla1[[#This Row],[SRS]],".",Tabla1[[#This Row],[AREA]],".",Tabla1[[#This Row],[TIPO]]))</f>
        <v>#REF!</v>
      </c>
      <c r="C32" s="447" t="e">
        <f>IF(Tabla1[[#This Row],[Código_Actividad]]="","",'[5]Formulario PPGR1'!#REF!)</f>
        <v>#REF!</v>
      </c>
      <c r="D32" s="447" t="e">
        <f>IF(Tabla1[[#This Row],[Código_Actividad]]="","",'[5]Formulario PPGR1'!#REF!)</f>
        <v>#REF!</v>
      </c>
      <c r="E32" s="447" t="e">
        <f>IF(Tabla1[[#This Row],[Código_Actividad]]="","",'[5]Formulario PPGR1'!#REF!)</f>
        <v>#REF!</v>
      </c>
      <c r="F32" s="447" t="e">
        <f>IF(Tabla1[[#This Row],[Código_Actividad]]="","",'[5]Formulario PPGR1'!#REF!)</f>
        <v>#REF!</v>
      </c>
      <c r="G32" s="479" t="s">
        <v>2281</v>
      </c>
      <c r="H32" s="335" t="s">
        <v>1930</v>
      </c>
      <c r="I32" s="448">
        <v>4</v>
      </c>
      <c r="J32" s="442" t="s">
        <v>236</v>
      </c>
      <c r="K32" s="449" t="str">
        <f>IFERROR(VLOOKUP($J32,[5]LSIns!$B$5:$C$45,2,FALSE),"")</f>
        <v>lsGasoil</v>
      </c>
      <c r="L32" s="450" t="s">
        <v>2298</v>
      </c>
      <c r="M32" s="455" t="s">
        <v>2300</v>
      </c>
      <c r="N32" s="451">
        <v>10</v>
      </c>
      <c r="O32" s="452">
        <v>230</v>
      </c>
      <c r="P32" s="452">
        <f>Tabla1[[#This Row],[Cantidad de Insumos]]*O32</f>
        <v>2300</v>
      </c>
      <c r="Q32" s="453">
        <v>237102</v>
      </c>
      <c r="R32" s="454" t="s">
        <v>1303</v>
      </c>
    </row>
    <row r="33" spans="2:18" ht="25.5" x14ac:dyDescent="0.25">
      <c r="B33" s="440" t="e">
        <f>IF(Tabla1[[#This Row],[Código_Actividad]]="","",CONCATENATE(Tabla1[[#This Row],[POA]],".",Tabla1[[#This Row],[SRS]],".",Tabla1[[#This Row],[AREA]],".",Tabla1[[#This Row],[TIPO]]))</f>
        <v>#REF!</v>
      </c>
      <c r="C33" s="440" t="e">
        <f>IF(Tabla1[[#This Row],[Código_Actividad]]="","",'[5]Formulario PPGR1'!#REF!)</f>
        <v>#REF!</v>
      </c>
      <c r="D33" s="440" t="e">
        <f>IF(Tabla1[[#This Row],[Código_Actividad]]="","",'[5]Formulario PPGR1'!#REF!)</f>
        <v>#REF!</v>
      </c>
      <c r="E33" s="440" t="e">
        <f>IF(Tabla1[[#This Row],[Código_Actividad]]="","",'[5]Formulario PPGR1'!#REF!)</f>
        <v>#REF!</v>
      </c>
      <c r="F33" s="440" t="e">
        <f>IF(Tabla1[[#This Row],[Código_Actividad]]="","",'[5]Formulario PPGR1'!#REF!)</f>
        <v>#REF!</v>
      </c>
      <c r="G33" s="480" t="s">
        <v>2282</v>
      </c>
      <c r="H33" s="384" t="s">
        <v>2035</v>
      </c>
      <c r="I33" s="441">
        <v>4</v>
      </c>
      <c r="J33" s="442" t="s">
        <v>183</v>
      </c>
      <c r="K33" s="455"/>
      <c r="L33" s="456" t="s">
        <v>2295</v>
      </c>
      <c r="M33" s="455"/>
      <c r="N33" s="443">
        <v>120</v>
      </c>
      <c r="O33" s="445">
        <v>350</v>
      </c>
      <c r="P33" s="445">
        <f>Tabla1[[#This Row],[Cantidad de Insumos]]*O33</f>
        <v>42000</v>
      </c>
      <c r="Q33" s="459">
        <v>231101</v>
      </c>
      <c r="R33" s="442" t="s">
        <v>1303</v>
      </c>
    </row>
    <row r="34" spans="2:18" x14ac:dyDescent="0.25">
      <c r="B34" s="440" t="e">
        <f>IF(Tabla1[[#This Row],[Código_Actividad]]="","",CONCATENATE(Tabla1[[#This Row],[POA]],".",Tabla1[[#This Row],[SRS]],".",Tabla1[[#This Row],[AREA]],".",Tabla1[[#This Row],[TIPO]]))</f>
        <v>#REF!</v>
      </c>
      <c r="C34" s="440" t="e">
        <f>IF(Tabla1[[#This Row],[Código_Actividad]]="","",'[5]Formulario PPGR1'!#REF!)</f>
        <v>#REF!</v>
      </c>
      <c r="D34" s="440" t="e">
        <f>IF(Tabla1[[#This Row],[Código_Actividad]]="","",'[5]Formulario PPGR1'!#REF!)</f>
        <v>#REF!</v>
      </c>
      <c r="E34" s="440" t="e">
        <f>IF(Tabla1[[#This Row],[Código_Actividad]]="","",'[5]Formulario PPGR1'!#REF!)</f>
        <v>#REF!</v>
      </c>
      <c r="F34" s="440" t="e">
        <f>IF(Tabla1[[#This Row],[Código_Actividad]]="","",'[5]Formulario PPGR1'!#REF!)</f>
        <v>#REF!</v>
      </c>
      <c r="G34" s="479" t="s">
        <v>2283</v>
      </c>
      <c r="H34" s="335" t="s">
        <v>1900</v>
      </c>
      <c r="I34" s="441">
        <v>4</v>
      </c>
      <c r="J34" s="442" t="s">
        <v>129</v>
      </c>
      <c r="K34" s="455"/>
      <c r="L34" s="456" t="s">
        <v>1300</v>
      </c>
      <c r="M34" s="455" t="s">
        <v>2299</v>
      </c>
      <c r="N34" s="443">
        <v>1</v>
      </c>
      <c r="O34" s="445">
        <v>1500</v>
      </c>
      <c r="P34" s="445">
        <f>Tabla1[[#This Row],[Cantidad de Insumos]]*O34</f>
        <v>1500</v>
      </c>
      <c r="Q34" s="459">
        <v>223101</v>
      </c>
      <c r="R34" s="442" t="s">
        <v>1303</v>
      </c>
    </row>
    <row r="35" spans="2:18" x14ac:dyDescent="0.25">
      <c r="B35" s="447" t="e">
        <f>IF(Tabla1[[#This Row],[Código_Actividad]]="","",CONCATENATE(Tabla1[[#This Row],[POA]],".",Tabla1[[#This Row],[SRS]],".",Tabla1[[#This Row],[AREA]],".",Tabla1[[#This Row],[TIPO]]))</f>
        <v>#REF!</v>
      </c>
      <c r="C35" s="447" t="e">
        <f>IF(Tabla1[[#This Row],[Código_Actividad]]="","",'[5]Formulario PPGR1'!#REF!)</f>
        <v>#REF!</v>
      </c>
      <c r="D35" s="447" t="e">
        <f>IF(Tabla1[[#This Row],[Código_Actividad]]="","",'[5]Formulario PPGR1'!#REF!)</f>
        <v>#REF!</v>
      </c>
      <c r="E35" s="447" t="e">
        <f>IF(Tabla1[[#This Row],[Código_Actividad]]="","",'[5]Formulario PPGR1'!#REF!)</f>
        <v>#REF!</v>
      </c>
      <c r="F35" s="447" t="e">
        <f>IF(Tabla1[[#This Row],[Código_Actividad]]="","",'[5]Formulario PPGR1'!#REF!)</f>
        <v>#REF!</v>
      </c>
      <c r="G35" s="479" t="s">
        <v>2283</v>
      </c>
      <c r="H35" s="335" t="s">
        <v>1900</v>
      </c>
      <c r="I35" s="448">
        <v>4</v>
      </c>
      <c r="J35" s="442" t="s">
        <v>2285</v>
      </c>
      <c r="K35" s="449" t="str">
        <f>IFERROR(VLOOKUP($J35,[5]LSIns!$B$5:$C$45,2,FALSE),"")</f>
        <v/>
      </c>
      <c r="L35" s="450" t="s">
        <v>1297</v>
      </c>
      <c r="M35" s="449" t="s">
        <v>2299</v>
      </c>
      <c r="N35" s="451">
        <v>1</v>
      </c>
      <c r="O35" s="452">
        <v>800</v>
      </c>
      <c r="P35" s="452">
        <f>Tabla1[[#This Row],[Cantidad de Insumos]]*O35</f>
        <v>800</v>
      </c>
      <c r="Q35" s="453">
        <v>223101</v>
      </c>
      <c r="R35" s="454" t="s">
        <v>1303</v>
      </c>
    </row>
    <row r="36" spans="2:18" x14ac:dyDescent="0.25">
      <c r="B36" s="447" t="e">
        <f>IF(Tabla1[[#This Row],[Código_Actividad]]="","",CONCATENATE(Tabla1[[#This Row],[POA]],".",Tabla1[[#This Row],[SRS]],".",Tabla1[[#This Row],[AREA]],".",Tabla1[[#This Row],[TIPO]]))</f>
        <v>#REF!</v>
      </c>
      <c r="C36" s="447" t="e">
        <f>IF(Tabla1[[#This Row],[Código_Actividad]]="","",'[5]Formulario PPGR1'!#REF!)</f>
        <v>#REF!</v>
      </c>
      <c r="D36" s="447" t="e">
        <f>IF(Tabla1[[#This Row],[Código_Actividad]]="","",'[5]Formulario PPGR1'!#REF!)</f>
        <v>#REF!</v>
      </c>
      <c r="E36" s="447" t="e">
        <f>IF(Tabla1[[#This Row],[Código_Actividad]]="","",'[5]Formulario PPGR1'!#REF!)</f>
        <v>#REF!</v>
      </c>
      <c r="F36" s="447" t="e">
        <f>IF(Tabla1[[#This Row],[Código_Actividad]]="","",'[5]Formulario PPGR1'!#REF!)</f>
        <v>#REF!</v>
      </c>
      <c r="G36" s="479" t="s">
        <v>2283</v>
      </c>
      <c r="H36" s="335" t="s">
        <v>1900</v>
      </c>
      <c r="I36" s="448">
        <v>4</v>
      </c>
      <c r="J36" s="442" t="s">
        <v>236</v>
      </c>
      <c r="K36" s="449" t="str">
        <f>IFERROR(VLOOKUP($J36,[5]LSIns!$B$5:$C$45,2,FALSE),"")</f>
        <v>lsGasoil</v>
      </c>
      <c r="L36" s="450" t="s">
        <v>2298</v>
      </c>
      <c r="M36" s="455" t="s">
        <v>2300</v>
      </c>
      <c r="N36" s="451">
        <v>10</v>
      </c>
      <c r="O36" s="452">
        <v>230</v>
      </c>
      <c r="P36" s="452">
        <f>Tabla1[[#This Row],[Cantidad de Insumos]]*O36</f>
        <v>2300</v>
      </c>
      <c r="Q36" s="453">
        <v>237102</v>
      </c>
      <c r="R36" s="454" t="s">
        <v>1303</v>
      </c>
    </row>
    <row r="37" spans="2:18" x14ac:dyDescent="0.25">
      <c r="B37" s="440" t="e">
        <f>IF(Tabla1[[#This Row],[Código_Actividad]]="","",CONCATENATE(Tabla1[[#This Row],[POA]],".",Tabla1[[#This Row],[SRS]],".",Tabla1[[#This Row],[AREA]],".",Tabla1[[#This Row],[TIPO]]))</f>
        <v>#REF!</v>
      </c>
      <c r="C37" s="440" t="e">
        <f>IF(Tabla1[[#This Row],[Código_Actividad]]="","",'[5]Formulario PPGR1'!#REF!)</f>
        <v>#REF!</v>
      </c>
      <c r="D37" s="440" t="e">
        <f>IF(Tabla1[[#This Row],[Código_Actividad]]="","",'[5]Formulario PPGR1'!#REF!)</f>
        <v>#REF!</v>
      </c>
      <c r="E37" s="440" t="e">
        <f>IF(Tabla1[[#This Row],[Código_Actividad]]="","",'[5]Formulario PPGR1'!#REF!)</f>
        <v>#REF!</v>
      </c>
      <c r="F37" s="440" t="e">
        <f>IF(Tabla1[[#This Row],[Código_Actividad]]="","",'[5]Formulario PPGR1'!#REF!)</f>
        <v>#REF!</v>
      </c>
      <c r="G37" s="481" t="s">
        <v>2284</v>
      </c>
      <c r="H37" s="460" t="s">
        <v>2055</v>
      </c>
      <c r="I37" s="441">
        <v>1</v>
      </c>
      <c r="J37" s="442" t="s">
        <v>183</v>
      </c>
      <c r="K37" s="455"/>
      <c r="L37" s="456" t="s">
        <v>2286</v>
      </c>
      <c r="M37" s="455"/>
      <c r="N37" s="443"/>
      <c r="O37" s="445"/>
      <c r="P37" s="445">
        <f>Tabla1[[#This Row],[Cantidad de Insumos]]*O37</f>
        <v>0</v>
      </c>
      <c r="Q37" s="459"/>
      <c r="R37" s="442"/>
    </row>
    <row r="38" spans="2:18" ht="25.5" x14ac:dyDescent="0.25">
      <c r="B38" s="440" t="e">
        <f>IF(Tabla1[[#This Row],[Código_Actividad]]="","",CONCATENATE(Tabla1[[#This Row],[POA]],".",Tabla1[[#This Row],[SRS]],".",Tabla1[[#This Row],[AREA]],".",Tabla1[[#This Row],[TIPO]]))</f>
        <v>#REF!</v>
      </c>
      <c r="C38" s="440" t="e">
        <f>IF(Tabla1[[#This Row],[Código_Actividad]]="","",'[5]Formulario PPGR1'!#REF!)</f>
        <v>#REF!</v>
      </c>
      <c r="D38" s="440" t="e">
        <f>IF(Tabla1[[#This Row],[Código_Actividad]]="","",'[5]Formulario PPGR1'!#REF!)</f>
        <v>#REF!</v>
      </c>
      <c r="E38" s="440" t="e">
        <f>IF(Tabla1[[#This Row],[Código_Actividad]]="","",'[5]Formulario PPGR1'!#REF!)</f>
        <v>#REF!</v>
      </c>
      <c r="F38" s="440" t="e">
        <f>IF(Tabla1[[#This Row],[Código_Actividad]]="","",'[5]Formulario PPGR1'!#REF!)</f>
        <v>#REF!</v>
      </c>
      <c r="G38" s="480" t="s">
        <v>2057</v>
      </c>
      <c r="H38" s="458" t="s">
        <v>1932</v>
      </c>
      <c r="I38" s="441">
        <v>4</v>
      </c>
      <c r="J38" s="442" t="s">
        <v>129</v>
      </c>
      <c r="K38" s="455"/>
      <c r="L38" s="456" t="s">
        <v>1300</v>
      </c>
      <c r="M38" s="455" t="s">
        <v>2299</v>
      </c>
      <c r="N38" s="443">
        <v>1</v>
      </c>
      <c r="O38" s="445">
        <v>1500</v>
      </c>
      <c r="P38" s="445">
        <f>Tabla1[[#This Row],[Cantidad de Insumos]]*O38</f>
        <v>1500</v>
      </c>
      <c r="Q38" s="459">
        <v>223101</v>
      </c>
      <c r="R38" s="442" t="s">
        <v>1303</v>
      </c>
    </row>
    <row r="39" spans="2:18" ht="25.5" x14ac:dyDescent="0.25">
      <c r="B39" s="447" t="e">
        <f>IF(Tabla1[[#This Row],[Código_Actividad]]="","",CONCATENATE(Tabla1[[#This Row],[POA]],".",Tabla1[[#This Row],[SRS]],".",Tabla1[[#This Row],[AREA]],".",Tabla1[[#This Row],[TIPO]]))</f>
        <v>#REF!</v>
      </c>
      <c r="C39" s="447" t="e">
        <f>IF(Tabla1[[#This Row],[Código_Actividad]]="","",'[5]Formulario PPGR1'!#REF!)</f>
        <v>#REF!</v>
      </c>
      <c r="D39" s="447" t="e">
        <f>IF(Tabla1[[#This Row],[Código_Actividad]]="","",'[5]Formulario PPGR1'!#REF!)</f>
        <v>#REF!</v>
      </c>
      <c r="E39" s="447" t="e">
        <f>IF(Tabla1[[#This Row],[Código_Actividad]]="","",'[5]Formulario PPGR1'!#REF!)</f>
        <v>#REF!</v>
      </c>
      <c r="F39" s="447" t="e">
        <f>IF(Tabla1[[#This Row],[Código_Actividad]]="","",'[5]Formulario PPGR1'!#REF!)</f>
        <v>#REF!</v>
      </c>
      <c r="G39" s="480" t="s">
        <v>2057</v>
      </c>
      <c r="H39" s="458" t="s">
        <v>1932</v>
      </c>
      <c r="I39" s="448">
        <v>4</v>
      </c>
      <c r="J39" s="442" t="s">
        <v>2285</v>
      </c>
      <c r="K39" s="449" t="str">
        <f>IFERROR(VLOOKUP($J39,[5]LSIns!$B$5:$C$45,2,FALSE),"")</f>
        <v/>
      </c>
      <c r="L39" s="450" t="s">
        <v>1297</v>
      </c>
      <c r="M39" s="449" t="s">
        <v>2299</v>
      </c>
      <c r="N39" s="451">
        <v>1</v>
      </c>
      <c r="O39" s="452">
        <v>800</v>
      </c>
      <c r="P39" s="452">
        <f>Tabla1[[#This Row],[Cantidad de Insumos]]*O39</f>
        <v>800</v>
      </c>
      <c r="Q39" s="453">
        <v>223101</v>
      </c>
      <c r="R39" s="454" t="s">
        <v>1303</v>
      </c>
    </row>
    <row r="40" spans="2:18" ht="25.5" x14ac:dyDescent="0.25">
      <c r="B40" s="447" t="e">
        <f>IF(Tabla1[[#This Row],[Código_Actividad]]="","",CONCATENATE(Tabla1[[#This Row],[POA]],".",Tabla1[[#This Row],[SRS]],".",Tabla1[[#This Row],[AREA]],".",Tabla1[[#This Row],[TIPO]]))</f>
        <v>#REF!</v>
      </c>
      <c r="C40" s="447" t="e">
        <f>IF(Tabla1[[#This Row],[Código_Actividad]]="","",'[5]Formulario PPGR1'!#REF!)</f>
        <v>#REF!</v>
      </c>
      <c r="D40" s="447" t="e">
        <f>IF(Tabla1[[#This Row],[Código_Actividad]]="","",'[5]Formulario PPGR1'!#REF!)</f>
        <v>#REF!</v>
      </c>
      <c r="E40" s="447" t="e">
        <f>IF(Tabla1[[#This Row],[Código_Actividad]]="","",'[5]Formulario PPGR1'!#REF!)</f>
        <v>#REF!</v>
      </c>
      <c r="F40" s="447" t="e">
        <f>IF(Tabla1[[#This Row],[Código_Actividad]]="","",'[5]Formulario PPGR1'!#REF!)</f>
        <v>#REF!</v>
      </c>
      <c r="G40" s="480" t="s">
        <v>2057</v>
      </c>
      <c r="H40" s="458" t="s">
        <v>1932</v>
      </c>
      <c r="I40" s="448">
        <v>4</v>
      </c>
      <c r="J40" s="442" t="s">
        <v>236</v>
      </c>
      <c r="K40" s="449" t="str">
        <f>IFERROR(VLOOKUP($J40,[5]LSIns!$B$5:$C$45,2,FALSE),"")</f>
        <v>lsGasoil</v>
      </c>
      <c r="L40" s="450" t="s">
        <v>2298</v>
      </c>
      <c r="M40" s="455" t="s">
        <v>2300</v>
      </c>
      <c r="N40" s="451">
        <v>10</v>
      </c>
      <c r="O40" s="452">
        <v>230</v>
      </c>
      <c r="P40" s="452">
        <f>Tabla1[[#This Row],[Cantidad de Insumos]]*O40</f>
        <v>2300</v>
      </c>
      <c r="Q40" s="453">
        <v>237102</v>
      </c>
      <c r="R40" s="454" t="s">
        <v>1303</v>
      </c>
    </row>
    <row r="41" spans="2:18" x14ac:dyDescent="0.25">
      <c r="B41" s="440" t="e">
        <f>IF(Tabla1[[#This Row],[Código_Actividad]]="","",CONCATENATE(Tabla1[[#This Row],[POA]],".",Tabla1[[#This Row],[SRS]],".",Tabla1[[#This Row],[AREA]],".",Tabla1[[#This Row],[TIPO]]))</f>
        <v>#REF!</v>
      </c>
      <c r="C41" s="440" t="e">
        <f>IF(Tabla1[[#This Row],[Código_Actividad]]="","",'[5]Formulario PPGR1'!#REF!)</f>
        <v>#REF!</v>
      </c>
      <c r="D41" s="440" t="e">
        <f>IF(Tabla1[[#This Row],[Código_Actividad]]="","",'[5]Formulario PPGR1'!#REF!)</f>
        <v>#REF!</v>
      </c>
      <c r="E41" s="440" t="e">
        <f>IF(Tabla1[[#This Row],[Código_Actividad]]="","",'[5]Formulario PPGR1'!#REF!)</f>
        <v>#REF!</v>
      </c>
      <c r="F41" s="440" t="e">
        <f>IF(Tabla1[[#This Row],[Código_Actividad]]="","",'[5]Formulario PPGR1'!#REF!)</f>
        <v>#REF!</v>
      </c>
      <c r="G41" s="479" t="s">
        <v>2058</v>
      </c>
      <c r="H41" s="335" t="s">
        <v>1951</v>
      </c>
      <c r="I41" s="441">
        <v>4</v>
      </c>
      <c r="J41" s="442" t="s">
        <v>129</v>
      </c>
      <c r="K41" s="455"/>
      <c r="L41" s="456" t="s">
        <v>1300</v>
      </c>
      <c r="M41" s="455" t="s">
        <v>2299</v>
      </c>
      <c r="N41" s="443">
        <v>1</v>
      </c>
      <c r="O41" s="445">
        <v>1500</v>
      </c>
      <c r="P41" s="445">
        <f>Tabla1[[#This Row],[Cantidad de Insumos]]*O41</f>
        <v>1500</v>
      </c>
      <c r="Q41" s="459">
        <v>223101</v>
      </c>
      <c r="R41" s="442" t="s">
        <v>1303</v>
      </c>
    </row>
    <row r="42" spans="2:18" x14ac:dyDescent="0.25">
      <c r="B42" s="447" t="e">
        <f>IF(Tabla1[[#This Row],[Código_Actividad]]="","",CONCATENATE(Tabla1[[#This Row],[POA]],".",Tabla1[[#This Row],[SRS]],".",Tabla1[[#This Row],[AREA]],".",Tabla1[[#This Row],[TIPO]]))</f>
        <v>#REF!</v>
      </c>
      <c r="C42" s="447" t="e">
        <f>IF(Tabla1[[#This Row],[Código_Actividad]]="","",'[5]Formulario PPGR1'!#REF!)</f>
        <v>#REF!</v>
      </c>
      <c r="D42" s="447" t="e">
        <f>IF(Tabla1[[#This Row],[Código_Actividad]]="","",'[5]Formulario PPGR1'!#REF!)</f>
        <v>#REF!</v>
      </c>
      <c r="E42" s="447" t="e">
        <f>IF(Tabla1[[#This Row],[Código_Actividad]]="","",'[5]Formulario PPGR1'!#REF!)</f>
        <v>#REF!</v>
      </c>
      <c r="F42" s="447" t="e">
        <f>IF(Tabla1[[#This Row],[Código_Actividad]]="","",'[5]Formulario PPGR1'!#REF!)</f>
        <v>#REF!</v>
      </c>
      <c r="G42" s="479" t="s">
        <v>2058</v>
      </c>
      <c r="H42" s="335" t="s">
        <v>1951</v>
      </c>
      <c r="I42" s="448">
        <v>4</v>
      </c>
      <c r="J42" s="442" t="s">
        <v>2285</v>
      </c>
      <c r="K42" s="449" t="str">
        <f>IFERROR(VLOOKUP($J42,[5]LSIns!$B$5:$C$45,2,FALSE),"")</f>
        <v/>
      </c>
      <c r="L42" s="450" t="s">
        <v>1297</v>
      </c>
      <c r="M42" s="449" t="s">
        <v>2299</v>
      </c>
      <c r="N42" s="451">
        <v>1</v>
      </c>
      <c r="O42" s="452">
        <v>800</v>
      </c>
      <c r="P42" s="452">
        <f>Tabla1[[#This Row],[Cantidad de Insumos]]*O42</f>
        <v>800</v>
      </c>
      <c r="Q42" s="453">
        <v>223101</v>
      </c>
      <c r="R42" s="454" t="s">
        <v>1303</v>
      </c>
    </row>
    <row r="43" spans="2:18" x14ac:dyDescent="0.25">
      <c r="B43" s="447" t="e">
        <f>IF(Tabla1[[#This Row],[Código_Actividad]]="","",CONCATENATE(Tabla1[[#This Row],[POA]],".",Tabla1[[#This Row],[SRS]],".",Tabla1[[#This Row],[AREA]],".",Tabla1[[#This Row],[TIPO]]))</f>
        <v>#REF!</v>
      </c>
      <c r="C43" s="447" t="e">
        <f>IF(Tabla1[[#This Row],[Código_Actividad]]="","",'[5]Formulario PPGR1'!#REF!)</f>
        <v>#REF!</v>
      </c>
      <c r="D43" s="447" t="e">
        <f>IF(Tabla1[[#This Row],[Código_Actividad]]="","",'[5]Formulario PPGR1'!#REF!)</f>
        <v>#REF!</v>
      </c>
      <c r="E43" s="447" t="e">
        <f>IF(Tabla1[[#This Row],[Código_Actividad]]="","",'[5]Formulario PPGR1'!#REF!)</f>
        <v>#REF!</v>
      </c>
      <c r="F43" s="447" t="e">
        <f>IF(Tabla1[[#This Row],[Código_Actividad]]="","",'[5]Formulario PPGR1'!#REF!)</f>
        <v>#REF!</v>
      </c>
      <c r="G43" s="479" t="s">
        <v>2058</v>
      </c>
      <c r="H43" s="335" t="s">
        <v>1951</v>
      </c>
      <c r="I43" s="448">
        <v>4</v>
      </c>
      <c r="J43" s="442" t="s">
        <v>236</v>
      </c>
      <c r="K43" s="449" t="str">
        <f>IFERROR(VLOOKUP($J43,[5]LSIns!$B$5:$C$45,2,FALSE),"")</f>
        <v>lsGasoil</v>
      </c>
      <c r="L43" s="450" t="s">
        <v>2298</v>
      </c>
      <c r="M43" s="455" t="s">
        <v>2300</v>
      </c>
      <c r="N43" s="451">
        <v>10</v>
      </c>
      <c r="O43" s="452">
        <v>230</v>
      </c>
      <c r="P43" s="452">
        <f>Tabla1[[#This Row],[Cantidad de Insumos]]*O43</f>
        <v>2300</v>
      </c>
      <c r="Q43" s="453">
        <v>237102</v>
      </c>
      <c r="R43" s="454" t="s">
        <v>1303</v>
      </c>
    </row>
    <row r="44" spans="2:18" ht="25.5" x14ac:dyDescent="0.25">
      <c r="B44" s="440" t="e">
        <f>IF(Tabla1[[#This Row],[Código_Actividad]]="","",CONCATENATE(Tabla1[[#This Row],[POA]],".",Tabla1[[#This Row],[SRS]],".",Tabla1[[#This Row],[AREA]],".",Tabla1[[#This Row],[TIPO]]))</f>
        <v>#REF!</v>
      </c>
      <c r="C44" s="440" t="e">
        <f>IF(Tabla1[[#This Row],[Código_Actividad]]="","",'[5]Formulario PPGR1'!#REF!)</f>
        <v>#REF!</v>
      </c>
      <c r="D44" s="440" t="e">
        <f>IF(Tabla1[[#This Row],[Código_Actividad]]="","",'[5]Formulario PPGR1'!#REF!)</f>
        <v>#REF!</v>
      </c>
      <c r="E44" s="440" t="e">
        <f>IF(Tabla1[[#This Row],[Código_Actividad]]="","",'[5]Formulario PPGR1'!#REF!)</f>
        <v>#REF!</v>
      </c>
      <c r="F44" s="440" t="e">
        <f>IF(Tabla1[[#This Row],[Código_Actividad]]="","",'[5]Formulario PPGR1'!#REF!)</f>
        <v>#REF!</v>
      </c>
      <c r="G44" s="479" t="s">
        <v>2060</v>
      </c>
      <c r="H44" s="335" t="s">
        <v>1953</v>
      </c>
      <c r="I44" s="441">
        <v>4</v>
      </c>
      <c r="J44" s="442" t="s">
        <v>183</v>
      </c>
      <c r="K44" s="455"/>
      <c r="L44" s="456" t="s">
        <v>2295</v>
      </c>
      <c r="M44" s="455" t="s">
        <v>2302</v>
      </c>
      <c r="N44" s="443">
        <v>40</v>
      </c>
      <c r="O44" s="445">
        <v>350</v>
      </c>
      <c r="P44" s="445">
        <f>Tabla1[[#This Row],[Cantidad de Insumos]]*O44</f>
        <v>14000</v>
      </c>
      <c r="Q44" s="459">
        <v>231101</v>
      </c>
      <c r="R44" s="442" t="s">
        <v>1303</v>
      </c>
    </row>
    <row r="45" spans="2:18" ht="25.5" x14ac:dyDescent="0.25">
      <c r="B45" s="440" t="e">
        <f>IF(Tabla1[[#This Row],[Código_Actividad]]="","",CONCATENATE(Tabla1[[#This Row],[POA]],".",Tabla1[[#This Row],[SRS]],".",Tabla1[[#This Row],[AREA]],".",Tabla1[[#This Row],[TIPO]]))</f>
        <v>#REF!</v>
      </c>
      <c r="C45" s="440" t="e">
        <f>IF(Tabla1[[#This Row],[Código_Actividad]]="","",'[5]Formulario PPGR1'!#REF!)</f>
        <v>#REF!</v>
      </c>
      <c r="D45" s="440" t="e">
        <f>IF(Tabla1[[#This Row],[Código_Actividad]]="","",'[5]Formulario PPGR1'!#REF!)</f>
        <v>#REF!</v>
      </c>
      <c r="E45" s="440" t="e">
        <f>IF(Tabla1[[#This Row],[Código_Actividad]]="","",'[5]Formulario PPGR1'!#REF!)</f>
        <v>#REF!</v>
      </c>
      <c r="F45" s="440" t="e">
        <f>IF(Tabla1[[#This Row],[Código_Actividad]]="","",'[5]Formulario PPGR1'!#REF!)</f>
        <v>#REF!</v>
      </c>
      <c r="G45" s="481" t="s">
        <v>2061</v>
      </c>
      <c r="H45" s="460" t="s">
        <v>2062</v>
      </c>
      <c r="I45" s="441">
        <v>3</v>
      </c>
      <c r="J45" s="442" t="s">
        <v>183</v>
      </c>
      <c r="K45" s="455"/>
      <c r="L45" s="456" t="s">
        <v>690</v>
      </c>
      <c r="M45" s="455" t="s">
        <v>2302</v>
      </c>
      <c r="N45" s="443">
        <v>90</v>
      </c>
      <c r="O45" s="445">
        <v>350</v>
      </c>
      <c r="P45" s="445">
        <f>Tabla1[[#This Row],[Cantidad de Insumos]]*O45</f>
        <v>31500</v>
      </c>
      <c r="Q45" s="459">
        <v>231101</v>
      </c>
      <c r="R45" s="442" t="s">
        <v>1303</v>
      </c>
    </row>
    <row r="46" spans="2:18" ht="25.5" x14ac:dyDescent="0.25">
      <c r="B46" s="440" t="e">
        <f>IF(Tabla1[[#This Row],[Código_Actividad]]="","",CONCATENATE(Tabla1[[#This Row],[POA]],".",Tabla1[[#This Row],[SRS]],".",Tabla1[[#This Row],[AREA]],".",Tabla1[[#This Row],[TIPO]]))</f>
        <v>#REF!</v>
      </c>
      <c r="C46" s="440" t="e">
        <f>IF(Tabla1[[#This Row],[Código_Actividad]]="","",'[5]Formulario PPGR1'!#REF!)</f>
        <v>#REF!</v>
      </c>
      <c r="D46" s="440" t="e">
        <f>IF(Tabla1[[#This Row],[Código_Actividad]]="","",'[5]Formulario PPGR1'!#REF!)</f>
        <v>#REF!</v>
      </c>
      <c r="E46" s="440" t="e">
        <f>IF(Tabla1[[#This Row],[Código_Actividad]]="","",'[5]Formulario PPGR1'!#REF!)</f>
        <v>#REF!</v>
      </c>
      <c r="F46" s="440" t="e">
        <f>IF(Tabla1[[#This Row],[Código_Actividad]]="","",'[5]Formulario PPGR1'!#REF!)</f>
        <v>#REF!</v>
      </c>
      <c r="G46" s="481" t="s">
        <v>2063</v>
      </c>
      <c r="H46" s="460" t="s">
        <v>2064</v>
      </c>
      <c r="I46" s="441">
        <v>12</v>
      </c>
      <c r="J46" s="442" t="s">
        <v>183</v>
      </c>
      <c r="K46" s="455"/>
      <c r="L46" s="456" t="s">
        <v>2301</v>
      </c>
      <c r="M46" s="455" t="s">
        <v>2302</v>
      </c>
      <c r="N46" s="443">
        <v>240</v>
      </c>
      <c r="O46" s="445">
        <v>350</v>
      </c>
      <c r="P46" s="445">
        <f>Tabla1[[#This Row],[Cantidad de Insumos]]*O46</f>
        <v>84000</v>
      </c>
      <c r="Q46" s="459">
        <v>231101</v>
      </c>
      <c r="R46" s="442" t="s">
        <v>1303</v>
      </c>
    </row>
    <row r="47" spans="2:18" s="57" customFormat="1" ht="25.5" x14ac:dyDescent="0.25">
      <c r="B47" s="440" t="e">
        <f>IF(Tabla1[[#This Row],[Código_Actividad]]="","",CONCATENATE(Tabla1[[#This Row],[POA]],".",Tabla1[[#This Row],[SRS]],".",Tabla1[[#This Row],[AREA]],".",Tabla1[[#This Row],[TIPO]]))</f>
        <v>#REF!</v>
      </c>
      <c r="C47" s="440" t="e">
        <f>IF(Tabla1[[#This Row],[Código_Actividad]]="","",'[5]Formulario PPGR1'!#REF!)</f>
        <v>#REF!</v>
      </c>
      <c r="D47" s="440" t="e">
        <f>IF(Tabla1[[#This Row],[Código_Actividad]]="","",'[5]Formulario PPGR1'!#REF!)</f>
        <v>#REF!</v>
      </c>
      <c r="E47" s="440" t="e">
        <f>IF(Tabla1[[#This Row],[Código_Actividad]]="","",'[5]Formulario PPGR1'!#REF!)</f>
        <v>#REF!</v>
      </c>
      <c r="F47" s="440" t="e">
        <f>IF(Tabla1[[#This Row],[Código_Actividad]]="","",'[5]Formulario PPGR1'!#REF!)</f>
        <v>#REF!</v>
      </c>
      <c r="G47" s="479" t="s">
        <v>2066</v>
      </c>
      <c r="H47" s="335" t="s">
        <v>2047</v>
      </c>
      <c r="I47" s="441">
        <v>2</v>
      </c>
      <c r="J47" s="442" t="s">
        <v>183</v>
      </c>
      <c r="K47" s="455"/>
      <c r="L47" s="456" t="s">
        <v>2295</v>
      </c>
      <c r="M47" s="455" t="s">
        <v>2302</v>
      </c>
      <c r="N47" s="443">
        <v>20</v>
      </c>
      <c r="O47" s="445">
        <v>350</v>
      </c>
      <c r="P47" s="445">
        <f>Tabla1[[#This Row],[Cantidad de Insumos]]*O47</f>
        <v>7000</v>
      </c>
      <c r="Q47" s="459">
        <v>231101</v>
      </c>
      <c r="R47" s="442" t="s">
        <v>1303</v>
      </c>
    </row>
    <row r="48" spans="2:18" s="57" customFormat="1" ht="25.5" x14ac:dyDescent="0.25">
      <c r="B48" s="440" t="e">
        <f>IF(Tabla1[[#This Row],[Código_Actividad]]="","",CONCATENATE(Tabla1[[#This Row],[POA]],".",Tabla1[[#This Row],[SRS]],".",Tabla1[[#This Row],[AREA]],".",Tabla1[[#This Row],[TIPO]]))</f>
        <v>#REF!</v>
      </c>
      <c r="C48" s="440" t="e">
        <f>IF(Tabla1[[#This Row],[Código_Actividad]]="","",'[5]Formulario PPGR1'!#REF!)</f>
        <v>#REF!</v>
      </c>
      <c r="D48" s="440" t="e">
        <f>IF(Tabla1[[#This Row],[Código_Actividad]]="","",'[5]Formulario PPGR1'!#REF!)</f>
        <v>#REF!</v>
      </c>
      <c r="E48" s="440" t="e">
        <f>IF(Tabla1[[#This Row],[Código_Actividad]]="","",'[5]Formulario PPGR1'!#REF!)</f>
        <v>#REF!</v>
      </c>
      <c r="F48" s="440" t="e">
        <f>IF(Tabla1[[#This Row],[Código_Actividad]]="","",'[5]Formulario PPGR1'!#REF!)</f>
        <v>#REF!</v>
      </c>
      <c r="G48" s="482" t="s">
        <v>2067</v>
      </c>
      <c r="H48" s="384" t="s">
        <v>2048</v>
      </c>
      <c r="I48" s="441">
        <v>4</v>
      </c>
      <c r="J48" s="442" t="s">
        <v>183</v>
      </c>
      <c r="K48" s="455"/>
      <c r="L48" s="456" t="s">
        <v>2295</v>
      </c>
      <c r="M48" s="455" t="s">
        <v>2302</v>
      </c>
      <c r="N48" s="443">
        <v>40</v>
      </c>
      <c r="O48" s="445">
        <v>350</v>
      </c>
      <c r="P48" s="445">
        <f>Tabla1[[#This Row],[Cantidad de Insumos]]*O48</f>
        <v>14000</v>
      </c>
      <c r="Q48" s="459">
        <v>231101</v>
      </c>
      <c r="R48" s="442" t="s">
        <v>1303</v>
      </c>
    </row>
    <row r="49" spans="2:18" s="57" customFormat="1" ht="25.5" x14ac:dyDescent="0.25">
      <c r="B49" s="466" t="e">
        <f>IF(Tabla1[[#This Row],[Código_Actividad]]="","",CONCATENATE(Tabla1[[#This Row],[POA]],".",Tabla1[[#This Row],[SRS]],".",Tabla1[[#This Row],[AREA]],".",Tabla1[[#This Row],[TIPO]]))</f>
        <v>#REF!</v>
      </c>
      <c r="C49" s="466" t="e">
        <f>IF(Tabla1[[#This Row],[Código_Actividad]]="","",'[5]Formulario PPGR1'!#REF!)</f>
        <v>#REF!</v>
      </c>
      <c r="D49" s="466" t="e">
        <f>IF(Tabla1[[#This Row],[Código_Actividad]]="","",'[5]Formulario PPGR1'!#REF!)</f>
        <v>#REF!</v>
      </c>
      <c r="E49" s="466" t="e">
        <f>IF(Tabla1[[#This Row],[Código_Actividad]]="","",'[5]Formulario PPGR1'!#REF!)</f>
        <v>#REF!</v>
      </c>
      <c r="F49" s="466" t="e">
        <f>IF(Tabla1[[#This Row],[Código_Actividad]]="","",'[5]Formulario PPGR1'!#REF!)</f>
        <v>#REF!</v>
      </c>
      <c r="G49" s="475" t="s">
        <v>2159</v>
      </c>
      <c r="H49" s="468" t="s">
        <v>2018</v>
      </c>
      <c r="I49" s="469">
        <v>1</v>
      </c>
      <c r="J49" s="470" t="s">
        <v>183</v>
      </c>
      <c r="K49" s="471" t="str">
        <f>IFERROR(VLOOKUP($J49,[5]LSIns!$B$5:$C$45,2,FALSE),"")</f>
        <v>lsAlimentosyBebidas</v>
      </c>
      <c r="L49" s="483" t="s">
        <v>2301</v>
      </c>
      <c r="M49" s="471" t="s">
        <v>2302</v>
      </c>
      <c r="N49" s="467">
        <v>20</v>
      </c>
      <c r="O49" s="473">
        <v>350</v>
      </c>
      <c r="P49" s="473">
        <f>Tabla1[[#This Row],[Cantidad de Insumos]]*O49</f>
        <v>7000</v>
      </c>
      <c r="Q49" s="474">
        <v>231101</v>
      </c>
      <c r="R49" s="470" t="s">
        <v>1303</v>
      </c>
    </row>
    <row r="50" spans="2:18" s="57" customFormat="1" ht="25.5" x14ac:dyDescent="0.25">
      <c r="B50" s="466" t="e">
        <f>IF(Tabla1[[#This Row],[Código_Actividad]]="","",CONCATENATE(Tabla1[[#This Row],[POA]],".",Tabla1[[#This Row],[SRS]],".",Tabla1[[#This Row],[AREA]],".",Tabla1[[#This Row],[TIPO]]))</f>
        <v>#REF!</v>
      </c>
      <c r="C50" s="466" t="e">
        <f>IF(Tabla1[[#This Row],[Código_Actividad]]="","",'[5]Formulario PPGR1'!#REF!)</f>
        <v>#REF!</v>
      </c>
      <c r="D50" s="466" t="e">
        <f>IF(Tabla1[[#This Row],[Código_Actividad]]="","",'[5]Formulario PPGR1'!#REF!)</f>
        <v>#REF!</v>
      </c>
      <c r="E50" s="466" t="e">
        <f>IF(Tabla1[[#This Row],[Código_Actividad]]="","",'[5]Formulario PPGR1'!#REF!)</f>
        <v>#REF!</v>
      </c>
      <c r="F50" s="466" t="e">
        <f>IF(Tabla1[[#This Row],[Código_Actividad]]="","",'[5]Formulario PPGR1'!#REF!)</f>
        <v>#REF!</v>
      </c>
      <c r="G50" s="475" t="s">
        <v>2160</v>
      </c>
      <c r="H50" s="468" t="s">
        <v>1915</v>
      </c>
      <c r="I50" s="469">
        <v>1</v>
      </c>
      <c r="J50" s="470" t="s">
        <v>183</v>
      </c>
      <c r="K50" s="471" t="str">
        <f>IFERROR(VLOOKUP($J50,[5]LSIns!$B$5:$C$45,2,FALSE),"")</f>
        <v>lsAlimentosyBebidas</v>
      </c>
      <c r="L50" s="483" t="s">
        <v>2294</v>
      </c>
      <c r="M50" s="471" t="s">
        <v>2302</v>
      </c>
      <c r="N50" s="467">
        <v>40</v>
      </c>
      <c r="O50" s="473">
        <v>350</v>
      </c>
      <c r="P50" s="473">
        <f>Tabla1[[#This Row],[Cantidad de Insumos]]*O50</f>
        <v>14000</v>
      </c>
      <c r="Q50" s="474">
        <v>231101</v>
      </c>
      <c r="R50" s="470" t="s">
        <v>1303</v>
      </c>
    </row>
    <row r="51" spans="2:18" s="57" customFormat="1" x14ac:dyDescent="0.25">
      <c r="B51" s="440" t="e">
        <f>IF(Tabla1[[#This Row],[Código_Actividad]]="","",CONCATENATE(Tabla1[[#This Row],[POA]],".",Tabla1[[#This Row],[SRS]],".",Tabla1[[#This Row],[AREA]],".",Tabla1[[#This Row],[TIPO]]))</f>
        <v>#REF!</v>
      </c>
      <c r="C51" s="440" t="e">
        <f>IF(Tabla1[[#This Row],[Código_Actividad]]="","",'[5]Formulario PPGR1'!#REF!)</f>
        <v>#REF!</v>
      </c>
      <c r="D51" s="440" t="e">
        <f>IF(Tabla1[[#This Row],[Código_Actividad]]="","",'[5]Formulario PPGR1'!#REF!)</f>
        <v>#REF!</v>
      </c>
      <c r="E51" s="440" t="e">
        <f>IF(Tabla1[[#This Row],[Código_Actividad]]="","",'[5]Formulario PPGR1'!#REF!)</f>
        <v>#REF!</v>
      </c>
      <c r="F51" s="440" t="e">
        <f>IF(Tabla1[[#This Row],[Código_Actividad]]="","",'[5]Formulario PPGR1'!#REF!)</f>
        <v>#REF!</v>
      </c>
      <c r="G51" s="476" t="s">
        <v>2161</v>
      </c>
      <c r="H51" s="455" t="s">
        <v>2019</v>
      </c>
      <c r="I51" s="441">
        <v>4</v>
      </c>
      <c r="J51" s="442" t="s">
        <v>129</v>
      </c>
      <c r="K51" s="455"/>
      <c r="L51" s="456" t="s">
        <v>1300</v>
      </c>
      <c r="M51" s="455" t="s">
        <v>2299</v>
      </c>
      <c r="N51" s="443">
        <v>1</v>
      </c>
      <c r="O51" s="445">
        <v>1500</v>
      </c>
      <c r="P51" s="445">
        <f>Tabla1[[#This Row],[Cantidad de Insumos]]*O51</f>
        <v>1500</v>
      </c>
      <c r="Q51" s="459">
        <v>223101</v>
      </c>
      <c r="R51" s="442" t="s">
        <v>1303</v>
      </c>
    </row>
    <row r="52" spans="2:18" s="57" customFormat="1" x14ac:dyDescent="0.25">
      <c r="B52" s="466" t="e">
        <f>IF(Tabla1[[#This Row],[Código_Actividad]]="","",CONCATENATE(Tabla1[[#This Row],[POA]],".",Tabla1[[#This Row],[SRS]],".",Tabla1[[#This Row],[AREA]],".",Tabla1[[#This Row],[TIPO]]))</f>
        <v>#REF!</v>
      </c>
      <c r="C52" s="466" t="e">
        <f>IF(Tabla1[[#This Row],[Código_Actividad]]="","",'[5]Formulario PPGR1'!#REF!)</f>
        <v>#REF!</v>
      </c>
      <c r="D52" s="466" t="e">
        <f>IF(Tabla1[[#This Row],[Código_Actividad]]="","",'[5]Formulario PPGR1'!#REF!)</f>
        <v>#REF!</v>
      </c>
      <c r="E52" s="466" t="e">
        <f>IF(Tabla1[[#This Row],[Código_Actividad]]="","",'[5]Formulario PPGR1'!#REF!)</f>
        <v>#REF!</v>
      </c>
      <c r="F52" s="466" t="e">
        <f>IF(Tabla1[[#This Row],[Código_Actividad]]="","",'[5]Formulario PPGR1'!#REF!)</f>
        <v>#REF!</v>
      </c>
      <c r="G52" s="475" t="s">
        <v>2161</v>
      </c>
      <c r="H52" s="455" t="s">
        <v>2019</v>
      </c>
      <c r="I52" s="441">
        <v>4</v>
      </c>
      <c r="J52" s="470" t="s">
        <v>2285</v>
      </c>
      <c r="K52" s="471" t="str">
        <f>IFERROR(VLOOKUP($J52,[5]LSIns!$B$5:$C$45,2,FALSE),"")</f>
        <v/>
      </c>
      <c r="L52" s="472" t="s">
        <v>1297</v>
      </c>
      <c r="M52" s="471" t="s">
        <v>2299</v>
      </c>
      <c r="N52" s="467">
        <v>1</v>
      </c>
      <c r="O52" s="473">
        <v>800</v>
      </c>
      <c r="P52" s="473">
        <f>Tabla1[[#This Row],[Cantidad de Insumos]]*O52</f>
        <v>800</v>
      </c>
      <c r="Q52" s="474">
        <v>223101</v>
      </c>
      <c r="R52" s="470" t="s">
        <v>1303</v>
      </c>
    </row>
    <row r="53" spans="2:18" s="57" customFormat="1" x14ac:dyDescent="0.25">
      <c r="B53" s="466" t="e">
        <f>IF(Tabla1[[#This Row],[Código_Actividad]]="","",CONCATENATE(Tabla1[[#This Row],[POA]],".",Tabla1[[#This Row],[SRS]],".",Tabla1[[#This Row],[AREA]],".",Tabla1[[#This Row],[TIPO]]))</f>
        <v>#REF!</v>
      </c>
      <c r="C53" s="466" t="e">
        <f>IF(Tabla1[[#This Row],[Código_Actividad]]="","",'[5]Formulario PPGR1'!#REF!)</f>
        <v>#REF!</v>
      </c>
      <c r="D53" s="466" t="e">
        <f>IF(Tabla1[[#This Row],[Código_Actividad]]="","",'[5]Formulario PPGR1'!#REF!)</f>
        <v>#REF!</v>
      </c>
      <c r="E53" s="466" t="e">
        <f>IF(Tabla1[[#This Row],[Código_Actividad]]="","",'[5]Formulario PPGR1'!#REF!)</f>
        <v>#REF!</v>
      </c>
      <c r="F53" s="466" t="e">
        <f>IF(Tabla1[[#This Row],[Código_Actividad]]="","",'[5]Formulario PPGR1'!#REF!)</f>
        <v>#REF!</v>
      </c>
      <c r="G53" s="475" t="s">
        <v>2161</v>
      </c>
      <c r="H53" s="455" t="s">
        <v>2019</v>
      </c>
      <c r="I53" s="469">
        <v>20</v>
      </c>
      <c r="J53" s="470" t="s">
        <v>236</v>
      </c>
      <c r="K53" s="471" t="str">
        <f>IFERROR(VLOOKUP($J53,[5]LSIns!$B$5:$C$45,2,FALSE),"")</f>
        <v>lsGasoil</v>
      </c>
      <c r="L53" s="472" t="s">
        <v>2298</v>
      </c>
      <c r="M53" s="471" t="s">
        <v>2300</v>
      </c>
      <c r="N53" s="467">
        <v>20</v>
      </c>
      <c r="O53" s="473">
        <v>230</v>
      </c>
      <c r="P53" s="473">
        <f>Tabla1[[#This Row],[Cantidad de Insumos]]*O53</f>
        <v>4600</v>
      </c>
      <c r="Q53" s="474">
        <v>237102</v>
      </c>
      <c r="R53" s="470" t="s">
        <v>1303</v>
      </c>
    </row>
    <row r="54" spans="2:18" s="57" customFormat="1" ht="25.5" x14ac:dyDescent="0.25">
      <c r="B54" s="440" t="e">
        <f>IF(Tabla1[[#This Row],[Código_Actividad]]="","",CONCATENATE(Tabla1[[#This Row],[POA]],".",Tabla1[[#This Row],[SRS]],".",Tabla1[[#This Row],[AREA]],".",Tabla1[[#This Row],[TIPO]]))</f>
        <v>#REF!</v>
      </c>
      <c r="C54" s="440" t="e">
        <f>IF(Tabla1[[#This Row],[Código_Actividad]]="","",'[5]Formulario PPGR1'!#REF!)</f>
        <v>#REF!</v>
      </c>
      <c r="D54" s="440" t="e">
        <f>IF(Tabla1[[#This Row],[Código_Actividad]]="","",'[5]Formulario PPGR1'!#REF!)</f>
        <v>#REF!</v>
      </c>
      <c r="E54" s="440" t="e">
        <f>IF(Tabla1[[#This Row],[Código_Actividad]]="","",'[5]Formulario PPGR1'!#REF!)</f>
        <v>#REF!</v>
      </c>
      <c r="F54" s="440" t="e">
        <f>IF(Tabla1[[#This Row],[Código_Actividad]]="","",'[5]Formulario PPGR1'!#REF!)</f>
        <v>#REF!</v>
      </c>
      <c r="G54" s="476" t="s">
        <v>2163</v>
      </c>
      <c r="H54" s="455" t="s">
        <v>1946</v>
      </c>
      <c r="I54" s="441">
        <v>1</v>
      </c>
      <c r="J54" s="442" t="s">
        <v>183</v>
      </c>
      <c r="K54" s="455" t="s">
        <v>686</v>
      </c>
      <c r="L54" s="456" t="s">
        <v>2303</v>
      </c>
      <c r="M54" s="455" t="s">
        <v>2302</v>
      </c>
      <c r="N54" s="443">
        <v>25</v>
      </c>
      <c r="O54" s="445">
        <v>350</v>
      </c>
      <c r="P54" s="445">
        <f>Tabla1[[#This Row],[Cantidad de Insumos]]*O54</f>
        <v>8750</v>
      </c>
      <c r="Q54" s="459">
        <v>231101</v>
      </c>
      <c r="R54" s="442" t="s">
        <v>1303</v>
      </c>
    </row>
    <row r="55" spans="2:18" s="57" customFormat="1" ht="25.5" x14ac:dyDescent="0.25">
      <c r="B55" s="440" t="e">
        <f>IF(Tabla1[[#This Row],[Código_Actividad]]="","",CONCATENATE(Tabla1[[#This Row],[POA]],".",Tabla1[[#This Row],[SRS]],".",Tabla1[[#This Row],[AREA]],".",Tabla1[[#This Row],[TIPO]]))</f>
        <v>#REF!</v>
      </c>
      <c r="C55" s="440" t="e">
        <f>IF(Tabla1[[#This Row],[Código_Actividad]]="","",'[5]Formulario PPGR1'!#REF!)</f>
        <v>#REF!</v>
      </c>
      <c r="D55" s="440" t="e">
        <f>IF(Tabla1[[#This Row],[Código_Actividad]]="","",'[5]Formulario PPGR1'!#REF!)</f>
        <v>#REF!</v>
      </c>
      <c r="E55" s="440" t="e">
        <f>IF(Tabla1[[#This Row],[Código_Actividad]]="","",'[5]Formulario PPGR1'!#REF!)</f>
        <v>#REF!</v>
      </c>
      <c r="F55" s="440" t="e">
        <f>IF(Tabla1[[#This Row],[Código_Actividad]]="","",'[5]Formulario PPGR1'!#REF!)</f>
        <v>#REF!</v>
      </c>
      <c r="G55" s="476" t="s">
        <v>2164</v>
      </c>
      <c r="H55" s="455" t="s">
        <v>1948</v>
      </c>
      <c r="I55" s="441">
        <v>1</v>
      </c>
      <c r="J55" s="442" t="s">
        <v>183</v>
      </c>
      <c r="K55" s="455" t="s">
        <v>686</v>
      </c>
      <c r="L55" s="456" t="s">
        <v>2303</v>
      </c>
      <c r="M55" s="455" t="s">
        <v>2302</v>
      </c>
      <c r="N55" s="443">
        <v>25</v>
      </c>
      <c r="O55" s="445">
        <v>350</v>
      </c>
      <c r="P55" s="445">
        <f>Tabla1[[#This Row],[Cantidad de Insumos]]*O55</f>
        <v>8750</v>
      </c>
      <c r="Q55" s="459">
        <v>231101</v>
      </c>
      <c r="R55" s="442" t="s">
        <v>1303</v>
      </c>
    </row>
    <row r="56" spans="2:18" s="57" customFormat="1" ht="25.5" x14ac:dyDescent="0.25">
      <c r="B56" s="440" t="e">
        <f>IF(Tabla1[[#This Row],[Código_Actividad]]="","",CONCATENATE(Tabla1[[#This Row],[POA]],".",Tabla1[[#This Row],[SRS]],".",Tabla1[[#This Row],[AREA]],".",Tabla1[[#This Row],[TIPO]]))</f>
        <v>#REF!</v>
      </c>
      <c r="C56" s="440" t="e">
        <f>IF(Tabla1[[#This Row],[Código_Actividad]]="","",'[5]Formulario PPGR1'!#REF!)</f>
        <v>#REF!</v>
      </c>
      <c r="D56" s="440" t="e">
        <f>IF(Tabla1[[#This Row],[Código_Actividad]]="","",'[5]Formulario PPGR1'!#REF!)</f>
        <v>#REF!</v>
      </c>
      <c r="E56" s="440" t="e">
        <f>IF(Tabla1[[#This Row],[Código_Actividad]]="","",'[5]Formulario PPGR1'!#REF!)</f>
        <v>#REF!</v>
      </c>
      <c r="F56" s="440" t="e">
        <f>IF(Tabla1[[#This Row],[Código_Actividad]]="","",'[5]Formulario PPGR1'!#REF!)</f>
        <v>#REF!</v>
      </c>
      <c r="G56" s="476" t="s">
        <v>2168</v>
      </c>
      <c r="H56" s="455" t="s">
        <v>2020</v>
      </c>
      <c r="I56" s="441">
        <v>1</v>
      </c>
      <c r="J56" s="442" t="s">
        <v>183</v>
      </c>
      <c r="K56" s="455" t="s">
        <v>686</v>
      </c>
      <c r="L56" s="456" t="s">
        <v>2304</v>
      </c>
      <c r="M56" s="455" t="s">
        <v>2302</v>
      </c>
      <c r="N56" s="443">
        <v>60</v>
      </c>
      <c r="O56" s="445">
        <v>350</v>
      </c>
      <c r="P56" s="445">
        <f>Tabla1[[#This Row],[Cantidad de Insumos]]*O56</f>
        <v>21000</v>
      </c>
      <c r="Q56" s="459">
        <v>231101</v>
      </c>
      <c r="R56" s="442" t="s">
        <v>1303</v>
      </c>
    </row>
    <row r="57" spans="2:18" s="57" customFormat="1" x14ac:dyDescent="0.25">
      <c r="B57" s="440" t="e">
        <f>IF(Tabla1[[#This Row],[Código_Actividad]]="","",CONCATENATE(Tabla1[[#This Row],[POA]],".",Tabla1[[#This Row],[SRS]],".",Tabla1[[#This Row],[AREA]],".",Tabla1[[#This Row],[TIPO]]))</f>
        <v>#REF!</v>
      </c>
      <c r="C57" s="440" t="e">
        <f>IF(Tabla1[[#This Row],[Código_Actividad]]="","",'[5]Formulario PPGR1'!#REF!)</f>
        <v>#REF!</v>
      </c>
      <c r="D57" s="440" t="e">
        <f>IF(Tabla1[[#This Row],[Código_Actividad]]="","",'[5]Formulario PPGR1'!#REF!)</f>
        <v>#REF!</v>
      </c>
      <c r="E57" s="440" t="e">
        <f>IF(Tabla1[[#This Row],[Código_Actividad]]="","",'[5]Formulario PPGR1'!#REF!)</f>
        <v>#REF!</v>
      </c>
      <c r="F57" s="440" t="e">
        <f>IF(Tabla1[[#This Row],[Código_Actividad]]="","",'[5]Formulario PPGR1'!#REF!)</f>
        <v>#REF!</v>
      </c>
      <c r="G57" s="476" t="s">
        <v>2138</v>
      </c>
      <c r="H57" s="477" t="s">
        <v>2013</v>
      </c>
      <c r="I57" s="441">
        <v>4</v>
      </c>
      <c r="J57" s="442" t="s">
        <v>129</v>
      </c>
      <c r="K57" s="455"/>
      <c r="L57" s="456" t="s">
        <v>1300</v>
      </c>
      <c r="M57" s="455" t="s">
        <v>2299</v>
      </c>
      <c r="N57" s="443">
        <v>4</v>
      </c>
      <c r="O57" s="445">
        <v>1500</v>
      </c>
      <c r="P57" s="445">
        <f>Tabla1[[#This Row],[Cantidad de Insumos]]*O57</f>
        <v>6000</v>
      </c>
      <c r="Q57" s="459">
        <v>223101</v>
      </c>
      <c r="R57" s="442" t="s">
        <v>1303</v>
      </c>
    </row>
    <row r="58" spans="2:18" s="57" customFormat="1" x14ac:dyDescent="0.25">
      <c r="B58" s="466" t="e">
        <f>IF(Tabla1[[#This Row],[Código_Actividad]]="","",CONCATENATE(Tabla1[[#This Row],[POA]],".",Tabla1[[#This Row],[SRS]],".",Tabla1[[#This Row],[AREA]],".",Tabla1[[#This Row],[TIPO]]))</f>
        <v>#REF!</v>
      </c>
      <c r="C58" s="466" t="e">
        <f>IF(Tabla1[[#This Row],[Código_Actividad]]="","",'[5]Formulario PPGR1'!#REF!)</f>
        <v>#REF!</v>
      </c>
      <c r="D58" s="466" t="e">
        <f>IF(Tabla1[[#This Row],[Código_Actividad]]="","",'[5]Formulario PPGR1'!#REF!)</f>
        <v>#REF!</v>
      </c>
      <c r="E58" s="466" t="e">
        <f>IF(Tabla1[[#This Row],[Código_Actividad]]="","",'[5]Formulario PPGR1'!#REF!)</f>
        <v>#REF!</v>
      </c>
      <c r="F58" s="466" t="e">
        <f>IF(Tabla1[[#This Row],[Código_Actividad]]="","",'[5]Formulario PPGR1'!#REF!)</f>
        <v>#REF!</v>
      </c>
      <c r="G58" s="475" t="s">
        <v>2138</v>
      </c>
      <c r="H58" s="477" t="s">
        <v>2013</v>
      </c>
      <c r="I58" s="469">
        <v>4</v>
      </c>
      <c r="J58" s="470" t="s">
        <v>2285</v>
      </c>
      <c r="K58" s="471" t="str">
        <f>IFERROR(VLOOKUP($J58,[5]LSIns!$B$5:$C$45,2,FALSE),"")</f>
        <v/>
      </c>
      <c r="L58" s="472" t="s">
        <v>1297</v>
      </c>
      <c r="M58" s="471" t="s">
        <v>2299</v>
      </c>
      <c r="N58" s="467">
        <v>4</v>
      </c>
      <c r="O58" s="473">
        <v>800</v>
      </c>
      <c r="P58" s="473">
        <f>Tabla1[[#This Row],[Cantidad de Insumos]]*O58</f>
        <v>3200</v>
      </c>
      <c r="Q58" s="474">
        <v>223101</v>
      </c>
      <c r="R58" s="470" t="s">
        <v>1303</v>
      </c>
    </row>
    <row r="59" spans="2:18" s="57" customFormat="1" x14ac:dyDescent="0.25">
      <c r="B59" s="466" t="e">
        <f>IF(Tabla1[[#This Row],[Código_Actividad]]="","",CONCATENATE(Tabla1[[#This Row],[POA]],".",Tabla1[[#This Row],[SRS]],".",Tabla1[[#This Row],[AREA]],".",Tabla1[[#This Row],[TIPO]]))</f>
        <v>#REF!</v>
      </c>
      <c r="C59" s="466" t="e">
        <f>IF(Tabla1[[#This Row],[Código_Actividad]]="","",'[5]Formulario PPGR1'!#REF!)</f>
        <v>#REF!</v>
      </c>
      <c r="D59" s="466" t="e">
        <f>IF(Tabla1[[#This Row],[Código_Actividad]]="","",'[5]Formulario PPGR1'!#REF!)</f>
        <v>#REF!</v>
      </c>
      <c r="E59" s="466" t="e">
        <f>IF(Tabla1[[#This Row],[Código_Actividad]]="","",'[5]Formulario PPGR1'!#REF!)</f>
        <v>#REF!</v>
      </c>
      <c r="F59" s="466" t="e">
        <f>IF(Tabla1[[#This Row],[Código_Actividad]]="","",'[5]Formulario PPGR1'!#REF!)</f>
        <v>#REF!</v>
      </c>
      <c r="G59" s="475" t="s">
        <v>2138</v>
      </c>
      <c r="H59" s="477" t="s">
        <v>2013</v>
      </c>
      <c r="I59" s="469">
        <v>20</v>
      </c>
      <c r="J59" s="470" t="s">
        <v>236</v>
      </c>
      <c r="K59" s="471" t="str">
        <f>IFERROR(VLOOKUP($J59,[5]LSIns!$B$5:$C$45,2,FALSE),"")</f>
        <v>lsGasoil</v>
      </c>
      <c r="L59" s="472" t="s">
        <v>2298</v>
      </c>
      <c r="M59" s="471" t="s">
        <v>2300</v>
      </c>
      <c r="N59" s="467">
        <v>20</v>
      </c>
      <c r="O59" s="473">
        <v>230</v>
      </c>
      <c r="P59" s="473">
        <f>Tabla1[[#This Row],[Cantidad de Insumos]]*O59</f>
        <v>4600</v>
      </c>
      <c r="Q59" s="474">
        <v>237102</v>
      </c>
      <c r="R59" s="470" t="s">
        <v>1303</v>
      </c>
    </row>
    <row r="60" spans="2:18" s="57" customFormat="1" x14ac:dyDescent="0.25">
      <c r="B60" s="440" t="e">
        <f>IF(Tabla1[[#This Row],[Código_Actividad]]="","",CONCATENATE(Tabla1[[#This Row],[POA]],".",Tabla1[[#This Row],[SRS]],".",Tabla1[[#This Row],[AREA]],".",Tabla1[[#This Row],[TIPO]]))</f>
        <v>#REF!</v>
      </c>
      <c r="C60" s="440" t="e">
        <f>IF(Tabla1[[#This Row],[Código_Actividad]]="","",'[5]Formulario PPGR1'!#REF!)</f>
        <v>#REF!</v>
      </c>
      <c r="D60" s="440" t="e">
        <f>IF(Tabla1[[#This Row],[Código_Actividad]]="","",'[5]Formulario PPGR1'!#REF!)</f>
        <v>#REF!</v>
      </c>
      <c r="E60" s="440" t="e">
        <f>IF(Tabla1[[#This Row],[Código_Actividad]]="","",'[5]Formulario PPGR1'!#REF!)</f>
        <v>#REF!</v>
      </c>
      <c r="F60" s="440" t="e">
        <f>IF(Tabla1[[#This Row],[Código_Actividad]]="","",'[5]Formulario PPGR1'!#REF!)</f>
        <v>#REF!</v>
      </c>
      <c r="G60" s="476" t="s">
        <v>2139</v>
      </c>
      <c r="H60" s="477" t="s">
        <v>2015</v>
      </c>
      <c r="I60" s="441">
        <v>6</v>
      </c>
      <c r="J60" s="442" t="s">
        <v>129</v>
      </c>
      <c r="K60" s="455"/>
      <c r="L60" s="456" t="s">
        <v>1300</v>
      </c>
      <c r="M60" s="455" t="s">
        <v>2299</v>
      </c>
      <c r="N60" s="443">
        <v>6</v>
      </c>
      <c r="O60" s="445">
        <v>1500</v>
      </c>
      <c r="P60" s="445">
        <f>Tabla1[[#This Row],[Cantidad de Insumos]]*O60</f>
        <v>9000</v>
      </c>
      <c r="Q60" s="459">
        <v>223101</v>
      </c>
      <c r="R60" s="442" t="s">
        <v>1303</v>
      </c>
    </row>
    <row r="61" spans="2:18" s="57" customFormat="1" x14ac:dyDescent="0.25">
      <c r="B61" s="466" t="e">
        <f>IF(Tabla1[[#This Row],[Código_Actividad]]="","",CONCATENATE(Tabla1[[#This Row],[POA]],".",Tabla1[[#This Row],[SRS]],".",Tabla1[[#This Row],[AREA]],".",Tabla1[[#This Row],[TIPO]]))</f>
        <v>#REF!</v>
      </c>
      <c r="C61" s="466" t="e">
        <f>IF(Tabla1[[#This Row],[Código_Actividad]]="","",'[5]Formulario PPGR1'!#REF!)</f>
        <v>#REF!</v>
      </c>
      <c r="D61" s="466" t="e">
        <f>IF(Tabla1[[#This Row],[Código_Actividad]]="","",'[5]Formulario PPGR1'!#REF!)</f>
        <v>#REF!</v>
      </c>
      <c r="E61" s="466" t="e">
        <f>IF(Tabla1[[#This Row],[Código_Actividad]]="","",'[5]Formulario PPGR1'!#REF!)</f>
        <v>#REF!</v>
      </c>
      <c r="F61" s="466" t="e">
        <f>IF(Tabla1[[#This Row],[Código_Actividad]]="","",'[5]Formulario PPGR1'!#REF!)</f>
        <v>#REF!</v>
      </c>
      <c r="G61" s="475" t="s">
        <v>2139</v>
      </c>
      <c r="H61" s="477" t="s">
        <v>2015</v>
      </c>
      <c r="I61" s="469">
        <v>6</v>
      </c>
      <c r="J61" s="470" t="s">
        <v>2285</v>
      </c>
      <c r="K61" s="471" t="str">
        <f>IFERROR(VLOOKUP($J61,[5]LSIns!$B$5:$C$45,2,FALSE),"")</f>
        <v/>
      </c>
      <c r="L61" s="472" t="s">
        <v>1297</v>
      </c>
      <c r="M61" s="471" t="s">
        <v>2299</v>
      </c>
      <c r="N61" s="467">
        <v>6</v>
      </c>
      <c r="O61" s="473">
        <v>800</v>
      </c>
      <c r="P61" s="473">
        <f>Tabla1[[#This Row],[Cantidad de Insumos]]*O61</f>
        <v>4800</v>
      </c>
      <c r="Q61" s="474">
        <v>223101</v>
      </c>
      <c r="R61" s="470" t="s">
        <v>1303</v>
      </c>
    </row>
    <row r="62" spans="2:18" s="57" customFormat="1" x14ac:dyDescent="0.25">
      <c r="B62" s="466" t="e">
        <f>IF(Tabla1[[#This Row],[Código_Actividad]]="","",CONCATENATE(Tabla1[[#This Row],[POA]],".",Tabla1[[#This Row],[SRS]],".",Tabla1[[#This Row],[AREA]],".",Tabla1[[#This Row],[TIPO]]))</f>
        <v>#REF!</v>
      </c>
      <c r="C62" s="466" t="e">
        <f>IF(Tabla1[[#This Row],[Código_Actividad]]="","",'[5]Formulario PPGR1'!#REF!)</f>
        <v>#REF!</v>
      </c>
      <c r="D62" s="466" t="e">
        <f>IF(Tabla1[[#This Row],[Código_Actividad]]="","",'[5]Formulario PPGR1'!#REF!)</f>
        <v>#REF!</v>
      </c>
      <c r="E62" s="466" t="e">
        <f>IF(Tabla1[[#This Row],[Código_Actividad]]="","",'[5]Formulario PPGR1'!#REF!)</f>
        <v>#REF!</v>
      </c>
      <c r="F62" s="466" t="e">
        <f>IF(Tabla1[[#This Row],[Código_Actividad]]="","",'[5]Formulario PPGR1'!#REF!)</f>
        <v>#REF!</v>
      </c>
      <c r="G62" s="475" t="s">
        <v>2139</v>
      </c>
      <c r="H62" s="477" t="s">
        <v>2015</v>
      </c>
      <c r="I62" s="469">
        <v>35</v>
      </c>
      <c r="J62" s="470" t="s">
        <v>236</v>
      </c>
      <c r="K62" s="471" t="str">
        <f>IFERROR(VLOOKUP($J62,[5]LSIns!$B$5:$C$45,2,FALSE),"")</f>
        <v>lsGasoil</v>
      </c>
      <c r="L62" s="472" t="s">
        <v>2298</v>
      </c>
      <c r="M62" s="471" t="s">
        <v>2300</v>
      </c>
      <c r="N62" s="467">
        <v>35</v>
      </c>
      <c r="O62" s="473">
        <v>230</v>
      </c>
      <c r="P62" s="473">
        <f>Tabla1[[#This Row],[Cantidad de Insumos]]*O62</f>
        <v>8050</v>
      </c>
      <c r="Q62" s="474">
        <v>237102</v>
      </c>
      <c r="R62" s="470" t="s">
        <v>1303</v>
      </c>
    </row>
    <row r="63" spans="2:18" s="57" customFormat="1" x14ac:dyDescent="0.25">
      <c r="B63" s="440" t="e">
        <f>IF(Tabla1[[#This Row],[Código_Actividad]]="","",CONCATENATE(Tabla1[[#This Row],[POA]],".",Tabla1[[#This Row],[SRS]],".",Tabla1[[#This Row],[AREA]],".",Tabla1[[#This Row],[TIPO]]))</f>
        <v>#REF!</v>
      </c>
      <c r="C63" s="440" t="e">
        <f>IF(Tabla1[[#This Row],[Código_Actividad]]="","",'[5]Formulario PPGR1'!#REF!)</f>
        <v>#REF!</v>
      </c>
      <c r="D63" s="440" t="e">
        <f>IF(Tabla1[[#This Row],[Código_Actividad]]="","",'[5]Formulario PPGR1'!#REF!)</f>
        <v>#REF!</v>
      </c>
      <c r="E63" s="440" t="e">
        <f>IF(Tabla1[[#This Row],[Código_Actividad]]="","",'[5]Formulario PPGR1'!#REF!)</f>
        <v>#REF!</v>
      </c>
      <c r="F63" s="440" t="e">
        <f>IF(Tabla1[[#This Row],[Código_Actividad]]="","",'[5]Formulario PPGR1'!#REF!)</f>
        <v>#REF!</v>
      </c>
      <c r="G63" s="476" t="s">
        <v>2150</v>
      </c>
      <c r="H63" s="477" t="s">
        <v>2140</v>
      </c>
      <c r="I63" s="441">
        <v>2</v>
      </c>
      <c r="J63" s="442" t="s">
        <v>129</v>
      </c>
      <c r="K63" s="455"/>
      <c r="L63" s="456" t="s">
        <v>1300</v>
      </c>
      <c r="M63" s="455" t="s">
        <v>2299</v>
      </c>
      <c r="N63" s="443">
        <v>2</v>
      </c>
      <c r="O63" s="445">
        <v>1500</v>
      </c>
      <c r="P63" s="445">
        <f>Tabla1[[#This Row],[Cantidad de Insumos]]*O63</f>
        <v>3000</v>
      </c>
      <c r="Q63" s="459">
        <v>223101</v>
      </c>
      <c r="R63" s="442" t="s">
        <v>1303</v>
      </c>
    </row>
    <row r="64" spans="2:18" s="57" customFormat="1" x14ac:dyDescent="0.25">
      <c r="B64" s="466" t="e">
        <f>IF(Tabla1[[#This Row],[Código_Actividad]]="","",CONCATENATE(Tabla1[[#This Row],[POA]],".",Tabla1[[#This Row],[SRS]],".",Tabla1[[#This Row],[AREA]],".",Tabla1[[#This Row],[TIPO]]))</f>
        <v>#REF!</v>
      </c>
      <c r="C64" s="466" t="e">
        <f>IF(Tabla1[[#This Row],[Código_Actividad]]="","",'[5]Formulario PPGR1'!#REF!)</f>
        <v>#REF!</v>
      </c>
      <c r="D64" s="466" t="e">
        <f>IF(Tabla1[[#This Row],[Código_Actividad]]="","",'[5]Formulario PPGR1'!#REF!)</f>
        <v>#REF!</v>
      </c>
      <c r="E64" s="466" t="e">
        <f>IF(Tabla1[[#This Row],[Código_Actividad]]="","",'[5]Formulario PPGR1'!#REF!)</f>
        <v>#REF!</v>
      </c>
      <c r="F64" s="466" t="e">
        <f>IF(Tabla1[[#This Row],[Código_Actividad]]="","",'[5]Formulario PPGR1'!#REF!)</f>
        <v>#REF!</v>
      </c>
      <c r="G64" s="475" t="s">
        <v>2150</v>
      </c>
      <c r="H64" s="477" t="s">
        <v>2140</v>
      </c>
      <c r="I64" s="469">
        <v>2</v>
      </c>
      <c r="J64" s="470" t="s">
        <v>2285</v>
      </c>
      <c r="K64" s="471" t="str">
        <f>IFERROR(VLOOKUP($J64,[5]LSIns!$B$5:$C$45,2,FALSE),"")</f>
        <v/>
      </c>
      <c r="L64" s="472" t="s">
        <v>1297</v>
      </c>
      <c r="M64" s="471" t="s">
        <v>2299</v>
      </c>
      <c r="N64" s="467">
        <v>2</v>
      </c>
      <c r="O64" s="473">
        <v>800</v>
      </c>
      <c r="P64" s="473">
        <f>Tabla1[[#This Row],[Cantidad de Insumos]]*O64</f>
        <v>1600</v>
      </c>
      <c r="Q64" s="474">
        <v>223101</v>
      </c>
      <c r="R64" s="470" t="s">
        <v>1303</v>
      </c>
    </row>
    <row r="65" spans="2:18" s="57" customFormat="1" x14ac:dyDescent="0.25">
      <c r="B65" s="466" t="e">
        <f>IF(Tabla1[[#This Row],[Código_Actividad]]="","",CONCATENATE(Tabla1[[#This Row],[POA]],".",Tabla1[[#This Row],[SRS]],".",Tabla1[[#This Row],[AREA]],".",Tabla1[[#This Row],[TIPO]]))</f>
        <v>#REF!</v>
      </c>
      <c r="C65" s="466" t="e">
        <f>IF(Tabla1[[#This Row],[Código_Actividad]]="","",'[5]Formulario PPGR1'!#REF!)</f>
        <v>#REF!</v>
      </c>
      <c r="D65" s="466" t="e">
        <f>IF(Tabla1[[#This Row],[Código_Actividad]]="","",'[5]Formulario PPGR1'!#REF!)</f>
        <v>#REF!</v>
      </c>
      <c r="E65" s="466" t="e">
        <f>IF(Tabla1[[#This Row],[Código_Actividad]]="","",'[5]Formulario PPGR1'!#REF!)</f>
        <v>#REF!</v>
      </c>
      <c r="F65" s="466" t="e">
        <f>IF(Tabla1[[#This Row],[Código_Actividad]]="","",'[5]Formulario PPGR1'!#REF!)</f>
        <v>#REF!</v>
      </c>
      <c r="G65" s="475" t="s">
        <v>2150</v>
      </c>
      <c r="H65" s="477" t="s">
        <v>2140</v>
      </c>
      <c r="I65" s="469">
        <v>12</v>
      </c>
      <c r="J65" s="470" t="s">
        <v>236</v>
      </c>
      <c r="K65" s="471" t="str">
        <f>IFERROR(VLOOKUP($J65,[5]LSIns!$B$5:$C$45,2,FALSE),"")</f>
        <v>lsGasoil</v>
      </c>
      <c r="L65" s="472" t="s">
        <v>2298</v>
      </c>
      <c r="M65" s="471" t="s">
        <v>2300</v>
      </c>
      <c r="N65" s="467">
        <v>12</v>
      </c>
      <c r="O65" s="473">
        <v>230</v>
      </c>
      <c r="P65" s="473">
        <f>Tabla1[[#This Row],[Cantidad de Insumos]]*O65</f>
        <v>2760</v>
      </c>
      <c r="Q65" s="474">
        <v>237102</v>
      </c>
      <c r="R65" s="470" t="s">
        <v>1303</v>
      </c>
    </row>
    <row r="66" spans="2:18" s="57" customFormat="1" x14ac:dyDescent="0.25">
      <c r="B66" s="440" t="e">
        <f>IF(Tabla1[[#This Row],[Código_Actividad]]="","",CONCATENATE(Tabla1[[#This Row],[POA]],".",Tabla1[[#This Row],[SRS]],".",Tabla1[[#This Row],[AREA]],".",Tabla1[[#This Row],[TIPO]]))</f>
        <v>#REF!</v>
      </c>
      <c r="C66" s="440" t="e">
        <f>IF(Tabla1[[#This Row],[Código_Actividad]]="","",'[5]Formulario PPGR1'!#REF!)</f>
        <v>#REF!</v>
      </c>
      <c r="D66" s="440" t="e">
        <f>IF(Tabla1[[#This Row],[Código_Actividad]]="","",'[5]Formulario PPGR1'!#REF!)</f>
        <v>#REF!</v>
      </c>
      <c r="E66" s="440" t="e">
        <f>IF(Tabla1[[#This Row],[Código_Actividad]]="","",'[5]Formulario PPGR1'!#REF!)</f>
        <v>#REF!</v>
      </c>
      <c r="F66" s="440" t="e">
        <f>IF(Tabla1[[#This Row],[Código_Actividad]]="","",'[5]Formulario PPGR1'!#REF!)</f>
        <v>#REF!</v>
      </c>
      <c r="G66" s="476" t="s">
        <v>2151</v>
      </c>
      <c r="H66" s="477" t="s">
        <v>2141</v>
      </c>
      <c r="I66" s="441">
        <v>2</v>
      </c>
      <c r="J66" s="442" t="s">
        <v>129</v>
      </c>
      <c r="K66" s="455"/>
      <c r="L66" s="456" t="s">
        <v>1300</v>
      </c>
      <c r="M66" s="455" t="s">
        <v>2299</v>
      </c>
      <c r="N66" s="443">
        <v>2</v>
      </c>
      <c r="O66" s="445">
        <v>1500</v>
      </c>
      <c r="P66" s="445">
        <f>Tabla1[[#This Row],[Cantidad de Insumos]]*O66</f>
        <v>3000</v>
      </c>
      <c r="Q66" s="459">
        <v>223101</v>
      </c>
      <c r="R66" s="442" t="s">
        <v>1303</v>
      </c>
    </row>
    <row r="67" spans="2:18" s="57" customFormat="1" x14ac:dyDescent="0.25">
      <c r="B67" s="466" t="e">
        <f>IF(Tabla1[[#This Row],[Código_Actividad]]="","",CONCATENATE(Tabla1[[#This Row],[POA]],".",Tabla1[[#This Row],[SRS]],".",Tabla1[[#This Row],[AREA]],".",Tabla1[[#This Row],[TIPO]]))</f>
        <v>#REF!</v>
      </c>
      <c r="C67" s="466" t="e">
        <f>IF(Tabla1[[#This Row],[Código_Actividad]]="","",'[5]Formulario PPGR1'!#REF!)</f>
        <v>#REF!</v>
      </c>
      <c r="D67" s="466" t="e">
        <f>IF(Tabla1[[#This Row],[Código_Actividad]]="","",'[5]Formulario PPGR1'!#REF!)</f>
        <v>#REF!</v>
      </c>
      <c r="E67" s="466" t="e">
        <f>IF(Tabla1[[#This Row],[Código_Actividad]]="","",'[5]Formulario PPGR1'!#REF!)</f>
        <v>#REF!</v>
      </c>
      <c r="F67" s="466" t="e">
        <f>IF(Tabla1[[#This Row],[Código_Actividad]]="","",'[5]Formulario PPGR1'!#REF!)</f>
        <v>#REF!</v>
      </c>
      <c r="G67" s="475" t="s">
        <v>2151</v>
      </c>
      <c r="H67" s="477" t="s">
        <v>2141</v>
      </c>
      <c r="I67" s="469">
        <v>2</v>
      </c>
      <c r="J67" s="470" t="s">
        <v>2285</v>
      </c>
      <c r="K67" s="471" t="str">
        <f>IFERROR(VLOOKUP($J67,[5]LSIns!$B$5:$C$45,2,FALSE),"")</f>
        <v/>
      </c>
      <c r="L67" s="472" t="s">
        <v>1297</v>
      </c>
      <c r="M67" s="471" t="s">
        <v>2299</v>
      </c>
      <c r="N67" s="467">
        <v>2</v>
      </c>
      <c r="O67" s="473">
        <v>800</v>
      </c>
      <c r="P67" s="473">
        <f>Tabla1[[#This Row],[Cantidad de Insumos]]*O67</f>
        <v>1600</v>
      </c>
      <c r="Q67" s="474">
        <v>223101</v>
      </c>
      <c r="R67" s="470" t="s">
        <v>1303</v>
      </c>
    </row>
    <row r="68" spans="2:18" s="57" customFormat="1" x14ac:dyDescent="0.25">
      <c r="B68" s="466" t="e">
        <f>IF(Tabla1[[#This Row],[Código_Actividad]]="","",CONCATENATE(Tabla1[[#This Row],[POA]],".",Tabla1[[#This Row],[SRS]],".",Tabla1[[#This Row],[AREA]],".",Tabla1[[#This Row],[TIPO]]))</f>
        <v>#REF!</v>
      </c>
      <c r="C68" s="466" t="e">
        <f>IF(Tabla1[[#This Row],[Código_Actividad]]="","",'[5]Formulario PPGR1'!#REF!)</f>
        <v>#REF!</v>
      </c>
      <c r="D68" s="466" t="e">
        <f>IF(Tabla1[[#This Row],[Código_Actividad]]="","",'[5]Formulario PPGR1'!#REF!)</f>
        <v>#REF!</v>
      </c>
      <c r="E68" s="466" t="e">
        <f>IF(Tabla1[[#This Row],[Código_Actividad]]="","",'[5]Formulario PPGR1'!#REF!)</f>
        <v>#REF!</v>
      </c>
      <c r="F68" s="466" t="e">
        <f>IF(Tabla1[[#This Row],[Código_Actividad]]="","",'[5]Formulario PPGR1'!#REF!)</f>
        <v>#REF!</v>
      </c>
      <c r="G68" s="475" t="s">
        <v>2151</v>
      </c>
      <c r="H68" s="477" t="s">
        <v>2141</v>
      </c>
      <c r="I68" s="469">
        <v>12</v>
      </c>
      <c r="J68" s="470" t="s">
        <v>236</v>
      </c>
      <c r="K68" s="471" t="str">
        <f>IFERROR(VLOOKUP($J68,[5]LSIns!$B$5:$C$45,2,FALSE),"")</f>
        <v>lsGasoil</v>
      </c>
      <c r="L68" s="472" t="s">
        <v>2298</v>
      </c>
      <c r="M68" s="471" t="s">
        <v>2300</v>
      </c>
      <c r="N68" s="467">
        <v>12</v>
      </c>
      <c r="O68" s="473">
        <v>230</v>
      </c>
      <c r="P68" s="473">
        <f>Tabla1[[#This Row],[Cantidad de Insumos]]*O68</f>
        <v>2760</v>
      </c>
      <c r="Q68" s="474">
        <v>237102</v>
      </c>
      <c r="R68" s="470" t="s">
        <v>1303</v>
      </c>
    </row>
    <row r="69" spans="2:18" s="57" customFormat="1" x14ac:dyDescent="0.25">
      <c r="B69" s="440" t="e">
        <f>IF(Tabla1[[#This Row],[Código_Actividad]]="","",CONCATENATE(Tabla1[[#This Row],[POA]],".",Tabla1[[#This Row],[SRS]],".",Tabla1[[#This Row],[AREA]],".",Tabla1[[#This Row],[TIPO]]))</f>
        <v>#REF!</v>
      </c>
      <c r="C69" s="440" t="e">
        <f>IF(Tabla1[[#This Row],[Código_Actividad]]="","",'[5]Formulario PPGR1'!#REF!)</f>
        <v>#REF!</v>
      </c>
      <c r="D69" s="440" t="e">
        <f>IF(Tabla1[[#This Row],[Código_Actividad]]="","",'[5]Formulario PPGR1'!#REF!)</f>
        <v>#REF!</v>
      </c>
      <c r="E69" s="440" t="e">
        <f>IF(Tabla1[[#This Row],[Código_Actividad]]="","",'[5]Formulario PPGR1'!#REF!)</f>
        <v>#REF!</v>
      </c>
      <c r="F69" s="440" t="e">
        <f>IF(Tabla1[[#This Row],[Código_Actividad]]="","",'[5]Formulario PPGR1'!#REF!)</f>
        <v>#REF!</v>
      </c>
      <c r="G69" s="476" t="s">
        <v>2152</v>
      </c>
      <c r="H69" s="477" t="s">
        <v>2142</v>
      </c>
      <c r="I69" s="441">
        <v>1</v>
      </c>
      <c r="J69" s="442" t="s">
        <v>183</v>
      </c>
      <c r="K69" s="455" t="s">
        <v>686</v>
      </c>
      <c r="L69" s="456" t="s">
        <v>2305</v>
      </c>
      <c r="M69" s="455" t="s">
        <v>544</v>
      </c>
      <c r="N69" s="443">
        <v>90</v>
      </c>
      <c r="O69" s="445">
        <v>155</v>
      </c>
      <c r="P69" s="445">
        <f>Tabla1[[#This Row],[Cantidad de Insumos]]*O69</f>
        <v>13950</v>
      </c>
      <c r="Q69" s="459">
        <v>231101</v>
      </c>
      <c r="R69" s="442" t="s">
        <v>1303</v>
      </c>
    </row>
    <row r="70" spans="2:18" s="57" customFormat="1" x14ac:dyDescent="0.25">
      <c r="B70" s="440" t="e">
        <f>IF(Tabla1[[#This Row],[Código_Actividad]]="","",CONCATENATE(Tabla1[[#This Row],[POA]],".",Tabla1[[#This Row],[SRS]],".",Tabla1[[#This Row],[AREA]],".",Tabla1[[#This Row],[TIPO]]))</f>
        <v>#REF!</v>
      </c>
      <c r="C70" s="440" t="e">
        <f>IF(Tabla1[[#This Row],[Código_Actividad]]="","",'[5]Formulario PPGR1'!#REF!)</f>
        <v>#REF!</v>
      </c>
      <c r="D70" s="440" t="e">
        <f>IF(Tabla1[[#This Row],[Código_Actividad]]="","",'[5]Formulario PPGR1'!#REF!)</f>
        <v>#REF!</v>
      </c>
      <c r="E70" s="440" t="e">
        <f>IF(Tabla1[[#This Row],[Código_Actividad]]="","",'[5]Formulario PPGR1'!#REF!)</f>
        <v>#REF!</v>
      </c>
      <c r="F70" s="440" t="e">
        <f>IF(Tabla1[[#This Row],[Código_Actividad]]="","",'[5]Formulario PPGR1'!#REF!)</f>
        <v>#REF!</v>
      </c>
      <c r="G70" s="476" t="s">
        <v>2153</v>
      </c>
      <c r="H70" s="477" t="s">
        <v>2143</v>
      </c>
      <c r="I70" s="441">
        <v>4</v>
      </c>
      <c r="J70" s="442" t="s">
        <v>183</v>
      </c>
      <c r="K70" s="455" t="s">
        <v>686</v>
      </c>
      <c r="L70" s="456" t="s">
        <v>2306</v>
      </c>
      <c r="M70" s="455" t="s">
        <v>544</v>
      </c>
      <c r="N70" s="443">
        <v>100</v>
      </c>
      <c r="O70" s="445">
        <v>155</v>
      </c>
      <c r="P70" s="445">
        <f>Tabla1[[#This Row],[Cantidad de Insumos]]*O70</f>
        <v>15500</v>
      </c>
      <c r="Q70" s="459">
        <v>231101</v>
      </c>
      <c r="R70" s="442" t="s">
        <v>1303</v>
      </c>
    </row>
    <row r="71" spans="2:18" s="57" customFormat="1" x14ac:dyDescent="0.25">
      <c r="B71" s="440" t="e">
        <f>IF(Tabla1[[#This Row],[Código_Actividad]]="","",CONCATENATE(Tabla1[[#This Row],[POA]],".",Tabla1[[#This Row],[SRS]],".",Tabla1[[#This Row],[AREA]],".",Tabla1[[#This Row],[TIPO]]))</f>
        <v>#REF!</v>
      </c>
      <c r="C71" s="440" t="e">
        <f>IF(Tabla1[[#This Row],[Código_Actividad]]="","",'[5]Formulario PPGR1'!#REF!)</f>
        <v>#REF!</v>
      </c>
      <c r="D71" s="440" t="e">
        <f>IF(Tabla1[[#This Row],[Código_Actividad]]="","",'[5]Formulario PPGR1'!#REF!)</f>
        <v>#REF!</v>
      </c>
      <c r="E71" s="440" t="e">
        <f>IF(Tabla1[[#This Row],[Código_Actividad]]="","",'[5]Formulario PPGR1'!#REF!)</f>
        <v>#REF!</v>
      </c>
      <c r="F71" s="440" t="e">
        <f>IF(Tabla1[[#This Row],[Código_Actividad]]="","",'[5]Formulario PPGR1'!#REF!)</f>
        <v>#REF!</v>
      </c>
      <c r="G71" s="476" t="s">
        <v>2154</v>
      </c>
      <c r="H71" s="477" t="s">
        <v>2144</v>
      </c>
      <c r="I71" s="441">
        <v>4</v>
      </c>
      <c r="J71" s="442" t="s">
        <v>129</v>
      </c>
      <c r="K71" s="455"/>
      <c r="L71" s="456" t="s">
        <v>1300</v>
      </c>
      <c r="M71" s="455" t="s">
        <v>2299</v>
      </c>
      <c r="N71" s="443">
        <v>4</v>
      </c>
      <c r="O71" s="445">
        <v>1500</v>
      </c>
      <c r="P71" s="445">
        <f>Tabla1[[#This Row],[Cantidad de Insumos]]*O71</f>
        <v>6000</v>
      </c>
      <c r="Q71" s="459">
        <v>223101</v>
      </c>
      <c r="R71" s="442" t="s">
        <v>1303</v>
      </c>
    </row>
    <row r="72" spans="2:18" s="57" customFormat="1" x14ac:dyDescent="0.25">
      <c r="B72" s="466" t="e">
        <f>IF(Tabla1[[#This Row],[Código_Actividad]]="","",CONCATENATE(Tabla1[[#This Row],[POA]],".",Tabla1[[#This Row],[SRS]],".",Tabla1[[#This Row],[AREA]],".",Tabla1[[#This Row],[TIPO]]))</f>
        <v>#REF!</v>
      </c>
      <c r="C72" s="466" t="e">
        <f>IF(Tabla1[[#This Row],[Código_Actividad]]="","",'[5]Formulario PPGR1'!#REF!)</f>
        <v>#REF!</v>
      </c>
      <c r="D72" s="466" t="e">
        <f>IF(Tabla1[[#This Row],[Código_Actividad]]="","",'[5]Formulario PPGR1'!#REF!)</f>
        <v>#REF!</v>
      </c>
      <c r="E72" s="466" t="e">
        <f>IF(Tabla1[[#This Row],[Código_Actividad]]="","",'[5]Formulario PPGR1'!#REF!)</f>
        <v>#REF!</v>
      </c>
      <c r="F72" s="466" t="e">
        <f>IF(Tabla1[[#This Row],[Código_Actividad]]="","",'[5]Formulario PPGR1'!#REF!)</f>
        <v>#REF!</v>
      </c>
      <c r="G72" s="475" t="s">
        <v>2154</v>
      </c>
      <c r="H72" s="477" t="s">
        <v>2144</v>
      </c>
      <c r="I72" s="469">
        <v>4</v>
      </c>
      <c r="J72" s="470" t="s">
        <v>2285</v>
      </c>
      <c r="K72" s="471" t="s">
        <v>2291</v>
      </c>
      <c r="L72" s="472" t="s">
        <v>1297</v>
      </c>
      <c r="M72" s="471" t="s">
        <v>2299</v>
      </c>
      <c r="N72" s="467">
        <v>4</v>
      </c>
      <c r="O72" s="473">
        <v>800</v>
      </c>
      <c r="P72" s="473">
        <f>Tabla1[[#This Row],[Cantidad de Insumos]]*O72</f>
        <v>3200</v>
      </c>
      <c r="Q72" s="474">
        <v>223101</v>
      </c>
      <c r="R72" s="470" t="s">
        <v>1303</v>
      </c>
    </row>
    <row r="73" spans="2:18" s="57" customFormat="1" x14ac:dyDescent="0.25">
      <c r="B73" s="466" t="e">
        <f>IF(Tabla1[[#This Row],[Código_Actividad]]="","",CONCATENATE(Tabla1[[#This Row],[POA]],".",Tabla1[[#This Row],[SRS]],".",Tabla1[[#This Row],[AREA]],".",Tabla1[[#This Row],[TIPO]]))</f>
        <v>#REF!</v>
      </c>
      <c r="C73" s="466" t="e">
        <f>IF(Tabla1[[#This Row],[Código_Actividad]]="","",'[5]Formulario PPGR1'!#REF!)</f>
        <v>#REF!</v>
      </c>
      <c r="D73" s="466" t="e">
        <f>IF(Tabla1[[#This Row],[Código_Actividad]]="","",'[5]Formulario PPGR1'!#REF!)</f>
        <v>#REF!</v>
      </c>
      <c r="E73" s="466" t="e">
        <f>IF(Tabla1[[#This Row],[Código_Actividad]]="","",'[5]Formulario PPGR1'!#REF!)</f>
        <v>#REF!</v>
      </c>
      <c r="F73" s="466" t="e">
        <f>IF(Tabla1[[#This Row],[Código_Actividad]]="","",'[5]Formulario PPGR1'!#REF!)</f>
        <v>#REF!</v>
      </c>
      <c r="G73" s="475" t="s">
        <v>2154</v>
      </c>
      <c r="H73" s="477" t="s">
        <v>2144</v>
      </c>
      <c r="I73" s="469">
        <v>40</v>
      </c>
      <c r="J73" s="470" t="s">
        <v>236</v>
      </c>
      <c r="K73" s="471" t="s">
        <v>844</v>
      </c>
      <c r="L73" s="472" t="s">
        <v>2298</v>
      </c>
      <c r="M73" s="471" t="s">
        <v>2300</v>
      </c>
      <c r="N73" s="467">
        <v>40</v>
      </c>
      <c r="O73" s="473">
        <v>230</v>
      </c>
      <c r="P73" s="473">
        <f>Tabla1[[#This Row],[Cantidad de Insumos]]*O73</f>
        <v>9200</v>
      </c>
      <c r="Q73" s="474">
        <v>237102</v>
      </c>
      <c r="R73" s="470" t="s">
        <v>1303</v>
      </c>
    </row>
    <row r="74" spans="2:18" s="57" customFormat="1" x14ac:dyDescent="0.25">
      <c r="B74" s="440" t="e">
        <f>IF(Tabla1[[#This Row],[Código_Actividad]]="","",CONCATENATE(Tabla1[[#This Row],[POA]],".",Tabla1[[#This Row],[SRS]],".",Tabla1[[#This Row],[AREA]],".",Tabla1[[#This Row],[TIPO]]))</f>
        <v>#REF!</v>
      </c>
      <c r="C74" s="440" t="e">
        <f>IF(Tabla1[[#This Row],[Código_Actividad]]="","",'[5]Formulario PPGR1'!#REF!)</f>
        <v>#REF!</v>
      </c>
      <c r="D74" s="440" t="e">
        <f>IF(Tabla1[[#This Row],[Código_Actividad]]="","",'[5]Formulario PPGR1'!#REF!)</f>
        <v>#REF!</v>
      </c>
      <c r="E74" s="440" t="e">
        <f>IF(Tabla1[[#This Row],[Código_Actividad]]="","",'[5]Formulario PPGR1'!#REF!)</f>
        <v>#REF!</v>
      </c>
      <c r="F74" s="440" t="e">
        <f>IF(Tabla1[[#This Row],[Código_Actividad]]="","",'[5]Formulario PPGR1'!#REF!)</f>
        <v>#REF!</v>
      </c>
      <c r="G74" s="476" t="s">
        <v>2155</v>
      </c>
      <c r="H74" s="477" t="s">
        <v>2145</v>
      </c>
      <c r="I74" s="441">
        <v>9</v>
      </c>
      <c r="J74" s="442" t="s">
        <v>129</v>
      </c>
      <c r="K74" s="455"/>
      <c r="L74" s="456" t="s">
        <v>1300</v>
      </c>
      <c r="M74" s="455" t="s">
        <v>2299</v>
      </c>
      <c r="N74" s="443">
        <v>9</v>
      </c>
      <c r="O74" s="445">
        <v>1500</v>
      </c>
      <c r="P74" s="445">
        <f>Tabla1[[#This Row],[Cantidad de Insumos]]*O74</f>
        <v>13500</v>
      </c>
      <c r="Q74" s="459">
        <v>223101</v>
      </c>
      <c r="R74" s="442" t="s">
        <v>1303</v>
      </c>
    </row>
    <row r="75" spans="2:18" s="57" customFormat="1" x14ac:dyDescent="0.25">
      <c r="B75" s="466" t="e">
        <f>IF(Tabla1[[#This Row],[Código_Actividad]]="","",CONCATENATE(Tabla1[[#This Row],[POA]],".",Tabla1[[#This Row],[SRS]],".",Tabla1[[#This Row],[AREA]],".",Tabla1[[#This Row],[TIPO]]))</f>
        <v>#REF!</v>
      </c>
      <c r="C75" s="466" t="e">
        <f>IF(Tabla1[[#This Row],[Código_Actividad]]="","",'[5]Formulario PPGR1'!#REF!)</f>
        <v>#REF!</v>
      </c>
      <c r="D75" s="466" t="e">
        <f>IF(Tabla1[[#This Row],[Código_Actividad]]="","",'[5]Formulario PPGR1'!#REF!)</f>
        <v>#REF!</v>
      </c>
      <c r="E75" s="466" t="e">
        <f>IF(Tabla1[[#This Row],[Código_Actividad]]="","",'[5]Formulario PPGR1'!#REF!)</f>
        <v>#REF!</v>
      </c>
      <c r="F75" s="466" t="e">
        <f>IF(Tabla1[[#This Row],[Código_Actividad]]="","",'[5]Formulario PPGR1'!#REF!)</f>
        <v>#REF!</v>
      </c>
      <c r="G75" s="475" t="s">
        <v>2155</v>
      </c>
      <c r="H75" s="477" t="s">
        <v>2145</v>
      </c>
      <c r="I75" s="469">
        <v>9</v>
      </c>
      <c r="J75" s="470" t="s">
        <v>2285</v>
      </c>
      <c r="K75" s="471" t="str">
        <f>IFERROR(VLOOKUP($J75,[5]LSIns!$B$5:$C$45,2,FALSE),"")</f>
        <v/>
      </c>
      <c r="L75" s="472" t="s">
        <v>1297</v>
      </c>
      <c r="M75" s="471" t="s">
        <v>2299</v>
      </c>
      <c r="N75" s="467">
        <v>9</v>
      </c>
      <c r="O75" s="473">
        <v>800</v>
      </c>
      <c r="P75" s="473">
        <f>Tabla1[[#This Row],[Cantidad de Insumos]]*O75</f>
        <v>7200</v>
      </c>
      <c r="Q75" s="474">
        <v>223101</v>
      </c>
      <c r="R75" s="470" t="s">
        <v>1303</v>
      </c>
    </row>
    <row r="76" spans="2:18" s="57" customFormat="1" x14ac:dyDescent="0.25">
      <c r="B76" s="466" t="e">
        <f>IF(Tabla1[[#This Row],[Código_Actividad]]="","",CONCATENATE(Tabla1[[#This Row],[POA]],".",Tabla1[[#This Row],[SRS]],".",Tabla1[[#This Row],[AREA]],".",Tabla1[[#This Row],[TIPO]]))</f>
        <v>#REF!</v>
      </c>
      <c r="C76" s="466" t="e">
        <f>IF(Tabla1[[#This Row],[Código_Actividad]]="","",'[5]Formulario PPGR1'!#REF!)</f>
        <v>#REF!</v>
      </c>
      <c r="D76" s="466" t="e">
        <f>IF(Tabla1[[#This Row],[Código_Actividad]]="","",'[5]Formulario PPGR1'!#REF!)</f>
        <v>#REF!</v>
      </c>
      <c r="E76" s="466" t="e">
        <f>IF(Tabla1[[#This Row],[Código_Actividad]]="","",'[5]Formulario PPGR1'!#REF!)</f>
        <v>#REF!</v>
      </c>
      <c r="F76" s="466" t="e">
        <f>IF(Tabla1[[#This Row],[Código_Actividad]]="","",'[5]Formulario PPGR1'!#REF!)</f>
        <v>#REF!</v>
      </c>
      <c r="G76" s="475" t="s">
        <v>2155</v>
      </c>
      <c r="H76" s="477" t="s">
        <v>2145</v>
      </c>
      <c r="I76" s="469">
        <v>70</v>
      </c>
      <c r="J76" s="470" t="s">
        <v>236</v>
      </c>
      <c r="K76" s="471" t="str">
        <f>IFERROR(VLOOKUP($J76,[5]LSIns!$B$5:$C$45,2,FALSE),"")</f>
        <v>lsGasoil</v>
      </c>
      <c r="L76" s="472" t="s">
        <v>2298</v>
      </c>
      <c r="M76" s="471" t="s">
        <v>2300</v>
      </c>
      <c r="N76" s="467">
        <v>70</v>
      </c>
      <c r="O76" s="473">
        <v>230</v>
      </c>
      <c r="P76" s="473">
        <f>Tabla1[[#This Row],[Cantidad de Insumos]]*O76</f>
        <v>16100</v>
      </c>
      <c r="Q76" s="474">
        <v>237102</v>
      </c>
      <c r="R76" s="470" t="s">
        <v>1303</v>
      </c>
    </row>
    <row r="77" spans="2:18" s="57" customFormat="1" x14ac:dyDescent="0.25">
      <c r="B77" s="440" t="e">
        <f>IF(Tabla1[[#This Row],[Código_Actividad]]="","",CONCATENATE(Tabla1[[#This Row],[POA]],".",Tabla1[[#This Row],[SRS]],".",Tabla1[[#This Row],[AREA]],".",Tabla1[[#This Row],[TIPO]]))</f>
        <v>#REF!</v>
      </c>
      <c r="C77" s="440" t="e">
        <f>IF(Tabla1[[#This Row],[Código_Actividad]]="","",'[5]Formulario PPGR1'!#REF!)</f>
        <v>#REF!</v>
      </c>
      <c r="D77" s="440" t="e">
        <f>IF(Tabla1[[#This Row],[Código_Actividad]]="","",'[5]Formulario PPGR1'!#REF!)</f>
        <v>#REF!</v>
      </c>
      <c r="E77" s="440" t="e">
        <f>IF(Tabla1[[#This Row],[Código_Actividad]]="","",'[5]Formulario PPGR1'!#REF!)</f>
        <v>#REF!</v>
      </c>
      <c r="F77" s="440" t="e">
        <f>IF(Tabla1[[#This Row],[Código_Actividad]]="","",'[5]Formulario PPGR1'!#REF!)</f>
        <v>#REF!</v>
      </c>
      <c r="G77" s="476" t="s">
        <v>2170</v>
      </c>
      <c r="H77" s="477" t="s">
        <v>2021</v>
      </c>
      <c r="I77" s="441">
        <v>1</v>
      </c>
      <c r="J77" s="442" t="s">
        <v>183</v>
      </c>
      <c r="K77" s="455" t="s">
        <v>686</v>
      </c>
      <c r="L77" s="456" t="s">
        <v>707</v>
      </c>
      <c r="M77" s="455" t="s">
        <v>544</v>
      </c>
      <c r="N77" s="443">
        <v>30</v>
      </c>
      <c r="O77" s="445">
        <v>155</v>
      </c>
      <c r="P77" s="445">
        <f>Tabla1[[#This Row],[Cantidad de Insumos]]*O77</f>
        <v>4650</v>
      </c>
      <c r="Q77" s="459">
        <v>231101</v>
      </c>
      <c r="R77" s="442" t="s">
        <v>1303</v>
      </c>
    </row>
    <row r="78" spans="2:18" s="57" customFormat="1" x14ac:dyDescent="0.25">
      <c r="B78" s="440" t="e">
        <f>IF(Tabla1[[#This Row],[Código_Actividad]]="","",CONCATENATE(Tabla1[[#This Row],[POA]],".",Tabla1[[#This Row],[SRS]],".",Tabla1[[#This Row],[AREA]],".",Tabla1[[#This Row],[TIPO]]))</f>
        <v>#REF!</v>
      </c>
      <c r="C78" s="440" t="e">
        <f>IF(Tabla1[[#This Row],[Código_Actividad]]="","",'[5]Formulario PPGR1'!#REF!)</f>
        <v>#REF!</v>
      </c>
      <c r="D78" s="440" t="e">
        <f>IF(Tabla1[[#This Row],[Código_Actividad]]="","",'[5]Formulario PPGR1'!#REF!)</f>
        <v>#REF!</v>
      </c>
      <c r="E78" s="440" t="e">
        <f>IF(Tabla1[[#This Row],[Código_Actividad]]="","",'[5]Formulario PPGR1'!#REF!)</f>
        <v>#REF!</v>
      </c>
      <c r="F78" s="440" t="e">
        <f>IF(Tabla1[[#This Row],[Código_Actividad]]="","",'[5]Formulario PPGR1'!#REF!)</f>
        <v>#REF!</v>
      </c>
      <c r="G78" s="476" t="s">
        <v>2171</v>
      </c>
      <c r="H78" s="477" t="s">
        <v>1950</v>
      </c>
      <c r="I78" s="441">
        <v>3</v>
      </c>
      <c r="J78" s="442" t="s">
        <v>183</v>
      </c>
      <c r="K78" s="455" t="s">
        <v>686</v>
      </c>
      <c r="L78" s="456" t="s">
        <v>707</v>
      </c>
      <c r="M78" s="455" t="s">
        <v>544</v>
      </c>
      <c r="N78" s="443">
        <v>90</v>
      </c>
      <c r="O78" s="445">
        <v>155</v>
      </c>
      <c r="P78" s="445">
        <f>Tabla1[[#This Row],[Cantidad de Insumos]]*O78</f>
        <v>13950</v>
      </c>
      <c r="Q78" s="459">
        <v>231101</v>
      </c>
      <c r="R78" s="442" t="s">
        <v>1303</v>
      </c>
    </row>
    <row r="79" spans="2:18" s="57" customFormat="1" x14ac:dyDescent="0.25">
      <c r="B79" s="440" t="e">
        <f>IF(Tabla1[[#This Row],[Código_Actividad]]="","",CONCATENATE(Tabla1[[#This Row],[POA]],".",Tabla1[[#This Row],[SRS]],".",Tabla1[[#This Row],[AREA]],".",Tabla1[[#This Row],[TIPO]]))</f>
        <v>#REF!</v>
      </c>
      <c r="C79" s="440" t="e">
        <f>IF(Tabla1[[#This Row],[Código_Actividad]]="","",'[5]Formulario PPGR1'!#REF!)</f>
        <v>#REF!</v>
      </c>
      <c r="D79" s="440" t="e">
        <f>IF(Tabla1[[#This Row],[Código_Actividad]]="","",'[5]Formulario PPGR1'!#REF!)</f>
        <v>#REF!</v>
      </c>
      <c r="E79" s="440" t="e">
        <f>IF(Tabla1[[#This Row],[Código_Actividad]]="","",'[5]Formulario PPGR1'!#REF!)</f>
        <v>#REF!</v>
      </c>
      <c r="F79" s="440" t="e">
        <f>IF(Tabla1[[#This Row],[Código_Actividad]]="","",'[5]Formulario PPGR1'!#REF!)</f>
        <v>#REF!</v>
      </c>
      <c r="G79" s="476" t="s">
        <v>2173</v>
      </c>
      <c r="H79" s="477" t="s">
        <v>2024</v>
      </c>
      <c r="I79" s="441">
        <v>4</v>
      </c>
      <c r="J79" s="442" t="s">
        <v>129</v>
      </c>
      <c r="K79" s="455"/>
      <c r="L79" s="456" t="s">
        <v>1300</v>
      </c>
      <c r="M79" s="455" t="s">
        <v>2299</v>
      </c>
      <c r="N79" s="443">
        <v>4</v>
      </c>
      <c r="O79" s="445">
        <v>1500</v>
      </c>
      <c r="P79" s="445">
        <f>Tabla1[[#This Row],[Cantidad de Insumos]]*O79</f>
        <v>6000</v>
      </c>
      <c r="Q79" s="459">
        <v>223101</v>
      </c>
      <c r="R79" s="442" t="s">
        <v>1303</v>
      </c>
    </row>
    <row r="80" spans="2:18" s="57" customFormat="1" x14ac:dyDescent="0.25">
      <c r="B80" s="466" t="e">
        <f>IF(Tabla1[[#This Row],[Código_Actividad]]="","",CONCATENATE(Tabla1[[#This Row],[POA]],".",Tabla1[[#This Row],[SRS]],".",Tabla1[[#This Row],[AREA]],".",Tabla1[[#This Row],[TIPO]]))</f>
        <v>#REF!</v>
      </c>
      <c r="C80" s="466" t="e">
        <f>IF(Tabla1[[#This Row],[Código_Actividad]]="","",'[5]Formulario PPGR1'!#REF!)</f>
        <v>#REF!</v>
      </c>
      <c r="D80" s="466" t="e">
        <f>IF(Tabla1[[#This Row],[Código_Actividad]]="","",'[5]Formulario PPGR1'!#REF!)</f>
        <v>#REF!</v>
      </c>
      <c r="E80" s="466" t="e">
        <f>IF(Tabla1[[#This Row],[Código_Actividad]]="","",'[5]Formulario PPGR1'!#REF!)</f>
        <v>#REF!</v>
      </c>
      <c r="F80" s="466" t="e">
        <f>IF(Tabla1[[#This Row],[Código_Actividad]]="","",'[5]Formulario PPGR1'!#REF!)</f>
        <v>#REF!</v>
      </c>
      <c r="G80" s="475" t="s">
        <v>2173</v>
      </c>
      <c r="H80" s="477" t="s">
        <v>2024</v>
      </c>
      <c r="I80" s="469">
        <v>4</v>
      </c>
      <c r="J80" s="470" t="s">
        <v>2285</v>
      </c>
      <c r="K80" s="471" t="s">
        <v>2291</v>
      </c>
      <c r="L80" s="472" t="s">
        <v>1297</v>
      </c>
      <c r="M80" s="471" t="s">
        <v>2299</v>
      </c>
      <c r="N80" s="467">
        <v>4</v>
      </c>
      <c r="O80" s="473">
        <v>800</v>
      </c>
      <c r="P80" s="473">
        <f>Tabla1[[#This Row],[Cantidad de Insumos]]*O80</f>
        <v>3200</v>
      </c>
      <c r="Q80" s="474">
        <v>223101</v>
      </c>
      <c r="R80" s="470" t="s">
        <v>1303</v>
      </c>
    </row>
    <row r="81" spans="2:18" s="57" customFormat="1" x14ac:dyDescent="0.25">
      <c r="B81" s="466" t="e">
        <f>IF(Tabla1[[#This Row],[Código_Actividad]]="","",CONCATENATE(Tabla1[[#This Row],[POA]],".",Tabla1[[#This Row],[SRS]],".",Tabla1[[#This Row],[AREA]],".",Tabla1[[#This Row],[TIPO]]))</f>
        <v>#REF!</v>
      </c>
      <c r="C81" s="466" t="e">
        <f>IF(Tabla1[[#This Row],[Código_Actividad]]="","",'[5]Formulario PPGR1'!#REF!)</f>
        <v>#REF!</v>
      </c>
      <c r="D81" s="466" t="e">
        <f>IF(Tabla1[[#This Row],[Código_Actividad]]="","",'[5]Formulario PPGR1'!#REF!)</f>
        <v>#REF!</v>
      </c>
      <c r="E81" s="466" t="e">
        <f>IF(Tabla1[[#This Row],[Código_Actividad]]="","",'[5]Formulario PPGR1'!#REF!)</f>
        <v>#REF!</v>
      </c>
      <c r="F81" s="466" t="e">
        <f>IF(Tabla1[[#This Row],[Código_Actividad]]="","",'[5]Formulario PPGR1'!#REF!)</f>
        <v>#REF!</v>
      </c>
      <c r="G81" s="475" t="s">
        <v>2173</v>
      </c>
      <c r="H81" s="477" t="s">
        <v>2024</v>
      </c>
      <c r="I81" s="469">
        <v>25</v>
      </c>
      <c r="J81" s="470" t="s">
        <v>236</v>
      </c>
      <c r="K81" s="471" t="s">
        <v>844</v>
      </c>
      <c r="L81" s="472" t="s">
        <v>2298</v>
      </c>
      <c r="M81" s="471" t="s">
        <v>2300</v>
      </c>
      <c r="N81" s="467">
        <v>25</v>
      </c>
      <c r="O81" s="473">
        <v>230</v>
      </c>
      <c r="P81" s="473">
        <f>Tabla1[[#This Row],[Cantidad de Insumos]]*O81</f>
        <v>5750</v>
      </c>
      <c r="Q81" s="474">
        <v>237102</v>
      </c>
      <c r="R81" s="470" t="s">
        <v>1303</v>
      </c>
    </row>
    <row r="82" spans="2:18" s="57" customFormat="1" x14ac:dyDescent="0.25">
      <c r="B82" s="440" t="e">
        <f>IF(Tabla1[[#This Row],[Código_Actividad]]="","",CONCATENATE(Tabla1[[#This Row],[POA]],".",Tabla1[[#This Row],[SRS]],".",Tabla1[[#This Row],[AREA]],".",Tabla1[[#This Row],[TIPO]]))</f>
        <v>#REF!</v>
      </c>
      <c r="C82" s="440" t="e">
        <f>IF(Tabla1[[#This Row],[Código_Actividad]]="","",'[5]Formulario PPGR1'!#REF!)</f>
        <v>#REF!</v>
      </c>
      <c r="D82" s="440" t="e">
        <f>IF(Tabla1[[#This Row],[Código_Actividad]]="","",'[5]Formulario PPGR1'!#REF!)</f>
        <v>#REF!</v>
      </c>
      <c r="E82" s="440" t="e">
        <f>IF(Tabla1[[#This Row],[Código_Actividad]]="","",'[5]Formulario PPGR1'!#REF!)</f>
        <v>#REF!</v>
      </c>
      <c r="F82" s="440" t="e">
        <f>IF(Tabla1[[#This Row],[Código_Actividad]]="","",'[5]Formulario PPGR1'!#REF!)</f>
        <v>#REF!</v>
      </c>
      <c r="G82" s="476" t="s">
        <v>2096</v>
      </c>
      <c r="H82" s="477" t="s">
        <v>2025</v>
      </c>
      <c r="I82" s="441">
        <v>4</v>
      </c>
      <c r="J82" s="442" t="s">
        <v>129</v>
      </c>
      <c r="K82" s="455"/>
      <c r="L82" s="456" t="s">
        <v>1300</v>
      </c>
      <c r="M82" s="455" t="s">
        <v>2299</v>
      </c>
      <c r="N82" s="443">
        <v>4</v>
      </c>
      <c r="O82" s="445">
        <v>1500</v>
      </c>
      <c r="P82" s="445">
        <f>Tabla1[[#This Row],[Cantidad de Insumos]]*O82</f>
        <v>6000</v>
      </c>
      <c r="Q82" s="459">
        <v>223101</v>
      </c>
      <c r="R82" s="442" t="s">
        <v>1303</v>
      </c>
    </row>
    <row r="83" spans="2:18" s="57" customFormat="1" x14ac:dyDescent="0.25">
      <c r="B83" s="466" t="e">
        <f>IF(Tabla1[[#This Row],[Código_Actividad]]="","",CONCATENATE(Tabla1[[#This Row],[POA]],".",Tabla1[[#This Row],[SRS]],".",Tabla1[[#This Row],[AREA]],".",Tabla1[[#This Row],[TIPO]]))</f>
        <v>#REF!</v>
      </c>
      <c r="C83" s="466" t="e">
        <f>IF(Tabla1[[#This Row],[Código_Actividad]]="","",'[5]Formulario PPGR1'!#REF!)</f>
        <v>#REF!</v>
      </c>
      <c r="D83" s="466" t="e">
        <f>IF(Tabla1[[#This Row],[Código_Actividad]]="","",'[5]Formulario PPGR1'!#REF!)</f>
        <v>#REF!</v>
      </c>
      <c r="E83" s="466" t="e">
        <f>IF(Tabla1[[#This Row],[Código_Actividad]]="","",'[5]Formulario PPGR1'!#REF!)</f>
        <v>#REF!</v>
      </c>
      <c r="F83" s="466" t="e">
        <f>IF(Tabla1[[#This Row],[Código_Actividad]]="","",'[5]Formulario PPGR1'!#REF!)</f>
        <v>#REF!</v>
      </c>
      <c r="G83" s="475" t="s">
        <v>2096</v>
      </c>
      <c r="H83" s="477" t="s">
        <v>2025</v>
      </c>
      <c r="I83" s="469">
        <v>4</v>
      </c>
      <c r="J83" s="470" t="s">
        <v>2285</v>
      </c>
      <c r="K83" s="471" t="s">
        <v>2291</v>
      </c>
      <c r="L83" s="472" t="s">
        <v>1297</v>
      </c>
      <c r="M83" s="471" t="s">
        <v>2299</v>
      </c>
      <c r="N83" s="467">
        <v>4</v>
      </c>
      <c r="O83" s="473">
        <v>800</v>
      </c>
      <c r="P83" s="473">
        <f>Tabla1[[#This Row],[Cantidad de Insumos]]*O83</f>
        <v>3200</v>
      </c>
      <c r="Q83" s="474">
        <v>223101</v>
      </c>
      <c r="R83" s="470" t="s">
        <v>1303</v>
      </c>
    </row>
    <row r="84" spans="2:18" s="57" customFormat="1" x14ac:dyDescent="0.25">
      <c r="B84" s="466" t="e">
        <f>IF(Tabla1[[#This Row],[Código_Actividad]]="","",CONCATENATE(Tabla1[[#This Row],[POA]],".",Tabla1[[#This Row],[SRS]],".",Tabla1[[#This Row],[AREA]],".",Tabla1[[#This Row],[TIPO]]))</f>
        <v>#REF!</v>
      </c>
      <c r="C84" s="466" t="e">
        <f>IF(Tabla1[[#This Row],[Código_Actividad]]="","",'[5]Formulario PPGR1'!#REF!)</f>
        <v>#REF!</v>
      </c>
      <c r="D84" s="466" t="e">
        <f>IF(Tabla1[[#This Row],[Código_Actividad]]="","",'[5]Formulario PPGR1'!#REF!)</f>
        <v>#REF!</v>
      </c>
      <c r="E84" s="466" t="e">
        <f>IF(Tabla1[[#This Row],[Código_Actividad]]="","",'[5]Formulario PPGR1'!#REF!)</f>
        <v>#REF!</v>
      </c>
      <c r="F84" s="466" t="e">
        <f>IF(Tabla1[[#This Row],[Código_Actividad]]="","",'[5]Formulario PPGR1'!#REF!)</f>
        <v>#REF!</v>
      </c>
      <c r="G84" s="475" t="s">
        <v>2096</v>
      </c>
      <c r="H84" s="477" t="s">
        <v>2025</v>
      </c>
      <c r="I84" s="469">
        <v>40</v>
      </c>
      <c r="J84" s="484" t="s">
        <v>236</v>
      </c>
      <c r="K84" s="471" t="s">
        <v>844</v>
      </c>
      <c r="L84" s="472" t="s">
        <v>2298</v>
      </c>
      <c r="M84" s="471" t="s">
        <v>2300</v>
      </c>
      <c r="N84" s="467">
        <v>40</v>
      </c>
      <c r="O84" s="473">
        <v>230</v>
      </c>
      <c r="P84" s="473">
        <f>Tabla1[[#This Row],[Cantidad de Insumos]]*O84</f>
        <v>9200</v>
      </c>
      <c r="Q84" s="474">
        <v>237102</v>
      </c>
      <c r="R84" s="470" t="s">
        <v>1303</v>
      </c>
    </row>
    <row r="85" spans="2:18" s="57" customFormat="1" x14ac:dyDescent="0.25">
      <c r="B85" s="440" t="e">
        <f>IF(Tabla1[[#This Row],[Código_Actividad]]="","",CONCATENATE(Tabla1[[#This Row],[POA]],".",Tabla1[[#This Row],[SRS]],".",Tabla1[[#This Row],[AREA]],".",Tabla1[[#This Row],[TIPO]]))</f>
        <v>#REF!</v>
      </c>
      <c r="C85" s="440" t="e">
        <f>IF(Tabla1[[#This Row],[Código_Actividad]]="","",'[5]Formulario PPGR1'!#REF!)</f>
        <v>#REF!</v>
      </c>
      <c r="D85" s="440" t="e">
        <f>IF(Tabla1[[#This Row],[Código_Actividad]]="","",'[5]Formulario PPGR1'!#REF!)</f>
        <v>#REF!</v>
      </c>
      <c r="E85" s="440" t="e">
        <f>IF(Tabla1[[#This Row],[Código_Actividad]]="","",'[5]Formulario PPGR1'!#REF!)</f>
        <v>#REF!</v>
      </c>
      <c r="F85" s="440" t="e">
        <f>IF(Tabla1[[#This Row],[Código_Actividad]]="","",'[5]Formulario PPGR1'!#REF!)</f>
        <v>#REF!</v>
      </c>
      <c r="G85" s="476" t="s">
        <v>2097</v>
      </c>
      <c r="H85" s="477" t="s">
        <v>1894</v>
      </c>
      <c r="I85" s="441">
        <v>4</v>
      </c>
      <c r="J85" s="442" t="s">
        <v>129</v>
      </c>
      <c r="K85" s="455"/>
      <c r="L85" s="456" t="s">
        <v>1300</v>
      </c>
      <c r="M85" s="455" t="s">
        <v>2299</v>
      </c>
      <c r="N85" s="443">
        <v>4</v>
      </c>
      <c r="O85" s="445">
        <v>1500</v>
      </c>
      <c r="P85" s="445">
        <f>Tabla1[[#This Row],[Cantidad de Insumos]]*O85</f>
        <v>6000</v>
      </c>
      <c r="Q85" s="459">
        <v>223101</v>
      </c>
      <c r="R85" s="442" t="s">
        <v>1303</v>
      </c>
    </row>
    <row r="86" spans="2:18" s="57" customFormat="1" x14ac:dyDescent="0.25">
      <c r="B86" s="466" t="e">
        <f>IF(Tabla1[[#This Row],[Código_Actividad]]="","",CONCATENATE(Tabla1[[#This Row],[POA]],".",Tabla1[[#This Row],[SRS]],".",Tabla1[[#This Row],[AREA]],".",Tabla1[[#This Row],[TIPO]]))</f>
        <v>#REF!</v>
      </c>
      <c r="C86" s="466" t="e">
        <f>IF(Tabla1[[#This Row],[Código_Actividad]]="","",'[5]Formulario PPGR1'!#REF!)</f>
        <v>#REF!</v>
      </c>
      <c r="D86" s="466" t="e">
        <f>IF(Tabla1[[#This Row],[Código_Actividad]]="","",'[5]Formulario PPGR1'!#REF!)</f>
        <v>#REF!</v>
      </c>
      <c r="E86" s="466" t="e">
        <f>IF(Tabla1[[#This Row],[Código_Actividad]]="","",'[5]Formulario PPGR1'!#REF!)</f>
        <v>#REF!</v>
      </c>
      <c r="F86" s="466" t="e">
        <f>IF(Tabla1[[#This Row],[Código_Actividad]]="","",'[5]Formulario PPGR1'!#REF!)</f>
        <v>#REF!</v>
      </c>
      <c r="G86" s="475" t="s">
        <v>2097</v>
      </c>
      <c r="H86" s="477" t="s">
        <v>1894</v>
      </c>
      <c r="I86" s="469">
        <v>4</v>
      </c>
      <c r="J86" s="470" t="s">
        <v>2285</v>
      </c>
      <c r="K86" s="471" t="s">
        <v>2291</v>
      </c>
      <c r="L86" s="472" t="s">
        <v>1297</v>
      </c>
      <c r="M86" s="471" t="s">
        <v>2299</v>
      </c>
      <c r="N86" s="467">
        <v>4</v>
      </c>
      <c r="O86" s="473">
        <v>800</v>
      </c>
      <c r="P86" s="473">
        <f>Tabla1[[#This Row],[Cantidad de Insumos]]*O86</f>
        <v>3200</v>
      </c>
      <c r="Q86" s="474">
        <v>223101</v>
      </c>
      <c r="R86" s="470" t="s">
        <v>1303</v>
      </c>
    </row>
    <row r="87" spans="2:18" s="57" customFormat="1" x14ac:dyDescent="0.25">
      <c r="B87" s="466" t="e">
        <f>IF(Tabla1[[#This Row],[Código_Actividad]]="","",CONCATENATE(Tabla1[[#This Row],[POA]],".",Tabla1[[#This Row],[SRS]],".",Tabla1[[#This Row],[AREA]],".",Tabla1[[#This Row],[TIPO]]))</f>
        <v>#REF!</v>
      </c>
      <c r="C87" s="466" t="e">
        <f>IF(Tabla1[[#This Row],[Código_Actividad]]="","",'[5]Formulario PPGR1'!#REF!)</f>
        <v>#REF!</v>
      </c>
      <c r="D87" s="466" t="e">
        <f>IF(Tabla1[[#This Row],[Código_Actividad]]="","",'[5]Formulario PPGR1'!#REF!)</f>
        <v>#REF!</v>
      </c>
      <c r="E87" s="466" t="e">
        <f>IF(Tabla1[[#This Row],[Código_Actividad]]="","",'[5]Formulario PPGR1'!#REF!)</f>
        <v>#REF!</v>
      </c>
      <c r="F87" s="466" t="e">
        <f>IF(Tabla1[[#This Row],[Código_Actividad]]="","",'[5]Formulario PPGR1'!#REF!)</f>
        <v>#REF!</v>
      </c>
      <c r="G87" s="475" t="s">
        <v>2097</v>
      </c>
      <c r="H87" s="477" t="s">
        <v>1894</v>
      </c>
      <c r="I87" s="469">
        <v>25</v>
      </c>
      <c r="J87" s="470" t="s">
        <v>236</v>
      </c>
      <c r="K87" s="471" t="s">
        <v>844</v>
      </c>
      <c r="L87" s="472" t="s">
        <v>2298</v>
      </c>
      <c r="M87" s="471" t="s">
        <v>2300</v>
      </c>
      <c r="N87" s="467">
        <v>25</v>
      </c>
      <c r="O87" s="473">
        <v>230</v>
      </c>
      <c r="P87" s="473">
        <f>Tabla1[[#This Row],[Cantidad de Insumos]]*O87</f>
        <v>5750</v>
      </c>
      <c r="Q87" s="474">
        <v>237102</v>
      </c>
      <c r="R87" s="470" t="s">
        <v>1303</v>
      </c>
    </row>
    <row r="88" spans="2:18" s="57" customFormat="1" x14ac:dyDescent="0.25">
      <c r="B88" s="440" t="e">
        <f>IF(Tabla1[[#This Row],[Código_Actividad]]="","",CONCATENATE(Tabla1[[#This Row],[POA]],".",Tabla1[[#This Row],[SRS]],".",Tabla1[[#This Row],[AREA]],".",Tabla1[[#This Row],[TIPO]]))</f>
        <v>#REF!</v>
      </c>
      <c r="C88" s="440" t="e">
        <f>IF(Tabla1[[#This Row],[Código_Actividad]]="","",'[5]Formulario PPGR1'!#REF!)</f>
        <v>#REF!</v>
      </c>
      <c r="D88" s="440" t="e">
        <f>IF(Tabla1[[#This Row],[Código_Actividad]]="","",'[5]Formulario PPGR1'!#REF!)</f>
        <v>#REF!</v>
      </c>
      <c r="E88" s="440" t="e">
        <f>IF(Tabla1[[#This Row],[Código_Actividad]]="","",'[5]Formulario PPGR1'!#REF!)</f>
        <v>#REF!</v>
      </c>
      <c r="F88" s="440" t="e">
        <f>IF(Tabla1[[#This Row],[Código_Actividad]]="","",'[5]Formulario PPGR1'!#REF!)</f>
        <v>#REF!</v>
      </c>
      <c r="G88" s="476" t="s">
        <v>2098</v>
      </c>
      <c r="H88" s="477" t="s">
        <v>1895</v>
      </c>
      <c r="I88" s="441">
        <v>2</v>
      </c>
      <c r="J88" s="456" t="s">
        <v>129</v>
      </c>
      <c r="K88" s="455"/>
      <c r="L88" s="456" t="s">
        <v>1300</v>
      </c>
      <c r="M88" s="455" t="s">
        <v>2299</v>
      </c>
      <c r="N88" s="443">
        <v>2</v>
      </c>
      <c r="O88" s="445">
        <v>1500</v>
      </c>
      <c r="P88" s="445">
        <f>Tabla1[[#This Row],[Cantidad de Insumos]]*O88</f>
        <v>3000</v>
      </c>
      <c r="Q88" s="459">
        <v>223101</v>
      </c>
      <c r="R88" s="442" t="s">
        <v>1303</v>
      </c>
    </row>
    <row r="89" spans="2:18" s="57" customFormat="1" x14ac:dyDescent="0.25">
      <c r="B89" s="466" t="e">
        <f>IF(Tabla1[[#This Row],[Código_Actividad]]="","",CONCATENATE(Tabla1[[#This Row],[POA]],".",Tabla1[[#This Row],[SRS]],".",Tabla1[[#This Row],[AREA]],".",Tabla1[[#This Row],[TIPO]]))</f>
        <v>#REF!</v>
      </c>
      <c r="C89" s="466" t="e">
        <f>IF(Tabla1[[#This Row],[Código_Actividad]]="","",'[5]Formulario PPGR1'!#REF!)</f>
        <v>#REF!</v>
      </c>
      <c r="D89" s="466" t="e">
        <f>IF(Tabla1[[#This Row],[Código_Actividad]]="","",'[5]Formulario PPGR1'!#REF!)</f>
        <v>#REF!</v>
      </c>
      <c r="E89" s="466" t="e">
        <f>IF(Tabla1[[#This Row],[Código_Actividad]]="","",'[5]Formulario PPGR1'!#REF!)</f>
        <v>#REF!</v>
      </c>
      <c r="F89" s="466" t="e">
        <f>IF(Tabla1[[#This Row],[Código_Actividad]]="","",'[5]Formulario PPGR1'!#REF!)</f>
        <v>#REF!</v>
      </c>
      <c r="G89" s="475" t="s">
        <v>2098</v>
      </c>
      <c r="H89" s="477" t="s">
        <v>1895</v>
      </c>
      <c r="I89" s="469">
        <v>2</v>
      </c>
      <c r="J89" s="470" t="s">
        <v>2285</v>
      </c>
      <c r="K89" s="471" t="s">
        <v>2291</v>
      </c>
      <c r="L89" s="472" t="s">
        <v>1297</v>
      </c>
      <c r="M89" s="471" t="s">
        <v>2299</v>
      </c>
      <c r="N89" s="467">
        <v>2</v>
      </c>
      <c r="O89" s="473">
        <v>800</v>
      </c>
      <c r="P89" s="473">
        <f>Tabla1[[#This Row],[Cantidad de Insumos]]*O89</f>
        <v>1600</v>
      </c>
      <c r="Q89" s="474">
        <v>223101</v>
      </c>
      <c r="R89" s="470" t="s">
        <v>1303</v>
      </c>
    </row>
    <row r="90" spans="2:18" s="57" customFormat="1" x14ac:dyDescent="0.25">
      <c r="B90" s="466" t="e">
        <f>IF(Tabla1[[#This Row],[Código_Actividad]]="","",CONCATENATE(Tabla1[[#This Row],[POA]],".",Tabla1[[#This Row],[SRS]],".",Tabla1[[#This Row],[AREA]],".",Tabla1[[#This Row],[TIPO]]))</f>
        <v>#REF!</v>
      </c>
      <c r="C90" s="466" t="e">
        <f>IF(Tabla1[[#This Row],[Código_Actividad]]="","",'[5]Formulario PPGR1'!#REF!)</f>
        <v>#REF!</v>
      </c>
      <c r="D90" s="466" t="e">
        <f>IF(Tabla1[[#This Row],[Código_Actividad]]="","",'[5]Formulario PPGR1'!#REF!)</f>
        <v>#REF!</v>
      </c>
      <c r="E90" s="466" t="e">
        <f>IF(Tabla1[[#This Row],[Código_Actividad]]="","",'[5]Formulario PPGR1'!#REF!)</f>
        <v>#REF!</v>
      </c>
      <c r="F90" s="466" t="e">
        <f>IF(Tabla1[[#This Row],[Código_Actividad]]="","",'[5]Formulario PPGR1'!#REF!)</f>
        <v>#REF!</v>
      </c>
      <c r="G90" s="475" t="s">
        <v>2098</v>
      </c>
      <c r="H90" s="477" t="s">
        <v>1895</v>
      </c>
      <c r="I90" s="469">
        <v>25</v>
      </c>
      <c r="J90" s="470" t="s">
        <v>236</v>
      </c>
      <c r="K90" s="471" t="s">
        <v>844</v>
      </c>
      <c r="L90" s="472" t="s">
        <v>2298</v>
      </c>
      <c r="M90" s="471" t="s">
        <v>2300</v>
      </c>
      <c r="N90" s="467">
        <v>25</v>
      </c>
      <c r="O90" s="473">
        <v>230</v>
      </c>
      <c r="P90" s="473">
        <f>Tabla1[[#This Row],[Cantidad de Insumos]]*O90</f>
        <v>5750</v>
      </c>
      <c r="Q90" s="474">
        <v>237102</v>
      </c>
      <c r="R90" s="470" t="s">
        <v>1303</v>
      </c>
    </row>
    <row r="91" spans="2:18" s="57" customFormat="1" x14ac:dyDescent="0.25">
      <c r="B91" s="440" t="e">
        <f>IF(Tabla1[[#This Row],[Código_Actividad]]="","",CONCATENATE(Tabla1[[#This Row],[POA]],".",Tabla1[[#This Row],[SRS]],".",Tabla1[[#This Row],[AREA]],".",Tabla1[[#This Row],[TIPO]]))</f>
        <v>#REF!</v>
      </c>
      <c r="C91" s="440" t="e">
        <f>IF(Tabla1[[#This Row],[Código_Actividad]]="","",'[5]Formulario PPGR1'!#REF!)</f>
        <v>#REF!</v>
      </c>
      <c r="D91" s="440" t="e">
        <f>IF(Tabla1[[#This Row],[Código_Actividad]]="","",'[5]Formulario PPGR1'!#REF!)</f>
        <v>#REF!</v>
      </c>
      <c r="E91" s="440" t="e">
        <f>IF(Tabla1[[#This Row],[Código_Actividad]]="","",'[5]Formulario PPGR1'!#REF!)</f>
        <v>#REF!</v>
      </c>
      <c r="F91" s="440" t="e">
        <f>IF(Tabla1[[#This Row],[Código_Actividad]]="","",'[5]Formulario PPGR1'!#REF!)</f>
        <v>#REF!</v>
      </c>
      <c r="G91" s="476" t="s">
        <v>2099</v>
      </c>
      <c r="H91" s="477" t="s">
        <v>1896</v>
      </c>
      <c r="I91" s="441">
        <v>4</v>
      </c>
      <c r="J91" s="456" t="s">
        <v>183</v>
      </c>
      <c r="K91" s="455" t="s">
        <v>686</v>
      </c>
      <c r="L91" s="456" t="s">
        <v>707</v>
      </c>
      <c r="M91" s="455" t="s">
        <v>544</v>
      </c>
      <c r="N91" s="443">
        <v>120</v>
      </c>
      <c r="O91" s="445">
        <v>155</v>
      </c>
      <c r="P91" s="445">
        <f>Tabla1[[#This Row],[Cantidad de Insumos]]*O91</f>
        <v>18600</v>
      </c>
      <c r="Q91" s="459">
        <v>231101</v>
      </c>
      <c r="R91" s="442" t="s">
        <v>1303</v>
      </c>
    </row>
    <row r="92" spans="2:18" s="57" customFormat="1" x14ac:dyDescent="0.25">
      <c r="B92" s="440" t="e">
        <f>IF(Tabla1[[#This Row],[Código_Actividad]]="","",CONCATENATE(Tabla1[[#This Row],[POA]],".",Tabla1[[#This Row],[SRS]],".",Tabla1[[#This Row],[AREA]],".",Tabla1[[#This Row],[TIPO]]))</f>
        <v>#REF!</v>
      </c>
      <c r="C92" s="440" t="e">
        <f>IF(Tabla1[[#This Row],[Código_Actividad]]="","",'[5]Formulario PPGR1'!#REF!)</f>
        <v>#REF!</v>
      </c>
      <c r="D92" s="440" t="e">
        <f>IF(Tabla1[[#This Row],[Código_Actividad]]="","",'[5]Formulario PPGR1'!#REF!)</f>
        <v>#REF!</v>
      </c>
      <c r="E92" s="440" t="e">
        <f>IF(Tabla1[[#This Row],[Código_Actividad]]="","",'[5]Formulario PPGR1'!#REF!)</f>
        <v>#REF!</v>
      </c>
      <c r="F92" s="440" t="e">
        <f>IF(Tabla1[[#This Row],[Código_Actividad]]="","",'[5]Formulario PPGR1'!#REF!)</f>
        <v>#REF!</v>
      </c>
      <c r="G92" s="476" t="s">
        <v>2100</v>
      </c>
      <c r="H92" s="477" t="s">
        <v>1897</v>
      </c>
      <c r="I92" s="441">
        <v>12</v>
      </c>
      <c r="J92" s="456" t="s">
        <v>129</v>
      </c>
      <c r="K92" s="455"/>
      <c r="L92" s="456" t="s">
        <v>1300</v>
      </c>
      <c r="M92" s="455" t="s">
        <v>2299</v>
      </c>
      <c r="N92" s="443">
        <v>12</v>
      </c>
      <c r="O92" s="445">
        <v>1500</v>
      </c>
      <c r="P92" s="445">
        <f>Tabla1[[#This Row],[Cantidad de Insumos]]*O92</f>
        <v>18000</v>
      </c>
      <c r="Q92" s="459">
        <v>223101</v>
      </c>
      <c r="R92" s="442" t="s">
        <v>1303</v>
      </c>
    </row>
    <row r="93" spans="2:18" s="57" customFormat="1" x14ac:dyDescent="0.25">
      <c r="B93" s="466" t="e">
        <f>IF(Tabla1[[#This Row],[Código_Actividad]]="","",CONCATENATE(Tabla1[[#This Row],[POA]],".",Tabla1[[#This Row],[SRS]],".",Tabla1[[#This Row],[AREA]],".",Tabla1[[#This Row],[TIPO]]))</f>
        <v>#REF!</v>
      </c>
      <c r="C93" s="466" t="e">
        <f>IF(Tabla1[[#This Row],[Código_Actividad]]="","",'[5]Formulario PPGR1'!#REF!)</f>
        <v>#REF!</v>
      </c>
      <c r="D93" s="466" t="e">
        <f>IF(Tabla1[[#This Row],[Código_Actividad]]="","",'[5]Formulario PPGR1'!#REF!)</f>
        <v>#REF!</v>
      </c>
      <c r="E93" s="466" t="e">
        <f>IF(Tabla1[[#This Row],[Código_Actividad]]="","",'[5]Formulario PPGR1'!#REF!)</f>
        <v>#REF!</v>
      </c>
      <c r="F93" s="466" t="e">
        <f>IF(Tabla1[[#This Row],[Código_Actividad]]="","",'[5]Formulario PPGR1'!#REF!)</f>
        <v>#REF!</v>
      </c>
      <c r="G93" s="475" t="s">
        <v>2100</v>
      </c>
      <c r="H93" s="477" t="s">
        <v>1897</v>
      </c>
      <c r="I93" s="469">
        <v>12</v>
      </c>
      <c r="J93" s="470" t="s">
        <v>2285</v>
      </c>
      <c r="K93" s="471" t="s">
        <v>2291</v>
      </c>
      <c r="L93" s="472" t="s">
        <v>1297</v>
      </c>
      <c r="M93" s="471" t="s">
        <v>2299</v>
      </c>
      <c r="N93" s="467">
        <v>12</v>
      </c>
      <c r="O93" s="473">
        <v>800</v>
      </c>
      <c r="P93" s="473">
        <f>Tabla1[[#This Row],[Cantidad de Insumos]]*O93</f>
        <v>9600</v>
      </c>
      <c r="Q93" s="474">
        <v>223101</v>
      </c>
      <c r="R93" s="470" t="s">
        <v>1303</v>
      </c>
    </row>
    <row r="94" spans="2:18" s="57" customFormat="1" x14ac:dyDescent="0.25">
      <c r="B94" s="466" t="e">
        <f>IF(Tabla1[[#This Row],[Código_Actividad]]="","",CONCATENATE(Tabla1[[#This Row],[POA]],".",Tabla1[[#This Row],[SRS]],".",Tabla1[[#This Row],[AREA]],".",Tabla1[[#This Row],[TIPO]]))</f>
        <v>#REF!</v>
      </c>
      <c r="C94" s="466" t="e">
        <f>IF(Tabla1[[#This Row],[Código_Actividad]]="","",'[5]Formulario PPGR1'!#REF!)</f>
        <v>#REF!</v>
      </c>
      <c r="D94" s="466" t="e">
        <f>IF(Tabla1[[#This Row],[Código_Actividad]]="","",'[5]Formulario PPGR1'!#REF!)</f>
        <v>#REF!</v>
      </c>
      <c r="E94" s="466" t="e">
        <f>IF(Tabla1[[#This Row],[Código_Actividad]]="","",'[5]Formulario PPGR1'!#REF!)</f>
        <v>#REF!</v>
      </c>
      <c r="F94" s="466" t="e">
        <f>IF(Tabla1[[#This Row],[Código_Actividad]]="","",'[5]Formulario PPGR1'!#REF!)</f>
        <v>#REF!</v>
      </c>
      <c r="G94" s="475" t="s">
        <v>2100</v>
      </c>
      <c r="H94" s="477" t="s">
        <v>1897</v>
      </c>
      <c r="I94" s="469">
        <v>100</v>
      </c>
      <c r="J94" s="470" t="s">
        <v>236</v>
      </c>
      <c r="K94" s="471" t="s">
        <v>844</v>
      </c>
      <c r="L94" s="472" t="s">
        <v>2298</v>
      </c>
      <c r="M94" s="471" t="s">
        <v>2300</v>
      </c>
      <c r="N94" s="467">
        <v>100</v>
      </c>
      <c r="O94" s="473">
        <v>230</v>
      </c>
      <c r="P94" s="473">
        <f>Tabla1[[#This Row],[Cantidad de Insumos]]*O94</f>
        <v>23000</v>
      </c>
      <c r="Q94" s="474">
        <v>237102</v>
      </c>
      <c r="R94" s="470" t="s">
        <v>1303</v>
      </c>
    </row>
    <row r="95" spans="2:18" s="57" customFormat="1" x14ac:dyDescent="0.25">
      <c r="B95" s="440" t="e">
        <f>IF(Tabla1[[#This Row],[Código_Actividad]]="","",CONCATENATE(Tabla1[[#This Row],[POA]],".",Tabla1[[#This Row],[SRS]],".",Tabla1[[#This Row],[AREA]],".",Tabla1[[#This Row],[TIPO]]))</f>
        <v>#REF!</v>
      </c>
      <c r="C95" s="440" t="e">
        <f>IF(Tabla1[[#This Row],[Código_Actividad]]="","",'[5]Formulario PPGR1'!#REF!)</f>
        <v>#REF!</v>
      </c>
      <c r="D95" s="440" t="e">
        <f>IF(Tabla1[[#This Row],[Código_Actividad]]="","",'[5]Formulario PPGR1'!#REF!)</f>
        <v>#REF!</v>
      </c>
      <c r="E95" s="440" t="e">
        <f>IF(Tabla1[[#This Row],[Código_Actividad]]="","",'[5]Formulario PPGR1'!#REF!)</f>
        <v>#REF!</v>
      </c>
      <c r="F95" s="440" t="e">
        <f>IF(Tabla1[[#This Row],[Código_Actividad]]="","",'[5]Formulario PPGR1'!#REF!)</f>
        <v>#REF!</v>
      </c>
      <c r="G95" s="476" t="s">
        <v>2101</v>
      </c>
      <c r="H95" s="477" t="s">
        <v>1935</v>
      </c>
      <c r="I95" s="441">
        <v>4</v>
      </c>
      <c r="J95" s="442" t="s">
        <v>183</v>
      </c>
      <c r="K95" s="455" t="s">
        <v>686</v>
      </c>
      <c r="L95" s="456" t="s">
        <v>707</v>
      </c>
      <c r="M95" s="455" t="s">
        <v>544</v>
      </c>
      <c r="N95" s="443">
        <v>120</v>
      </c>
      <c r="O95" s="445">
        <v>155</v>
      </c>
      <c r="P95" s="445">
        <f>Tabla1[[#This Row],[Cantidad de Insumos]]*O95</f>
        <v>18600</v>
      </c>
      <c r="Q95" s="459">
        <v>231101</v>
      </c>
      <c r="R95" s="442" t="s">
        <v>1303</v>
      </c>
    </row>
    <row r="96" spans="2:18" s="57" customFormat="1" x14ac:dyDescent="0.25">
      <c r="B96" s="440" t="e">
        <f>IF(Tabla1[[#This Row],[Código_Actividad]]="","",CONCATENATE(Tabla1[[#This Row],[POA]],".",Tabla1[[#This Row],[SRS]],".",Tabla1[[#This Row],[AREA]],".",Tabla1[[#This Row],[TIPO]]))</f>
        <v>#REF!</v>
      </c>
      <c r="C96" s="440" t="e">
        <f>IF(Tabla1[[#This Row],[Código_Actividad]]="","",'[5]Formulario PPGR1'!#REF!)</f>
        <v>#REF!</v>
      </c>
      <c r="D96" s="440" t="e">
        <f>IF(Tabla1[[#This Row],[Código_Actividad]]="","",'[5]Formulario PPGR1'!#REF!)</f>
        <v>#REF!</v>
      </c>
      <c r="E96" s="440" t="e">
        <f>IF(Tabla1[[#This Row],[Código_Actividad]]="","",'[5]Formulario PPGR1'!#REF!)</f>
        <v>#REF!</v>
      </c>
      <c r="F96" s="440" t="e">
        <f>IF(Tabla1[[#This Row],[Código_Actividad]]="","",'[5]Formulario PPGR1'!#REF!)</f>
        <v>#REF!</v>
      </c>
      <c r="G96" s="476" t="s">
        <v>2104</v>
      </c>
      <c r="H96" s="477" t="s">
        <v>1901</v>
      </c>
      <c r="I96" s="441">
        <v>4</v>
      </c>
      <c r="J96" s="442" t="s">
        <v>129</v>
      </c>
      <c r="K96" s="455"/>
      <c r="L96" s="456" t="s">
        <v>1300</v>
      </c>
      <c r="M96" s="455" t="s">
        <v>2299</v>
      </c>
      <c r="N96" s="443">
        <v>4</v>
      </c>
      <c r="O96" s="445">
        <v>1500</v>
      </c>
      <c r="P96" s="445">
        <f>Tabla1[[#This Row],[Cantidad de Insumos]]*O96</f>
        <v>6000</v>
      </c>
      <c r="Q96" s="459">
        <v>223101</v>
      </c>
      <c r="R96" s="442" t="s">
        <v>1303</v>
      </c>
    </row>
    <row r="97" spans="2:18" s="57" customFormat="1" x14ac:dyDescent="0.25">
      <c r="B97" s="466" t="e">
        <f>IF(Tabla1[[#This Row],[Código_Actividad]]="","",CONCATENATE(Tabla1[[#This Row],[POA]],".",Tabla1[[#This Row],[SRS]],".",Tabla1[[#This Row],[AREA]],".",Tabla1[[#This Row],[TIPO]]))</f>
        <v>#REF!</v>
      </c>
      <c r="C97" s="466" t="e">
        <f>IF(Tabla1[[#This Row],[Código_Actividad]]="","",'[5]Formulario PPGR1'!#REF!)</f>
        <v>#REF!</v>
      </c>
      <c r="D97" s="466" t="e">
        <f>IF(Tabla1[[#This Row],[Código_Actividad]]="","",'[5]Formulario PPGR1'!#REF!)</f>
        <v>#REF!</v>
      </c>
      <c r="E97" s="466" t="e">
        <f>IF(Tabla1[[#This Row],[Código_Actividad]]="","",'[5]Formulario PPGR1'!#REF!)</f>
        <v>#REF!</v>
      </c>
      <c r="F97" s="466" t="e">
        <f>IF(Tabla1[[#This Row],[Código_Actividad]]="","",'[5]Formulario PPGR1'!#REF!)</f>
        <v>#REF!</v>
      </c>
      <c r="G97" s="475" t="s">
        <v>2104</v>
      </c>
      <c r="H97" s="477" t="s">
        <v>1901</v>
      </c>
      <c r="I97" s="469">
        <v>4</v>
      </c>
      <c r="J97" s="470" t="s">
        <v>2285</v>
      </c>
      <c r="K97" s="471" t="s">
        <v>2291</v>
      </c>
      <c r="L97" s="472" t="s">
        <v>1297</v>
      </c>
      <c r="M97" s="471" t="s">
        <v>2299</v>
      </c>
      <c r="N97" s="467">
        <v>4</v>
      </c>
      <c r="O97" s="473">
        <v>800</v>
      </c>
      <c r="P97" s="473">
        <f>Tabla1[[#This Row],[Cantidad de Insumos]]*O97</f>
        <v>3200</v>
      </c>
      <c r="Q97" s="474">
        <v>223101</v>
      </c>
      <c r="R97" s="470" t="s">
        <v>1303</v>
      </c>
    </row>
    <row r="98" spans="2:18" s="57" customFormat="1" x14ac:dyDescent="0.25">
      <c r="B98" s="466" t="e">
        <f>IF(Tabla1[[#This Row],[Código_Actividad]]="","",CONCATENATE(Tabla1[[#This Row],[POA]],".",Tabla1[[#This Row],[SRS]],".",Tabla1[[#This Row],[AREA]],".",Tabla1[[#This Row],[TIPO]]))</f>
        <v>#REF!</v>
      </c>
      <c r="C98" s="466" t="e">
        <f>IF(Tabla1[[#This Row],[Código_Actividad]]="","",'[5]Formulario PPGR1'!#REF!)</f>
        <v>#REF!</v>
      </c>
      <c r="D98" s="466" t="e">
        <f>IF(Tabla1[[#This Row],[Código_Actividad]]="","",'[5]Formulario PPGR1'!#REF!)</f>
        <v>#REF!</v>
      </c>
      <c r="E98" s="466" t="e">
        <f>IF(Tabla1[[#This Row],[Código_Actividad]]="","",'[5]Formulario PPGR1'!#REF!)</f>
        <v>#REF!</v>
      </c>
      <c r="F98" s="466" t="e">
        <f>IF(Tabla1[[#This Row],[Código_Actividad]]="","",'[5]Formulario PPGR1'!#REF!)</f>
        <v>#REF!</v>
      </c>
      <c r="G98" s="475" t="s">
        <v>2104</v>
      </c>
      <c r="H98" s="477" t="s">
        <v>1901</v>
      </c>
      <c r="I98" s="469">
        <v>15</v>
      </c>
      <c r="J98" s="470" t="s">
        <v>236</v>
      </c>
      <c r="K98" s="471" t="s">
        <v>844</v>
      </c>
      <c r="L98" s="472" t="s">
        <v>2298</v>
      </c>
      <c r="M98" s="471" t="s">
        <v>2300</v>
      </c>
      <c r="N98" s="467">
        <v>15</v>
      </c>
      <c r="O98" s="473">
        <v>230</v>
      </c>
      <c r="P98" s="473">
        <f>Tabla1[[#This Row],[Cantidad de Insumos]]*O98</f>
        <v>3450</v>
      </c>
      <c r="Q98" s="474">
        <v>237102</v>
      </c>
      <c r="R98" s="470" t="s">
        <v>1303</v>
      </c>
    </row>
    <row r="99" spans="2:18" s="57" customFormat="1" x14ac:dyDescent="0.25">
      <c r="B99" s="440" t="e">
        <f>IF(Tabla1[[#This Row],[Código_Actividad]]="","",CONCATENATE(Tabla1[[#This Row],[POA]],".",Tabla1[[#This Row],[SRS]],".",Tabla1[[#This Row],[AREA]],".",Tabla1[[#This Row],[TIPO]]))</f>
        <v>#REF!</v>
      </c>
      <c r="C99" s="440" t="e">
        <f>IF(Tabla1[[#This Row],[Código_Actividad]]="","",'[5]Formulario PPGR1'!#REF!)</f>
        <v>#REF!</v>
      </c>
      <c r="D99" s="440" t="e">
        <f>IF(Tabla1[[#This Row],[Código_Actividad]]="","",'[5]Formulario PPGR1'!#REF!)</f>
        <v>#REF!</v>
      </c>
      <c r="E99" s="440" t="e">
        <f>IF(Tabla1[[#This Row],[Código_Actividad]]="","",'[5]Formulario PPGR1'!#REF!)</f>
        <v>#REF!</v>
      </c>
      <c r="F99" s="440" t="e">
        <f>IF(Tabla1[[#This Row],[Código_Actividad]]="","",'[5]Formulario PPGR1'!#REF!)</f>
        <v>#REF!</v>
      </c>
      <c r="G99" s="476" t="s">
        <v>2105</v>
      </c>
      <c r="H99" s="477" t="s">
        <v>1902</v>
      </c>
      <c r="I99" s="441">
        <v>3</v>
      </c>
      <c r="J99" s="442" t="s">
        <v>129</v>
      </c>
      <c r="K99" s="455"/>
      <c r="L99" s="456" t="s">
        <v>1300</v>
      </c>
      <c r="M99" s="455" t="s">
        <v>2299</v>
      </c>
      <c r="N99" s="443">
        <v>3</v>
      </c>
      <c r="O99" s="445">
        <v>1500</v>
      </c>
      <c r="P99" s="445">
        <f>Tabla1[[#This Row],[Cantidad de Insumos]]*O99</f>
        <v>4500</v>
      </c>
      <c r="Q99" s="459">
        <v>223101</v>
      </c>
      <c r="R99" s="442" t="s">
        <v>1303</v>
      </c>
    </row>
    <row r="100" spans="2:18" s="57" customFormat="1" x14ac:dyDescent="0.25">
      <c r="B100" s="466" t="e">
        <f>IF(Tabla1[[#This Row],[Código_Actividad]]="","",CONCATENATE(Tabla1[[#This Row],[POA]],".",Tabla1[[#This Row],[SRS]],".",Tabla1[[#This Row],[AREA]],".",Tabla1[[#This Row],[TIPO]]))</f>
        <v>#REF!</v>
      </c>
      <c r="C100" s="466" t="e">
        <f>IF(Tabla1[[#This Row],[Código_Actividad]]="","",'[5]Formulario PPGR1'!#REF!)</f>
        <v>#REF!</v>
      </c>
      <c r="D100" s="466" t="e">
        <f>IF(Tabla1[[#This Row],[Código_Actividad]]="","",'[5]Formulario PPGR1'!#REF!)</f>
        <v>#REF!</v>
      </c>
      <c r="E100" s="466" t="e">
        <f>IF(Tabla1[[#This Row],[Código_Actividad]]="","",'[5]Formulario PPGR1'!#REF!)</f>
        <v>#REF!</v>
      </c>
      <c r="F100" s="466" t="e">
        <f>IF(Tabla1[[#This Row],[Código_Actividad]]="","",'[5]Formulario PPGR1'!#REF!)</f>
        <v>#REF!</v>
      </c>
      <c r="G100" s="475" t="s">
        <v>2105</v>
      </c>
      <c r="H100" s="477" t="s">
        <v>1902</v>
      </c>
      <c r="I100" s="469">
        <v>3</v>
      </c>
      <c r="J100" s="470" t="s">
        <v>2285</v>
      </c>
      <c r="K100" s="471" t="s">
        <v>2291</v>
      </c>
      <c r="L100" s="472" t="s">
        <v>1297</v>
      </c>
      <c r="M100" s="471" t="s">
        <v>2299</v>
      </c>
      <c r="N100" s="467">
        <v>3</v>
      </c>
      <c r="O100" s="473">
        <v>800</v>
      </c>
      <c r="P100" s="473">
        <f>Tabla1[[#This Row],[Cantidad de Insumos]]*O100</f>
        <v>2400</v>
      </c>
      <c r="Q100" s="474">
        <v>223101</v>
      </c>
      <c r="R100" s="470" t="s">
        <v>1303</v>
      </c>
    </row>
    <row r="101" spans="2:18" s="57" customFormat="1" x14ac:dyDescent="0.25">
      <c r="B101" s="466" t="e">
        <f>IF(Tabla1[[#This Row],[Código_Actividad]]="","",CONCATENATE(Tabla1[[#This Row],[POA]],".",Tabla1[[#This Row],[SRS]],".",Tabla1[[#This Row],[AREA]],".",Tabla1[[#This Row],[TIPO]]))</f>
        <v>#REF!</v>
      </c>
      <c r="C101" s="466" t="e">
        <f>IF(Tabla1[[#This Row],[Código_Actividad]]="","",'[5]Formulario PPGR1'!#REF!)</f>
        <v>#REF!</v>
      </c>
      <c r="D101" s="466" t="e">
        <f>IF(Tabla1[[#This Row],[Código_Actividad]]="","",'[5]Formulario PPGR1'!#REF!)</f>
        <v>#REF!</v>
      </c>
      <c r="E101" s="466" t="e">
        <f>IF(Tabla1[[#This Row],[Código_Actividad]]="","",'[5]Formulario PPGR1'!#REF!)</f>
        <v>#REF!</v>
      </c>
      <c r="F101" s="466" t="e">
        <f>IF(Tabla1[[#This Row],[Código_Actividad]]="","",'[5]Formulario PPGR1'!#REF!)</f>
        <v>#REF!</v>
      </c>
      <c r="G101" s="475" t="s">
        <v>2105</v>
      </c>
      <c r="H101" s="477" t="s">
        <v>1902</v>
      </c>
      <c r="I101" s="469">
        <v>15</v>
      </c>
      <c r="J101" s="470" t="s">
        <v>236</v>
      </c>
      <c r="K101" s="471" t="s">
        <v>844</v>
      </c>
      <c r="L101" s="472" t="s">
        <v>2298</v>
      </c>
      <c r="M101" s="471" t="s">
        <v>2300</v>
      </c>
      <c r="N101" s="467">
        <v>15</v>
      </c>
      <c r="O101" s="473">
        <v>230</v>
      </c>
      <c r="P101" s="473">
        <f>Tabla1[[#This Row],[Cantidad de Insumos]]*O101</f>
        <v>3450</v>
      </c>
      <c r="Q101" s="474">
        <v>237102</v>
      </c>
      <c r="R101" s="470" t="s">
        <v>1303</v>
      </c>
    </row>
    <row r="102" spans="2:18" s="57" customFormat="1" x14ac:dyDescent="0.25">
      <c r="B102" s="440" t="e">
        <f>IF(Tabla1[[#This Row],[Código_Actividad]]="","",CONCATENATE(Tabla1[[#This Row],[POA]],".",Tabla1[[#This Row],[SRS]],".",Tabla1[[#This Row],[AREA]],".",Tabla1[[#This Row],[TIPO]]))</f>
        <v>#REF!</v>
      </c>
      <c r="C102" s="440" t="e">
        <f>IF(Tabla1[[#This Row],[Código_Actividad]]="","",'[5]Formulario PPGR1'!#REF!)</f>
        <v>#REF!</v>
      </c>
      <c r="D102" s="440" t="e">
        <f>IF(Tabla1[[#This Row],[Código_Actividad]]="","",'[5]Formulario PPGR1'!#REF!)</f>
        <v>#REF!</v>
      </c>
      <c r="E102" s="440" t="e">
        <f>IF(Tabla1[[#This Row],[Código_Actividad]]="","",'[5]Formulario PPGR1'!#REF!)</f>
        <v>#REF!</v>
      </c>
      <c r="F102" s="440" t="e">
        <f>IF(Tabla1[[#This Row],[Código_Actividad]]="","",'[5]Formulario PPGR1'!#REF!)</f>
        <v>#REF!</v>
      </c>
      <c r="G102" s="476" t="s">
        <v>2106</v>
      </c>
      <c r="H102" s="477" t="s">
        <v>2026</v>
      </c>
      <c r="I102" s="441">
        <v>4</v>
      </c>
      <c r="J102" s="442" t="s">
        <v>183</v>
      </c>
      <c r="K102" s="455" t="s">
        <v>686</v>
      </c>
      <c r="L102" s="456" t="s">
        <v>707</v>
      </c>
      <c r="M102" s="455" t="s">
        <v>544</v>
      </c>
      <c r="N102" s="443">
        <v>120</v>
      </c>
      <c r="O102" s="445">
        <v>155</v>
      </c>
      <c r="P102" s="445">
        <f>Tabla1[[#This Row],[Cantidad de Insumos]]*O102</f>
        <v>18600</v>
      </c>
      <c r="Q102" s="459">
        <v>231101</v>
      </c>
      <c r="R102" s="442" t="s">
        <v>1303</v>
      </c>
    </row>
    <row r="103" spans="2:18" s="57" customFormat="1" x14ac:dyDescent="0.25">
      <c r="B103" s="440" t="e">
        <f>IF(Tabla1[[#This Row],[Código_Actividad]]="","",CONCATENATE(Tabla1[[#This Row],[POA]],".",Tabla1[[#This Row],[SRS]],".",Tabla1[[#This Row],[AREA]],".",Tabla1[[#This Row],[TIPO]]))</f>
        <v>#REF!</v>
      </c>
      <c r="C103" s="440" t="e">
        <f>IF(Tabla1[[#This Row],[Código_Actividad]]="","",'[5]Formulario PPGR1'!#REF!)</f>
        <v>#REF!</v>
      </c>
      <c r="D103" s="440" t="e">
        <f>IF(Tabla1[[#This Row],[Código_Actividad]]="","",'[5]Formulario PPGR1'!#REF!)</f>
        <v>#REF!</v>
      </c>
      <c r="E103" s="440" t="e">
        <f>IF(Tabla1[[#This Row],[Código_Actividad]]="","",'[5]Formulario PPGR1'!#REF!)</f>
        <v>#REF!</v>
      </c>
      <c r="F103" s="440" t="e">
        <f>IF(Tabla1[[#This Row],[Código_Actividad]]="","",'[5]Formulario PPGR1'!#REF!)</f>
        <v>#REF!</v>
      </c>
      <c r="G103" s="476" t="s">
        <v>2175</v>
      </c>
      <c r="H103" s="477" t="s">
        <v>1936</v>
      </c>
      <c r="I103" s="441">
        <v>4</v>
      </c>
      <c r="J103" s="442" t="s">
        <v>129</v>
      </c>
      <c r="K103" s="455"/>
      <c r="L103" s="456" t="s">
        <v>1300</v>
      </c>
      <c r="M103" s="455" t="s">
        <v>2299</v>
      </c>
      <c r="N103" s="443">
        <v>4</v>
      </c>
      <c r="O103" s="445">
        <v>1500</v>
      </c>
      <c r="P103" s="445">
        <f>Tabla1[[#This Row],[Cantidad de Insumos]]*O103</f>
        <v>6000</v>
      </c>
      <c r="Q103" s="459">
        <v>223101</v>
      </c>
      <c r="R103" s="442" t="s">
        <v>1303</v>
      </c>
    </row>
    <row r="104" spans="2:18" s="57" customFormat="1" x14ac:dyDescent="0.25">
      <c r="B104" s="466" t="e">
        <f>IF(Tabla1[[#This Row],[Código_Actividad]]="","",CONCATENATE(Tabla1[[#This Row],[POA]],".",Tabla1[[#This Row],[SRS]],".",Tabla1[[#This Row],[AREA]],".",Tabla1[[#This Row],[TIPO]]))</f>
        <v>#REF!</v>
      </c>
      <c r="C104" s="466" t="e">
        <f>IF(Tabla1[[#This Row],[Código_Actividad]]="","",'[5]Formulario PPGR1'!#REF!)</f>
        <v>#REF!</v>
      </c>
      <c r="D104" s="466" t="e">
        <f>IF(Tabla1[[#This Row],[Código_Actividad]]="","",'[5]Formulario PPGR1'!#REF!)</f>
        <v>#REF!</v>
      </c>
      <c r="E104" s="466" t="e">
        <f>IF(Tabla1[[#This Row],[Código_Actividad]]="","",'[5]Formulario PPGR1'!#REF!)</f>
        <v>#REF!</v>
      </c>
      <c r="F104" s="466" t="e">
        <f>IF(Tabla1[[#This Row],[Código_Actividad]]="","",'[5]Formulario PPGR1'!#REF!)</f>
        <v>#REF!</v>
      </c>
      <c r="G104" s="475" t="s">
        <v>2175</v>
      </c>
      <c r="H104" s="477" t="s">
        <v>1936</v>
      </c>
      <c r="I104" s="469">
        <v>4</v>
      </c>
      <c r="J104" s="470" t="s">
        <v>2285</v>
      </c>
      <c r="K104" s="471" t="s">
        <v>2291</v>
      </c>
      <c r="L104" s="472" t="s">
        <v>1297</v>
      </c>
      <c r="M104" s="471" t="s">
        <v>2299</v>
      </c>
      <c r="N104" s="467">
        <v>4</v>
      </c>
      <c r="O104" s="473">
        <v>800</v>
      </c>
      <c r="P104" s="473">
        <f>Tabla1[[#This Row],[Cantidad de Insumos]]*O104</f>
        <v>3200</v>
      </c>
      <c r="Q104" s="474">
        <v>223101</v>
      </c>
      <c r="R104" s="470" t="s">
        <v>1303</v>
      </c>
    </row>
    <row r="105" spans="2:18" s="57" customFormat="1" x14ac:dyDescent="0.25">
      <c r="B105" s="466" t="e">
        <f>IF(Tabla1[[#This Row],[Código_Actividad]]="","",CONCATENATE(Tabla1[[#This Row],[POA]],".",Tabla1[[#This Row],[SRS]],".",Tabla1[[#This Row],[AREA]],".",Tabla1[[#This Row],[TIPO]]))</f>
        <v>#REF!</v>
      </c>
      <c r="C105" s="466" t="e">
        <f>IF(Tabla1[[#This Row],[Código_Actividad]]="","",'[5]Formulario PPGR1'!#REF!)</f>
        <v>#REF!</v>
      </c>
      <c r="D105" s="466" t="e">
        <f>IF(Tabla1[[#This Row],[Código_Actividad]]="","",'[5]Formulario PPGR1'!#REF!)</f>
        <v>#REF!</v>
      </c>
      <c r="E105" s="466" t="e">
        <f>IF(Tabla1[[#This Row],[Código_Actividad]]="","",'[5]Formulario PPGR1'!#REF!)</f>
        <v>#REF!</v>
      </c>
      <c r="F105" s="466" t="e">
        <f>IF(Tabla1[[#This Row],[Código_Actividad]]="","",'[5]Formulario PPGR1'!#REF!)</f>
        <v>#REF!</v>
      </c>
      <c r="G105" s="475" t="s">
        <v>2175</v>
      </c>
      <c r="H105" s="477" t="s">
        <v>1936</v>
      </c>
      <c r="I105" s="469">
        <v>20</v>
      </c>
      <c r="J105" s="470" t="s">
        <v>236</v>
      </c>
      <c r="K105" s="471" t="s">
        <v>844</v>
      </c>
      <c r="L105" s="472" t="s">
        <v>2298</v>
      </c>
      <c r="M105" s="471" t="s">
        <v>2300</v>
      </c>
      <c r="N105" s="467">
        <v>20</v>
      </c>
      <c r="O105" s="473">
        <v>230</v>
      </c>
      <c r="P105" s="473">
        <f>Tabla1[[#This Row],[Cantidad de Insumos]]*O105</f>
        <v>4600</v>
      </c>
      <c r="Q105" s="474">
        <v>237102</v>
      </c>
      <c r="R105" s="470" t="s">
        <v>1303</v>
      </c>
    </row>
    <row r="106" spans="2:18" s="57" customFormat="1" x14ac:dyDescent="0.25">
      <c r="B106" s="440" t="e">
        <f>IF(Tabla1[[#This Row],[Código_Actividad]]="","",CONCATENATE(Tabla1[[#This Row],[POA]],".",Tabla1[[#This Row],[SRS]],".",Tabla1[[#This Row],[AREA]],".",Tabla1[[#This Row],[TIPO]]))</f>
        <v>#REF!</v>
      </c>
      <c r="C106" s="440" t="e">
        <f>IF(Tabla1[[#This Row],[Código_Actividad]]="","",'[5]Formulario PPGR1'!#REF!)</f>
        <v>#REF!</v>
      </c>
      <c r="D106" s="440" t="e">
        <f>IF(Tabla1[[#This Row],[Código_Actividad]]="","",'[5]Formulario PPGR1'!#REF!)</f>
        <v>#REF!</v>
      </c>
      <c r="E106" s="440" t="e">
        <f>IF(Tabla1[[#This Row],[Código_Actividad]]="","",'[5]Formulario PPGR1'!#REF!)</f>
        <v>#REF!</v>
      </c>
      <c r="F106" s="440" t="e">
        <f>IF(Tabla1[[#This Row],[Código_Actividad]]="","",'[5]Formulario PPGR1'!#REF!)</f>
        <v>#REF!</v>
      </c>
      <c r="G106" s="476" t="s">
        <v>2175</v>
      </c>
      <c r="H106" s="477" t="s">
        <v>1937</v>
      </c>
      <c r="I106" s="441">
        <v>4</v>
      </c>
      <c r="J106" s="442" t="s">
        <v>129</v>
      </c>
      <c r="K106" s="455"/>
      <c r="L106" s="456" t="s">
        <v>1300</v>
      </c>
      <c r="M106" s="455" t="s">
        <v>2299</v>
      </c>
      <c r="N106" s="443">
        <v>4</v>
      </c>
      <c r="O106" s="445">
        <v>1500</v>
      </c>
      <c r="P106" s="445">
        <f>Tabla1[[#This Row],[Cantidad de Insumos]]*O106</f>
        <v>6000</v>
      </c>
      <c r="Q106" s="459">
        <v>223101</v>
      </c>
      <c r="R106" s="442" t="s">
        <v>1303</v>
      </c>
    </row>
    <row r="107" spans="2:18" s="57" customFormat="1" x14ac:dyDescent="0.25">
      <c r="B107" s="466" t="e">
        <f>IF(Tabla1[[#This Row],[Código_Actividad]]="","",CONCATENATE(Tabla1[[#This Row],[POA]],".",Tabla1[[#This Row],[SRS]],".",Tabla1[[#This Row],[AREA]],".",Tabla1[[#This Row],[TIPO]]))</f>
        <v>#REF!</v>
      </c>
      <c r="C107" s="466" t="e">
        <f>IF(Tabla1[[#This Row],[Código_Actividad]]="","",'[5]Formulario PPGR1'!#REF!)</f>
        <v>#REF!</v>
      </c>
      <c r="D107" s="466" t="e">
        <f>IF(Tabla1[[#This Row],[Código_Actividad]]="","",'[5]Formulario PPGR1'!#REF!)</f>
        <v>#REF!</v>
      </c>
      <c r="E107" s="466" t="e">
        <f>IF(Tabla1[[#This Row],[Código_Actividad]]="","",'[5]Formulario PPGR1'!#REF!)</f>
        <v>#REF!</v>
      </c>
      <c r="F107" s="466" t="e">
        <f>IF(Tabla1[[#This Row],[Código_Actividad]]="","",'[5]Formulario PPGR1'!#REF!)</f>
        <v>#REF!</v>
      </c>
      <c r="G107" s="475" t="s">
        <v>2175</v>
      </c>
      <c r="H107" s="477" t="s">
        <v>1937</v>
      </c>
      <c r="I107" s="469">
        <v>4</v>
      </c>
      <c r="J107" s="470" t="s">
        <v>2285</v>
      </c>
      <c r="K107" s="471" t="s">
        <v>2291</v>
      </c>
      <c r="L107" s="472" t="s">
        <v>1297</v>
      </c>
      <c r="M107" s="471" t="s">
        <v>2299</v>
      </c>
      <c r="N107" s="467">
        <v>4</v>
      </c>
      <c r="O107" s="473">
        <v>800</v>
      </c>
      <c r="P107" s="473">
        <f>Tabla1[[#This Row],[Cantidad de Insumos]]*O107</f>
        <v>3200</v>
      </c>
      <c r="Q107" s="474">
        <v>223101</v>
      </c>
      <c r="R107" s="470" t="s">
        <v>1303</v>
      </c>
    </row>
    <row r="108" spans="2:18" s="57" customFormat="1" x14ac:dyDescent="0.25">
      <c r="B108" s="466" t="e">
        <f>IF(Tabla1[[#This Row],[Código_Actividad]]="","",CONCATENATE(Tabla1[[#This Row],[POA]],".",Tabla1[[#This Row],[SRS]],".",Tabla1[[#This Row],[AREA]],".",Tabla1[[#This Row],[TIPO]]))</f>
        <v>#REF!</v>
      </c>
      <c r="C108" s="466" t="e">
        <f>IF(Tabla1[[#This Row],[Código_Actividad]]="","",'[5]Formulario PPGR1'!#REF!)</f>
        <v>#REF!</v>
      </c>
      <c r="D108" s="466" t="e">
        <f>IF(Tabla1[[#This Row],[Código_Actividad]]="","",'[5]Formulario PPGR1'!#REF!)</f>
        <v>#REF!</v>
      </c>
      <c r="E108" s="466" t="e">
        <f>IF(Tabla1[[#This Row],[Código_Actividad]]="","",'[5]Formulario PPGR1'!#REF!)</f>
        <v>#REF!</v>
      </c>
      <c r="F108" s="466" t="e">
        <f>IF(Tabla1[[#This Row],[Código_Actividad]]="","",'[5]Formulario PPGR1'!#REF!)</f>
        <v>#REF!</v>
      </c>
      <c r="G108" s="475" t="s">
        <v>2175</v>
      </c>
      <c r="H108" s="477" t="s">
        <v>1937</v>
      </c>
      <c r="I108" s="469">
        <v>20</v>
      </c>
      <c r="J108" s="470" t="s">
        <v>236</v>
      </c>
      <c r="K108" s="471" t="s">
        <v>844</v>
      </c>
      <c r="L108" s="472" t="s">
        <v>2298</v>
      </c>
      <c r="M108" s="471" t="s">
        <v>2300</v>
      </c>
      <c r="N108" s="467">
        <v>20</v>
      </c>
      <c r="O108" s="473">
        <v>230</v>
      </c>
      <c r="P108" s="473">
        <f>Tabla1[[#This Row],[Cantidad de Insumos]]*O108</f>
        <v>4600</v>
      </c>
      <c r="Q108" s="474">
        <v>237102</v>
      </c>
      <c r="R108" s="470" t="s">
        <v>1303</v>
      </c>
    </row>
    <row r="109" spans="2:18" s="57" customFormat="1" x14ac:dyDescent="0.25">
      <c r="B109" s="440" t="e">
        <f>IF(Tabla1[[#This Row],[Código_Actividad]]="","",CONCATENATE(Tabla1[[#This Row],[POA]],".",Tabla1[[#This Row],[SRS]],".",Tabla1[[#This Row],[AREA]],".",Tabla1[[#This Row],[TIPO]]))</f>
        <v>#REF!</v>
      </c>
      <c r="C109" s="440" t="e">
        <f>IF(Tabla1[[#This Row],[Código_Actividad]]="","",'[5]Formulario PPGR1'!#REF!)</f>
        <v>#REF!</v>
      </c>
      <c r="D109" s="440" t="e">
        <f>IF(Tabla1[[#This Row],[Código_Actividad]]="","",'[5]Formulario PPGR1'!#REF!)</f>
        <v>#REF!</v>
      </c>
      <c r="E109" s="440" t="e">
        <f>IF(Tabla1[[#This Row],[Código_Actividad]]="","",'[5]Formulario PPGR1'!#REF!)</f>
        <v>#REF!</v>
      </c>
      <c r="F109" s="440" t="e">
        <f>IF(Tabla1[[#This Row],[Código_Actividad]]="","",'[5]Formulario PPGR1'!#REF!)</f>
        <v>#REF!</v>
      </c>
      <c r="G109" s="476" t="s">
        <v>2177</v>
      </c>
      <c r="H109" s="477" t="s">
        <v>1938</v>
      </c>
      <c r="I109" s="441">
        <v>3</v>
      </c>
      <c r="J109" s="442" t="s">
        <v>129</v>
      </c>
      <c r="K109" s="455"/>
      <c r="L109" s="456" t="s">
        <v>1300</v>
      </c>
      <c r="M109" s="455" t="s">
        <v>2299</v>
      </c>
      <c r="N109" s="443">
        <v>3</v>
      </c>
      <c r="O109" s="445">
        <v>1500</v>
      </c>
      <c r="P109" s="445">
        <f>Tabla1[[#This Row],[Cantidad de Insumos]]*O109</f>
        <v>4500</v>
      </c>
      <c r="Q109" s="459">
        <v>223101</v>
      </c>
      <c r="R109" s="442" t="s">
        <v>1303</v>
      </c>
    </row>
    <row r="110" spans="2:18" s="57" customFormat="1" x14ac:dyDescent="0.25">
      <c r="B110" s="466" t="e">
        <f>IF(Tabla1[[#This Row],[Código_Actividad]]="","",CONCATENATE(Tabla1[[#This Row],[POA]],".",Tabla1[[#This Row],[SRS]],".",Tabla1[[#This Row],[AREA]],".",Tabla1[[#This Row],[TIPO]]))</f>
        <v>#REF!</v>
      </c>
      <c r="C110" s="466" t="e">
        <f>IF(Tabla1[[#This Row],[Código_Actividad]]="","",'[5]Formulario PPGR1'!#REF!)</f>
        <v>#REF!</v>
      </c>
      <c r="D110" s="466" t="e">
        <f>IF(Tabla1[[#This Row],[Código_Actividad]]="","",'[5]Formulario PPGR1'!#REF!)</f>
        <v>#REF!</v>
      </c>
      <c r="E110" s="466" t="e">
        <f>IF(Tabla1[[#This Row],[Código_Actividad]]="","",'[5]Formulario PPGR1'!#REF!)</f>
        <v>#REF!</v>
      </c>
      <c r="F110" s="466" t="e">
        <f>IF(Tabla1[[#This Row],[Código_Actividad]]="","",'[5]Formulario PPGR1'!#REF!)</f>
        <v>#REF!</v>
      </c>
      <c r="G110" s="475" t="s">
        <v>2177</v>
      </c>
      <c r="H110" s="477" t="s">
        <v>1938</v>
      </c>
      <c r="I110" s="469">
        <v>3</v>
      </c>
      <c r="J110" s="470" t="s">
        <v>2285</v>
      </c>
      <c r="K110" s="471" t="s">
        <v>2291</v>
      </c>
      <c r="L110" s="472" t="s">
        <v>1297</v>
      </c>
      <c r="M110" s="471" t="s">
        <v>2299</v>
      </c>
      <c r="N110" s="467">
        <v>3</v>
      </c>
      <c r="O110" s="473">
        <v>800</v>
      </c>
      <c r="P110" s="473">
        <f>Tabla1[[#This Row],[Cantidad de Insumos]]*O110</f>
        <v>2400</v>
      </c>
      <c r="Q110" s="474">
        <v>223101</v>
      </c>
      <c r="R110" s="470" t="s">
        <v>1303</v>
      </c>
    </row>
    <row r="111" spans="2:18" s="57" customFormat="1" x14ac:dyDescent="0.25">
      <c r="B111" s="466" t="e">
        <f>IF(Tabla1[[#This Row],[Código_Actividad]]="","",CONCATENATE(Tabla1[[#This Row],[POA]],".",Tabla1[[#This Row],[SRS]],".",Tabla1[[#This Row],[AREA]],".",Tabla1[[#This Row],[TIPO]]))</f>
        <v>#REF!</v>
      </c>
      <c r="C111" s="466" t="e">
        <f>IF(Tabla1[[#This Row],[Código_Actividad]]="","",'[5]Formulario PPGR1'!#REF!)</f>
        <v>#REF!</v>
      </c>
      <c r="D111" s="466" t="e">
        <f>IF(Tabla1[[#This Row],[Código_Actividad]]="","",'[5]Formulario PPGR1'!#REF!)</f>
        <v>#REF!</v>
      </c>
      <c r="E111" s="466" t="e">
        <f>IF(Tabla1[[#This Row],[Código_Actividad]]="","",'[5]Formulario PPGR1'!#REF!)</f>
        <v>#REF!</v>
      </c>
      <c r="F111" s="466" t="e">
        <f>IF(Tabla1[[#This Row],[Código_Actividad]]="","",'[5]Formulario PPGR1'!#REF!)</f>
        <v>#REF!</v>
      </c>
      <c r="G111" s="475" t="s">
        <v>2177</v>
      </c>
      <c r="H111" s="477" t="s">
        <v>1938</v>
      </c>
      <c r="I111" s="469">
        <v>15</v>
      </c>
      <c r="J111" s="470" t="s">
        <v>236</v>
      </c>
      <c r="K111" s="471" t="s">
        <v>844</v>
      </c>
      <c r="L111" s="472" t="s">
        <v>2298</v>
      </c>
      <c r="M111" s="471" t="s">
        <v>2300</v>
      </c>
      <c r="N111" s="467">
        <v>15</v>
      </c>
      <c r="O111" s="473">
        <v>230</v>
      </c>
      <c r="P111" s="473">
        <f>Tabla1[[#This Row],[Cantidad de Insumos]]*O111</f>
        <v>3450</v>
      </c>
      <c r="Q111" s="474">
        <v>237102</v>
      </c>
      <c r="R111" s="470" t="s">
        <v>1303</v>
      </c>
    </row>
    <row r="112" spans="2:18" s="57" customFormat="1" x14ac:dyDescent="0.25">
      <c r="B112" s="440" t="e">
        <f>IF(Tabla1[[#This Row],[Código_Actividad]]="","",CONCATENATE(Tabla1[[#This Row],[POA]],".",Tabla1[[#This Row],[SRS]],".",Tabla1[[#This Row],[AREA]],".",Tabla1[[#This Row],[TIPO]]))</f>
        <v>#REF!</v>
      </c>
      <c r="C112" s="440" t="e">
        <f>IF(Tabla1[[#This Row],[Código_Actividad]]="","",'[5]Formulario PPGR1'!#REF!)</f>
        <v>#REF!</v>
      </c>
      <c r="D112" s="440" t="e">
        <f>IF(Tabla1[[#This Row],[Código_Actividad]]="","",'[5]Formulario PPGR1'!#REF!)</f>
        <v>#REF!</v>
      </c>
      <c r="E112" s="440" t="e">
        <f>IF(Tabla1[[#This Row],[Código_Actividad]]="","",'[5]Formulario PPGR1'!#REF!)</f>
        <v>#REF!</v>
      </c>
      <c r="F112" s="440" t="e">
        <f>IF(Tabla1[[#This Row],[Código_Actividad]]="","",'[5]Formulario PPGR1'!#REF!)</f>
        <v>#REF!</v>
      </c>
      <c r="G112" s="476" t="s">
        <v>2179</v>
      </c>
      <c r="H112" s="477" t="s">
        <v>1908</v>
      </c>
      <c r="I112" s="441">
        <v>1</v>
      </c>
      <c r="J112" s="442" t="s">
        <v>183</v>
      </c>
      <c r="K112" s="455" t="s">
        <v>686</v>
      </c>
      <c r="L112" s="456" t="s">
        <v>707</v>
      </c>
      <c r="M112" s="455" t="s">
        <v>544</v>
      </c>
      <c r="N112" s="443">
        <v>30</v>
      </c>
      <c r="O112" s="445">
        <v>155</v>
      </c>
      <c r="P112" s="445">
        <f>Tabla1[[#This Row],[Cantidad de Insumos]]*O112</f>
        <v>4650</v>
      </c>
      <c r="Q112" s="459">
        <v>231101</v>
      </c>
      <c r="R112" s="442" t="s">
        <v>1303</v>
      </c>
    </row>
    <row r="113" spans="2:18" s="57" customFormat="1" x14ac:dyDescent="0.25">
      <c r="B113" s="440" t="e">
        <f>IF(Tabla1[[#This Row],[Código_Actividad]]="","",CONCATENATE(Tabla1[[#This Row],[POA]],".",Tabla1[[#This Row],[SRS]],".",Tabla1[[#This Row],[AREA]],".",Tabla1[[#This Row],[TIPO]]))</f>
        <v>#REF!</v>
      </c>
      <c r="C113" s="440" t="e">
        <f>IF(Tabla1[[#This Row],[Código_Actividad]]="","",'[5]Formulario PPGR1'!#REF!)</f>
        <v>#REF!</v>
      </c>
      <c r="D113" s="440" t="e">
        <f>IF(Tabla1[[#This Row],[Código_Actividad]]="","",'[5]Formulario PPGR1'!#REF!)</f>
        <v>#REF!</v>
      </c>
      <c r="E113" s="440" t="e">
        <f>IF(Tabla1[[#This Row],[Código_Actividad]]="","",'[5]Formulario PPGR1'!#REF!)</f>
        <v>#REF!</v>
      </c>
      <c r="F113" s="440" t="e">
        <f>IF(Tabla1[[#This Row],[Código_Actividad]]="","",'[5]Formulario PPGR1'!#REF!)</f>
        <v>#REF!</v>
      </c>
      <c r="G113" s="476" t="s">
        <v>2180</v>
      </c>
      <c r="H113" s="477" t="s">
        <v>1909</v>
      </c>
      <c r="I113" s="441">
        <v>3</v>
      </c>
      <c r="J113" s="456" t="s">
        <v>183</v>
      </c>
      <c r="K113" s="455" t="s">
        <v>686</v>
      </c>
      <c r="L113" s="456" t="s">
        <v>707</v>
      </c>
      <c r="M113" s="455" t="s">
        <v>544</v>
      </c>
      <c r="N113" s="443">
        <v>90</v>
      </c>
      <c r="O113" s="445">
        <v>155</v>
      </c>
      <c r="P113" s="445">
        <f>Tabla1[[#This Row],[Cantidad de Insumos]]*O113</f>
        <v>13950</v>
      </c>
      <c r="Q113" s="459">
        <v>231101</v>
      </c>
      <c r="R113" s="442" t="s">
        <v>1303</v>
      </c>
    </row>
    <row r="114" spans="2:18" s="57" customFormat="1" x14ac:dyDescent="0.25">
      <c r="B114" s="440" t="e">
        <f>IF(Tabla1[[#This Row],[Código_Actividad]]="","",CONCATENATE(Tabla1[[#This Row],[POA]],".",Tabla1[[#This Row],[SRS]],".",Tabla1[[#This Row],[AREA]],".",Tabla1[[#This Row],[TIPO]]))</f>
        <v>#REF!</v>
      </c>
      <c r="C114" s="440" t="e">
        <f>IF(Tabla1[[#This Row],[Código_Actividad]]="","",'[5]Formulario PPGR1'!#REF!)</f>
        <v>#REF!</v>
      </c>
      <c r="D114" s="440" t="e">
        <f>IF(Tabla1[[#This Row],[Código_Actividad]]="","",'[5]Formulario PPGR1'!#REF!)</f>
        <v>#REF!</v>
      </c>
      <c r="E114" s="440" t="e">
        <f>IF(Tabla1[[#This Row],[Código_Actividad]]="","",'[5]Formulario PPGR1'!#REF!)</f>
        <v>#REF!</v>
      </c>
      <c r="F114" s="440" t="e">
        <f>IF(Tabla1[[#This Row],[Código_Actividad]]="","",'[5]Formulario PPGR1'!#REF!)</f>
        <v>#REF!</v>
      </c>
      <c r="G114" s="476" t="s">
        <v>2181</v>
      </c>
      <c r="H114" s="477" t="s">
        <v>1910</v>
      </c>
      <c r="I114" s="441">
        <v>2</v>
      </c>
      <c r="J114" s="442" t="s">
        <v>129</v>
      </c>
      <c r="K114" s="455"/>
      <c r="L114" s="456" t="s">
        <v>1300</v>
      </c>
      <c r="M114" s="455" t="s">
        <v>2299</v>
      </c>
      <c r="N114" s="443">
        <v>2</v>
      </c>
      <c r="O114" s="445">
        <v>1500</v>
      </c>
      <c r="P114" s="445">
        <f>Tabla1[[#This Row],[Cantidad de Insumos]]*O114</f>
        <v>3000</v>
      </c>
      <c r="Q114" s="459">
        <v>223101</v>
      </c>
      <c r="R114" s="442" t="s">
        <v>1303</v>
      </c>
    </row>
    <row r="115" spans="2:18" s="57" customFormat="1" x14ac:dyDescent="0.25">
      <c r="B115" s="466" t="e">
        <f>IF(Tabla1[[#This Row],[Código_Actividad]]="","",CONCATENATE(Tabla1[[#This Row],[POA]],".",Tabla1[[#This Row],[SRS]],".",Tabla1[[#This Row],[AREA]],".",Tabla1[[#This Row],[TIPO]]))</f>
        <v>#REF!</v>
      </c>
      <c r="C115" s="466" t="e">
        <f>IF(Tabla1[[#This Row],[Código_Actividad]]="","",'[5]Formulario PPGR1'!#REF!)</f>
        <v>#REF!</v>
      </c>
      <c r="D115" s="466" t="e">
        <f>IF(Tabla1[[#This Row],[Código_Actividad]]="","",'[5]Formulario PPGR1'!#REF!)</f>
        <v>#REF!</v>
      </c>
      <c r="E115" s="466" t="e">
        <f>IF(Tabla1[[#This Row],[Código_Actividad]]="","",'[5]Formulario PPGR1'!#REF!)</f>
        <v>#REF!</v>
      </c>
      <c r="F115" s="466" t="e">
        <f>IF(Tabla1[[#This Row],[Código_Actividad]]="","",'[5]Formulario PPGR1'!#REF!)</f>
        <v>#REF!</v>
      </c>
      <c r="G115" s="475" t="s">
        <v>2181</v>
      </c>
      <c r="H115" s="477" t="s">
        <v>1910</v>
      </c>
      <c r="I115" s="469">
        <v>2</v>
      </c>
      <c r="J115" s="470" t="s">
        <v>2285</v>
      </c>
      <c r="K115" s="471" t="s">
        <v>2291</v>
      </c>
      <c r="L115" s="472" t="s">
        <v>1297</v>
      </c>
      <c r="M115" s="471" t="s">
        <v>2299</v>
      </c>
      <c r="N115" s="467">
        <v>2</v>
      </c>
      <c r="O115" s="473">
        <v>800</v>
      </c>
      <c r="P115" s="473">
        <f>Tabla1[[#This Row],[Cantidad de Insumos]]*O115</f>
        <v>1600</v>
      </c>
      <c r="Q115" s="474">
        <v>223101</v>
      </c>
      <c r="R115" s="470" t="s">
        <v>1303</v>
      </c>
    </row>
    <row r="116" spans="2:18" s="57" customFormat="1" x14ac:dyDescent="0.25">
      <c r="B116" s="466" t="e">
        <f>IF(Tabla1[[#This Row],[Código_Actividad]]="","",CONCATENATE(Tabla1[[#This Row],[POA]],".",Tabla1[[#This Row],[SRS]],".",Tabla1[[#This Row],[AREA]],".",Tabla1[[#This Row],[TIPO]]))</f>
        <v>#REF!</v>
      </c>
      <c r="C116" s="466" t="e">
        <f>IF(Tabla1[[#This Row],[Código_Actividad]]="","",'[5]Formulario PPGR1'!#REF!)</f>
        <v>#REF!</v>
      </c>
      <c r="D116" s="466" t="e">
        <f>IF(Tabla1[[#This Row],[Código_Actividad]]="","",'[5]Formulario PPGR1'!#REF!)</f>
        <v>#REF!</v>
      </c>
      <c r="E116" s="466" t="e">
        <f>IF(Tabla1[[#This Row],[Código_Actividad]]="","",'[5]Formulario PPGR1'!#REF!)</f>
        <v>#REF!</v>
      </c>
      <c r="F116" s="466" t="e">
        <f>IF(Tabla1[[#This Row],[Código_Actividad]]="","",'[5]Formulario PPGR1'!#REF!)</f>
        <v>#REF!</v>
      </c>
      <c r="G116" s="475" t="s">
        <v>2181</v>
      </c>
      <c r="H116" s="477" t="s">
        <v>1910</v>
      </c>
      <c r="I116" s="469">
        <v>12</v>
      </c>
      <c r="J116" s="470" t="s">
        <v>236</v>
      </c>
      <c r="K116" s="471" t="s">
        <v>844</v>
      </c>
      <c r="L116" s="472" t="s">
        <v>2298</v>
      </c>
      <c r="M116" s="471" t="s">
        <v>2300</v>
      </c>
      <c r="N116" s="467">
        <v>12</v>
      </c>
      <c r="O116" s="473">
        <v>230</v>
      </c>
      <c r="P116" s="473">
        <f>Tabla1[[#This Row],[Cantidad de Insumos]]*O116</f>
        <v>2760</v>
      </c>
      <c r="Q116" s="474">
        <v>237102</v>
      </c>
      <c r="R116" s="470" t="s">
        <v>1303</v>
      </c>
    </row>
    <row r="117" spans="2:18" s="57" customFormat="1" x14ac:dyDescent="0.25">
      <c r="B117" s="440" t="e">
        <f>IF(Tabla1[[#This Row],[Código_Actividad]]="","",CONCATENATE(Tabla1[[#This Row],[POA]],".",Tabla1[[#This Row],[SRS]],".",Tabla1[[#This Row],[AREA]],".",Tabla1[[#This Row],[TIPO]]))</f>
        <v>#REF!</v>
      </c>
      <c r="C117" s="440" t="e">
        <f>IF(Tabla1[[#This Row],[Código_Actividad]]="","",'[5]Formulario PPGR1'!#REF!)</f>
        <v>#REF!</v>
      </c>
      <c r="D117" s="440" t="e">
        <f>IF(Tabla1[[#This Row],[Código_Actividad]]="","",'[5]Formulario PPGR1'!#REF!)</f>
        <v>#REF!</v>
      </c>
      <c r="E117" s="440" t="e">
        <f>IF(Tabla1[[#This Row],[Código_Actividad]]="","",'[5]Formulario PPGR1'!#REF!)</f>
        <v>#REF!</v>
      </c>
      <c r="F117" s="440" t="e">
        <f>IF(Tabla1[[#This Row],[Código_Actividad]]="","",'[5]Formulario PPGR1'!#REF!)</f>
        <v>#REF!</v>
      </c>
      <c r="G117" s="476" t="s">
        <v>2185</v>
      </c>
      <c r="H117" s="477" t="s">
        <v>1912</v>
      </c>
      <c r="I117" s="441">
        <v>1</v>
      </c>
      <c r="J117" s="442" t="s">
        <v>183</v>
      </c>
      <c r="K117" s="455" t="s">
        <v>686</v>
      </c>
      <c r="L117" s="456" t="s">
        <v>707</v>
      </c>
      <c r="M117" s="455" t="s">
        <v>544</v>
      </c>
      <c r="N117" s="443">
        <v>30</v>
      </c>
      <c r="O117" s="445">
        <v>155</v>
      </c>
      <c r="P117" s="445">
        <f>Tabla1[[#This Row],[Cantidad de Insumos]]*O117</f>
        <v>4650</v>
      </c>
      <c r="Q117" s="459">
        <v>231101</v>
      </c>
      <c r="R117" s="442" t="s">
        <v>1303</v>
      </c>
    </row>
    <row r="118" spans="2:18" s="57" customFormat="1" x14ac:dyDescent="0.25">
      <c r="B118" s="440" t="e">
        <f>IF(Tabla1[[#This Row],[Código_Actividad]]="","",CONCATENATE(Tabla1[[#This Row],[POA]],".",Tabla1[[#This Row],[SRS]],".",Tabla1[[#This Row],[AREA]],".",Tabla1[[#This Row],[TIPO]]))</f>
        <v>#REF!</v>
      </c>
      <c r="C118" s="440" t="e">
        <f>IF(Tabla1[[#This Row],[Código_Actividad]]="","",'[5]Formulario PPGR1'!#REF!)</f>
        <v>#REF!</v>
      </c>
      <c r="D118" s="440" t="e">
        <f>IF(Tabla1[[#This Row],[Código_Actividad]]="","",'[5]Formulario PPGR1'!#REF!)</f>
        <v>#REF!</v>
      </c>
      <c r="E118" s="440" t="e">
        <f>IF(Tabla1[[#This Row],[Código_Actividad]]="","",'[5]Formulario PPGR1'!#REF!)</f>
        <v>#REF!</v>
      </c>
      <c r="F118" s="440" t="e">
        <f>IF(Tabla1[[#This Row],[Código_Actividad]]="","",'[5]Formulario PPGR1'!#REF!)</f>
        <v>#REF!</v>
      </c>
      <c r="G118" s="476" t="s">
        <v>2186</v>
      </c>
      <c r="H118" s="477" t="s">
        <v>1913</v>
      </c>
      <c r="I118" s="441">
        <v>1</v>
      </c>
      <c r="J118" s="442" t="s">
        <v>183</v>
      </c>
      <c r="K118" s="455" t="s">
        <v>686</v>
      </c>
      <c r="L118" s="456" t="s">
        <v>707</v>
      </c>
      <c r="M118" s="455" t="s">
        <v>544</v>
      </c>
      <c r="N118" s="443">
        <v>30</v>
      </c>
      <c r="O118" s="445">
        <v>155</v>
      </c>
      <c r="P118" s="445">
        <f>Tabla1[[#This Row],[Cantidad de Insumos]]*O118</f>
        <v>4650</v>
      </c>
      <c r="Q118" s="459">
        <v>231101</v>
      </c>
      <c r="R118" s="442" t="s">
        <v>1303</v>
      </c>
    </row>
    <row r="119" spans="2:18" s="57" customFormat="1" x14ac:dyDescent="0.25">
      <c r="B119" s="440" t="e">
        <f>IF(Tabla1[[#This Row],[Código_Actividad]]="","",CONCATENATE(Tabla1[[#This Row],[POA]],".",Tabla1[[#This Row],[SRS]],".",Tabla1[[#This Row],[AREA]],".",Tabla1[[#This Row],[TIPO]]))</f>
        <v>#REF!</v>
      </c>
      <c r="C119" s="440" t="e">
        <f>IF(Tabla1[[#This Row],[Código_Actividad]]="","",'[5]Formulario PPGR1'!#REF!)</f>
        <v>#REF!</v>
      </c>
      <c r="D119" s="440" t="e">
        <f>IF(Tabla1[[#This Row],[Código_Actividad]]="","",'[5]Formulario PPGR1'!#REF!)</f>
        <v>#REF!</v>
      </c>
      <c r="E119" s="440" t="e">
        <f>IF(Tabla1[[#This Row],[Código_Actividad]]="","",'[5]Formulario PPGR1'!#REF!)</f>
        <v>#REF!</v>
      </c>
      <c r="F119" s="440" t="e">
        <f>IF(Tabla1[[#This Row],[Código_Actividad]]="","",'[5]Formulario PPGR1'!#REF!)</f>
        <v>#REF!</v>
      </c>
      <c r="G119" s="476" t="s">
        <v>2187</v>
      </c>
      <c r="H119" s="477" t="s">
        <v>1940</v>
      </c>
      <c r="I119" s="441">
        <v>2</v>
      </c>
      <c r="J119" s="442" t="s">
        <v>183</v>
      </c>
      <c r="K119" s="455" t="s">
        <v>686</v>
      </c>
      <c r="L119" s="456" t="s">
        <v>707</v>
      </c>
      <c r="M119" s="455" t="s">
        <v>544</v>
      </c>
      <c r="N119" s="443">
        <v>60</v>
      </c>
      <c r="O119" s="445">
        <v>155</v>
      </c>
      <c r="P119" s="445">
        <f>Tabla1[[#This Row],[Cantidad de Insumos]]*O119</f>
        <v>9300</v>
      </c>
      <c r="Q119" s="459">
        <v>231101</v>
      </c>
      <c r="R119" s="442" t="s">
        <v>1303</v>
      </c>
    </row>
    <row r="120" spans="2:18" s="57" customFormat="1" x14ac:dyDescent="0.25">
      <c r="B120" s="440" t="e">
        <f>IF(Tabla1[[#This Row],[Código_Actividad]]="","",CONCATENATE(Tabla1[[#This Row],[POA]],".",Tabla1[[#This Row],[SRS]],".",Tabla1[[#This Row],[AREA]],".",Tabla1[[#This Row],[TIPO]]))</f>
        <v>#REF!</v>
      </c>
      <c r="C120" s="440" t="e">
        <f>IF(Tabla1[[#This Row],[Código_Actividad]]="","",'[5]Formulario PPGR1'!#REF!)</f>
        <v>#REF!</v>
      </c>
      <c r="D120" s="440" t="e">
        <f>IF(Tabla1[[#This Row],[Código_Actividad]]="","",'[5]Formulario PPGR1'!#REF!)</f>
        <v>#REF!</v>
      </c>
      <c r="E120" s="440" t="e">
        <f>IF(Tabla1[[#This Row],[Código_Actividad]]="","",'[5]Formulario PPGR1'!#REF!)</f>
        <v>#REF!</v>
      </c>
      <c r="F120" s="440" t="e">
        <f>IF(Tabla1[[#This Row],[Código_Actividad]]="","",'[5]Formulario PPGR1'!#REF!)</f>
        <v>#REF!</v>
      </c>
      <c r="G120" s="476" t="s">
        <v>2188</v>
      </c>
      <c r="H120" s="477" t="s">
        <v>1941</v>
      </c>
      <c r="I120" s="441">
        <v>2</v>
      </c>
      <c r="J120" s="442" t="s">
        <v>183</v>
      </c>
      <c r="K120" s="455" t="s">
        <v>686</v>
      </c>
      <c r="L120" s="456" t="s">
        <v>707</v>
      </c>
      <c r="M120" s="455" t="s">
        <v>544</v>
      </c>
      <c r="N120" s="443">
        <v>60</v>
      </c>
      <c r="O120" s="445">
        <v>155</v>
      </c>
      <c r="P120" s="445">
        <f>Tabla1[[#This Row],[Cantidad de Insumos]]*O120</f>
        <v>9300</v>
      </c>
      <c r="Q120" s="459">
        <v>231101</v>
      </c>
      <c r="R120" s="442" t="s">
        <v>1303</v>
      </c>
    </row>
    <row r="121" spans="2:18" s="57" customFormat="1" x14ac:dyDescent="0.25">
      <c r="B121" s="440" t="e">
        <f>IF(Tabla1[[#This Row],[Código_Actividad]]="","",CONCATENATE(Tabla1[[#This Row],[POA]],".",Tabla1[[#This Row],[SRS]],".",Tabla1[[#This Row],[AREA]],".",Tabla1[[#This Row],[TIPO]]))</f>
        <v>#REF!</v>
      </c>
      <c r="C121" s="440" t="e">
        <f>IF(Tabla1[[#This Row],[Código_Actividad]]="","",'[5]Formulario PPGR1'!#REF!)</f>
        <v>#REF!</v>
      </c>
      <c r="D121" s="440" t="e">
        <f>IF(Tabla1[[#This Row],[Código_Actividad]]="","",'[5]Formulario PPGR1'!#REF!)</f>
        <v>#REF!</v>
      </c>
      <c r="E121" s="440" t="e">
        <f>IF(Tabla1[[#This Row],[Código_Actividad]]="","",'[5]Formulario PPGR1'!#REF!)</f>
        <v>#REF!</v>
      </c>
      <c r="F121" s="440" t="e">
        <f>IF(Tabla1[[#This Row],[Código_Actividad]]="","",'[5]Formulario PPGR1'!#REF!)</f>
        <v>#REF!</v>
      </c>
      <c r="G121" s="476" t="s">
        <v>2189</v>
      </c>
      <c r="H121" s="477" t="s">
        <v>1942</v>
      </c>
      <c r="I121" s="441">
        <v>1</v>
      </c>
      <c r="J121" s="442" t="s">
        <v>183</v>
      </c>
      <c r="K121" s="455" t="s">
        <v>686</v>
      </c>
      <c r="L121" s="456" t="s">
        <v>707</v>
      </c>
      <c r="M121" s="455" t="s">
        <v>544</v>
      </c>
      <c r="N121" s="443">
        <v>30</v>
      </c>
      <c r="O121" s="445">
        <v>155</v>
      </c>
      <c r="P121" s="445">
        <f>Tabla1[[#This Row],[Cantidad de Insumos]]*O121</f>
        <v>4650</v>
      </c>
      <c r="Q121" s="459">
        <v>231101</v>
      </c>
      <c r="R121" s="442" t="s">
        <v>1303</v>
      </c>
    </row>
    <row r="122" spans="2:18" s="57" customFormat="1" x14ac:dyDescent="0.25">
      <c r="B122" s="440" t="e">
        <f>IF(Tabla1[[#This Row],[Código_Actividad]]="","",CONCATENATE(Tabla1[[#This Row],[POA]],".",Tabla1[[#This Row],[SRS]],".",Tabla1[[#This Row],[AREA]],".",Tabla1[[#This Row],[TIPO]]))</f>
        <v>#REF!</v>
      </c>
      <c r="C122" s="440" t="e">
        <f>IF(Tabla1[[#This Row],[Código_Actividad]]="","",'[5]Formulario PPGR1'!#REF!)</f>
        <v>#REF!</v>
      </c>
      <c r="D122" s="440" t="e">
        <f>IF(Tabla1[[#This Row],[Código_Actividad]]="","",'[5]Formulario PPGR1'!#REF!)</f>
        <v>#REF!</v>
      </c>
      <c r="E122" s="440" t="e">
        <f>IF(Tabla1[[#This Row],[Código_Actividad]]="","",'[5]Formulario PPGR1'!#REF!)</f>
        <v>#REF!</v>
      </c>
      <c r="F122" s="440" t="e">
        <f>IF(Tabla1[[#This Row],[Código_Actividad]]="","",'[5]Formulario PPGR1'!#REF!)</f>
        <v>#REF!</v>
      </c>
      <c r="G122" s="476" t="s">
        <v>2190</v>
      </c>
      <c r="H122" s="477" t="s">
        <v>1943</v>
      </c>
      <c r="I122" s="441">
        <v>2</v>
      </c>
      <c r="J122" s="442" t="s">
        <v>183</v>
      </c>
      <c r="K122" s="455" t="s">
        <v>686</v>
      </c>
      <c r="L122" s="456" t="s">
        <v>707</v>
      </c>
      <c r="M122" s="455" t="s">
        <v>544</v>
      </c>
      <c r="N122" s="443">
        <v>60</v>
      </c>
      <c r="O122" s="445">
        <v>155</v>
      </c>
      <c r="P122" s="445">
        <f>Tabla1[[#This Row],[Cantidad de Insumos]]*O122</f>
        <v>9300</v>
      </c>
      <c r="Q122" s="459">
        <v>231101</v>
      </c>
      <c r="R122" s="442" t="s">
        <v>1303</v>
      </c>
    </row>
    <row r="123" spans="2:18" s="57" customFormat="1" x14ac:dyDescent="0.25">
      <c r="B123" s="440" t="e">
        <f>IF(Tabla1[[#This Row],[Código_Actividad]]="","",CONCATENATE(Tabla1[[#This Row],[POA]],".",Tabla1[[#This Row],[SRS]],".",Tabla1[[#This Row],[AREA]],".",Tabla1[[#This Row],[TIPO]]))</f>
        <v>#REF!</v>
      </c>
      <c r="C123" s="440" t="e">
        <f>IF(Tabla1[[#This Row],[Código_Actividad]]="","",'[5]Formulario PPGR1'!#REF!)</f>
        <v>#REF!</v>
      </c>
      <c r="D123" s="440" t="e">
        <f>IF(Tabla1[[#This Row],[Código_Actividad]]="","",'[5]Formulario PPGR1'!#REF!)</f>
        <v>#REF!</v>
      </c>
      <c r="E123" s="440" t="e">
        <f>IF(Tabla1[[#This Row],[Código_Actividad]]="","",'[5]Formulario PPGR1'!#REF!)</f>
        <v>#REF!</v>
      </c>
      <c r="F123" s="440" t="e">
        <f>IF(Tabla1[[#This Row],[Código_Actividad]]="","",'[5]Formulario PPGR1'!#REF!)</f>
        <v>#REF!</v>
      </c>
      <c r="G123" s="476" t="s">
        <v>2196</v>
      </c>
      <c r="H123" s="477" t="s">
        <v>2008</v>
      </c>
      <c r="I123" s="441">
        <v>4</v>
      </c>
      <c r="J123" s="442" t="s">
        <v>183</v>
      </c>
      <c r="K123" s="455" t="s">
        <v>686</v>
      </c>
      <c r="L123" s="456" t="s">
        <v>707</v>
      </c>
      <c r="M123" s="455" t="s">
        <v>544</v>
      </c>
      <c r="N123" s="443">
        <v>120</v>
      </c>
      <c r="O123" s="445">
        <v>155</v>
      </c>
      <c r="P123" s="445">
        <f>Tabla1[[#This Row],[Cantidad de Insumos]]*O123</f>
        <v>18600</v>
      </c>
      <c r="Q123" s="459">
        <v>231101</v>
      </c>
      <c r="R123" s="442" t="s">
        <v>1303</v>
      </c>
    </row>
    <row r="124" spans="2:18" s="57" customFormat="1" x14ac:dyDescent="0.25">
      <c r="B124" s="440" t="e">
        <f>IF(Tabla1[[#This Row],[Código_Actividad]]="","",CONCATENATE(Tabla1[[#This Row],[POA]],".",Tabla1[[#This Row],[SRS]],".",Tabla1[[#This Row],[AREA]],".",Tabla1[[#This Row],[TIPO]]))</f>
        <v>#REF!</v>
      </c>
      <c r="C124" s="440" t="e">
        <f>IF(Tabla1[[#This Row],[Código_Actividad]]="","",'[5]Formulario PPGR1'!#REF!)</f>
        <v>#REF!</v>
      </c>
      <c r="D124" s="440" t="e">
        <f>IF(Tabla1[[#This Row],[Código_Actividad]]="","",'[5]Formulario PPGR1'!#REF!)</f>
        <v>#REF!</v>
      </c>
      <c r="E124" s="440" t="e">
        <f>IF(Tabla1[[#This Row],[Código_Actividad]]="","",'[5]Formulario PPGR1'!#REF!)</f>
        <v>#REF!</v>
      </c>
      <c r="F124" s="440" t="e">
        <f>IF(Tabla1[[#This Row],[Código_Actividad]]="","",'[5]Formulario PPGR1'!#REF!)</f>
        <v>#REF!</v>
      </c>
      <c r="G124" s="476" t="s">
        <v>2197</v>
      </c>
      <c r="H124" s="477" t="s">
        <v>1869</v>
      </c>
      <c r="I124" s="441">
        <v>4</v>
      </c>
      <c r="J124" s="442" t="s">
        <v>183</v>
      </c>
      <c r="K124" s="455" t="s">
        <v>686</v>
      </c>
      <c r="L124" s="456" t="s">
        <v>707</v>
      </c>
      <c r="M124" s="455" t="s">
        <v>544</v>
      </c>
      <c r="N124" s="443">
        <v>120</v>
      </c>
      <c r="O124" s="445">
        <v>155</v>
      </c>
      <c r="P124" s="445">
        <f>Tabla1[[#This Row],[Cantidad de Insumos]]*O124</f>
        <v>18600</v>
      </c>
      <c r="Q124" s="459">
        <v>231101</v>
      </c>
      <c r="R124" s="442" t="s">
        <v>1303</v>
      </c>
    </row>
    <row r="125" spans="2:18" s="57" customFormat="1" x14ac:dyDescent="0.25">
      <c r="B125" s="440" t="e">
        <f>IF(Tabla1[[#This Row],[Código_Actividad]]="","",CONCATENATE(Tabla1[[#This Row],[POA]],".",Tabla1[[#This Row],[SRS]],".",Tabla1[[#This Row],[AREA]],".",Tabla1[[#This Row],[TIPO]]))</f>
        <v>#REF!</v>
      </c>
      <c r="C125" s="440" t="e">
        <f>IF(Tabla1[[#This Row],[Código_Actividad]]="","",'[5]Formulario PPGR1'!#REF!)</f>
        <v>#REF!</v>
      </c>
      <c r="D125" s="440" t="e">
        <f>IF(Tabla1[[#This Row],[Código_Actividad]]="","",'[5]Formulario PPGR1'!#REF!)</f>
        <v>#REF!</v>
      </c>
      <c r="E125" s="440" t="e">
        <f>IF(Tabla1[[#This Row],[Código_Actividad]]="","",'[5]Formulario PPGR1'!#REF!)</f>
        <v>#REF!</v>
      </c>
      <c r="F125" s="440" t="e">
        <f>IF(Tabla1[[#This Row],[Código_Actividad]]="","",'[5]Formulario PPGR1'!#REF!)</f>
        <v>#REF!</v>
      </c>
      <c r="G125" s="476" t="s">
        <v>2135</v>
      </c>
      <c r="H125" s="477" t="s">
        <v>2006</v>
      </c>
      <c r="I125" s="441">
        <v>4</v>
      </c>
      <c r="J125" s="442" t="s">
        <v>129</v>
      </c>
      <c r="K125" s="455"/>
      <c r="L125" s="456" t="s">
        <v>1300</v>
      </c>
      <c r="M125" s="455" t="s">
        <v>2299</v>
      </c>
      <c r="N125" s="443">
        <v>4</v>
      </c>
      <c r="O125" s="445">
        <v>1500</v>
      </c>
      <c r="P125" s="445">
        <f>Tabla1[[#This Row],[Cantidad de Insumos]]*O125</f>
        <v>6000</v>
      </c>
      <c r="Q125" s="459">
        <v>223101</v>
      </c>
      <c r="R125" s="442" t="s">
        <v>1303</v>
      </c>
    </row>
    <row r="126" spans="2:18" s="57" customFormat="1" x14ac:dyDescent="0.25">
      <c r="B126" s="466" t="e">
        <f>IF(Tabla1[[#This Row],[Código_Actividad]]="","",CONCATENATE(Tabla1[[#This Row],[POA]],".",Tabla1[[#This Row],[SRS]],".",Tabla1[[#This Row],[AREA]],".",Tabla1[[#This Row],[TIPO]]))</f>
        <v>#REF!</v>
      </c>
      <c r="C126" s="466" t="e">
        <f>IF(Tabla1[[#This Row],[Código_Actividad]]="","",'[5]Formulario PPGR1'!#REF!)</f>
        <v>#REF!</v>
      </c>
      <c r="D126" s="466" t="e">
        <f>IF(Tabla1[[#This Row],[Código_Actividad]]="","",'[5]Formulario PPGR1'!#REF!)</f>
        <v>#REF!</v>
      </c>
      <c r="E126" s="466" t="e">
        <f>IF(Tabla1[[#This Row],[Código_Actividad]]="","",'[5]Formulario PPGR1'!#REF!)</f>
        <v>#REF!</v>
      </c>
      <c r="F126" s="466" t="e">
        <f>IF(Tabla1[[#This Row],[Código_Actividad]]="","",'[5]Formulario PPGR1'!#REF!)</f>
        <v>#REF!</v>
      </c>
      <c r="G126" s="475" t="s">
        <v>2135</v>
      </c>
      <c r="H126" s="477" t="s">
        <v>2006</v>
      </c>
      <c r="I126" s="469">
        <v>4</v>
      </c>
      <c r="J126" s="470" t="s">
        <v>2285</v>
      </c>
      <c r="K126" s="471" t="s">
        <v>2291</v>
      </c>
      <c r="L126" s="472" t="s">
        <v>1297</v>
      </c>
      <c r="M126" s="471" t="s">
        <v>2299</v>
      </c>
      <c r="N126" s="467">
        <v>4</v>
      </c>
      <c r="O126" s="473">
        <v>800</v>
      </c>
      <c r="P126" s="473">
        <f>Tabla1[[#This Row],[Cantidad de Insumos]]*O126</f>
        <v>3200</v>
      </c>
      <c r="Q126" s="474">
        <v>223101</v>
      </c>
      <c r="R126" s="470" t="s">
        <v>1303</v>
      </c>
    </row>
    <row r="127" spans="2:18" s="57" customFormat="1" x14ac:dyDescent="0.25">
      <c r="B127" s="466" t="e">
        <f>IF(Tabla1[[#This Row],[Código_Actividad]]="","",CONCATENATE(Tabla1[[#This Row],[POA]],".",Tabla1[[#This Row],[SRS]],".",Tabla1[[#This Row],[AREA]],".",Tabla1[[#This Row],[TIPO]]))</f>
        <v>#REF!</v>
      </c>
      <c r="C127" s="466" t="e">
        <f>IF(Tabla1[[#This Row],[Código_Actividad]]="","",'[5]Formulario PPGR1'!#REF!)</f>
        <v>#REF!</v>
      </c>
      <c r="D127" s="466" t="e">
        <f>IF(Tabla1[[#This Row],[Código_Actividad]]="","",'[5]Formulario PPGR1'!#REF!)</f>
        <v>#REF!</v>
      </c>
      <c r="E127" s="466" t="e">
        <f>IF(Tabla1[[#This Row],[Código_Actividad]]="","",'[5]Formulario PPGR1'!#REF!)</f>
        <v>#REF!</v>
      </c>
      <c r="F127" s="466" t="e">
        <f>IF(Tabla1[[#This Row],[Código_Actividad]]="","",'[5]Formulario PPGR1'!#REF!)</f>
        <v>#REF!</v>
      </c>
      <c r="G127" s="475" t="s">
        <v>2135</v>
      </c>
      <c r="H127" s="477" t="s">
        <v>2006</v>
      </c>
      <c r="I127" s="469">
        <v>20</v>
      </c>
      <c r="J127" s="470" t="s">
        <v>236</v>
      </c>
      <c r="K127" s="471" t="s">
        <v>844</v>
      </c>
      <c r="L127" s="472" t="s">
        <v>2298</v>
      </c>
      <c r="M127" s="471" t="s">
        <v>2300</v>
      </c>
      <c r="N127" s="467">
        <v>20</v>
      </c>
      <c r="O127" s="473">
        <v>230</v>
      </c>
      <c r="P127" s="473">
        <f>Tabla1[[#This Row],[Cantidad de Insumos]]*O127</f>
        <v>4600</v>
      </c>
      <c r="Q127" s="474">
        <v>237102</v>
      </c>
      <c r="R127" s="470" t="s">
        <v>1303</v>
      </c>
    </row>
    <row r="128" spans="2:18" s="57" customFormat="1" x14ac:dyDescent="0.25">
      <c r="B128" s="440" t="e">
        <f>IF(Tabla1[[#This Row],[Código_Actividad]]="","",CONCATENATE(Tabla1[[#This Row],[POA]],".",Tabla1[[#This Row],[SRS]],".",Tabla1[[#This Row],[AREA]],".",Tabla1[[#This Row],[TIPO]]))</f>
        <v>#REF!</v>
      </c>
      <c r="C128" s="440" t="e">
        <f>IF(Tabla1[[#This Row],[Código_Actividad]]="","",'[5]Formulario PPGR1'!#REF!)</f>
        <v>#REF!</v>
      </c>
      <c r="D128" s="440" t="e">
        <f>IF(Tabla1[[#This Row],[Código_Actividad]]="","",'[5]Formulario PPGR1'!#REF!)</f>
        <v>#REF!</v>
      </c>
      <c r="E128" s="440" t="e">
        <f>IF(Tabla1[[#This Row],[Código_Actividad]]="","",'[5]Formulario PPGR1'!#REF!)</f>
        <v>#REF!</v>
      </c>
      <c r="F128" s="440" t="e">
        <f>IF(Tabla1[[#This Row],[Código_Actividad]]="","",'[5]Formulario PPGR1'!#REF!)</f>
        <v>#REF!</v>
      </c>
      <c r="G128" s="476" t="s">
        <v>2236</v>
      </c>
      <c r="H128" s="477" t="s">
        <v>1987</v>
      </c>
      <c r="I128" s="441">
        <v>3</v>
      </c>
      <c r="J128" s="442" t="s">
        <v>129</v>
      </c>
      <c r="K128" s="455"/>
      <c r="L128" s="456" t="s">
        <v>1300</v>
      </c>
      <c r="M128" s="455" t="s">
        <v>2299</v>
      </c>
      <c r="N128" s="443">
        <v>3</v>
      </c>
      <c r="O128" s="445">
        <v>1500</v>
      </c>
      <c r="P128" s="445">
        <f>Tabla1[[#This Row],[Cantidad de Insumos]]*O128</f>
        <v>4500</v>
      </c>
      <c r="Q128" s="459">
        <v>223101</v>
      </c>
      <c r="R128" s="442" t="s">
        <v>1303</v>
      </c>
    </row>
    <row r="129" spans="2:18" s="57" customFormat="1" x14ac:dyDescent="0.25">
      <c r="B129" s="466" t="e">
        <f>IF(Tabla1[[#This Row],[Código_Actividad]]="","",CONCATENATE(Tabla1[[#This Row],[POA]],".",Tabla1[[#This Row],[SRS]],".",Tabla1[[#This Row],[AREA]],".",Tabla1[[#This Row],[TIPO]]))</f>
        <v>#REF!</v>
      </c>
      <c r="C129" s="466" t="e">
        <f>IF(Tabla1[[#This Row],[Código_Actividad]]="","",'[5]Formulario PPGR1'!#REF!)</f>
        <v>#REF!</v>
      </c>
      <c r="D129" s="466" t="e">
        <f>IF(Tabla1[[#This Row],[Código_Actividad]]="","",'[5]Formulario PPGR1'!#REF!)</f>
        <v>#REF!</v>
      </c>
      <c r="E129" s="466" t="e">
        <f>IF(Tabla1[[#This Row],[Código_Actividad]]="","",'[5]Formulario PPGR1'!#REF!)</f>
        <v>#REF!</v>
      </c>
      <c r="F129" s="466" t="e">
        <f>IF(Tabla1[[#This Row],[Código_Actividad]]="","",'[5]Formulario PPGR1'!#REF!)</f>
        <v>#REF!</v>
      </c>
      <c r="G129" s="475" t="s">
        <v>2236</v>
      </c>
      <c r="H129" s="477" t="s">
        <v>1987</v>
      </c>
      <c r="I129" s="469">
        <v>3</v>
      </c>
      <c r="J129" s="470" t="s">
        <v>2285</v>
      </c>
      <c r="K129" s="471" t="s">
        <v>2291</v>
      </c>
      <c r="L129" s="472" t="s">
        <v>1297</v>
      </c>
      <c r="M129" s="471" t="s">
        <v>2299</v>
      </c>
      <c r="N129" s="467">
        <v>3</v>
      </c>
      <c r="O129" s="473">
        <v>800</v>
      </c>
      <c r="P129" s="473">
        <f>Tabla1[[#This Row],[Cantidad de Insumos]]*O129</f>
        <v>2400</v>
      </c>
      <c r="Q129" s="474">
        <v>223101</v>
      </c>
      <c r="R129" s="470" t="s">
        <v>1303</v>
      </c>
    </row>
    <row r="130" spans="2:18" s="57" customFormat="1" x14ac:dyDescent="0.25">
      <c r="B130" s="466" t="e">
        <f>IF(Tabla1[[#This Row],[Código_Actividad]]="","",CONCATENATE(Tabla1[[#This Row],[POA]],".",Tabla1[[#This Row],[SRS]],".",Tabla1[[#This Row],[AREA]],".",Tabla1[[#This Row],[TIPO]]))</f>
        <v>#REF!</v>
      </c>
      <c r="C130" s="466" t="e">
        <f>IF(Tabla1[[#This Row],[Código_Actividad]]="","",'[5]Formulario PPGR1'!#REF!)</f>
        <v>#REF!</v>
      </c>
      <c r="D130" s="466" t="e">
        <f>IF(Tabla1[[#This Row],[Código_Actividad]]="","",'[5]Formulario PPGR1'!#REF!)</f>
        <v>#REF!</v>
      </c>
      <c r="E130" s="466" t="e">
        <f>IF(Tabla1[[#This Row],[Código_Actividad]]="","",'[5]Formulario PPGR1'!#REF!)</f>
        <v>#REF!</v>
      </c>
      <c r="F130" s="466" t="e">
        <f>IF(Tabla1[[#This Row],[Código_Actividad]]="","",'[5]Formulario PPGR1'!#REF!)</f>
        <v>#REF!</v>
      </c>
      <c r="G130" s="475" t="s">
        <v>2236</v>
      </c>
      <c r="H130" s="477" t="s">
        <v>1987</v>
      </c>
      <c r="I130" s="469">
        <v>15</v>
      </c>
      <c r="J130" s="470" t="s">
        <v>236</v>
      </c>
      <c r="K130" s="471" t="s">
        <v>844</v>
      </c>
      <c r="L130" s="472" t="s">
        <v>2298</v>
      </c>
      <c r="M130" s="471" t="s">
        <v>2300</v>
      </c>
      <c r="N130" s="467">
        <v>15</v>
      </c>
      <c r="O130" s="473">
        <v>230</v>
      </c>
      <c r="P130" s="473">
        <f>Tabla1[[#This Row],[Cantidad de Insumos]]*O130</f>
        <v>3450</v>
      </c>
      <c r="Q130" s="474">
        <v>237102</v>
      </c>
      <c r="R130" s="470" t="s">
        <v>1303</v>
      </c>
    </row>
    <row r="131" spans="2:18" s="57" customFormat="1" x14ac:dyDescent="0.25">
      <c r="B131" s="440" t="e">
        <f>IF(Tabla1[[#This Row],[Código_Actividad]]="","",CONCATENATE(Tabla1[[#This Row],[POA]],".",Tabla1[[#This Row],[SRS]],".",Tabla1[[#This Row],[AREA]],".",Tabla1[[#This Row],[TIPO]]))</f>
        <v>#REF!</v>
      </c>
      <c r="C131" s="440" t="e">
        <f>IF(Tabla1[[#This Row],[Código_Actividad]]="","",'[5]Formulario PPGR1'!#REF!)</f>
        <v>#REF!</v>
      </c>
      <c r="D131" s="440" t="e">
        <f>IF(Tabla1[[#This Row],[Código_Actividad]]="","",'[5]Formulario PPGR1'!#REF!)</f>
        <v>#REF!</v>
      </c>
      <c r="E131" s="440" t="e">
        <f>IF(Tabla1[[#This Row],[Código_Actividad]]="","",'[5]Formulario PPGR1'!#REF!)</f>
        <v>#REF!</v>
      </c>
      <c r="F131" s="440" t="e">
        <f>IF(Tabla1[[#This Row],[Código_Actividad]]="","",'[5]Formulario PPGR1'!#REF!)</f>
        <v>#REF!</v>
      </c>
      <c r="G131" s="476" t="s">
        <v>2112</v>
      </c>
      <c r="H131" s="455" t="s">
        <v>2022</v>
      </c>
      <c r="I131" s="441">
        <v>4</v>
      </c>
      <c r="J131" s="442" t="s">
        <v>129</v>
      </c>
      <c r="K131" s="455"/>
      <c r="L131" s="456" t="s">
        <v>1300</v>
      </c>
      <c r="M131" s="455" t="s">
        <v>2299</v>
      </c>
      <c r="N131" s="443">
        <v>4</v>
      </c>
      <c r="O131" s="445">
        <v>1500</v>
      </c>
      <c r="P131" s="445">
        <f>Tabla1[[#This Row],[Cantidad de Insumos]]*O131</f>
        <v>6000</v>
      </c>
      <c r="Q131" s="459">
        <v>223101</v>
      </c>
      <c r="R131" s="442" t="s">
        <v>1303</v>
      </c>
    </row>
    <row r="132" spans="2:18" s="57" customFormat="1" x14ac:dyDescent="0.25">
      <c r="B132" s="466" t="e">
        <f>IF(Tabla1[[#This Row],[Código_Actividad]]="","",CONCATENATE(Tabla1[[#This Row],[POA]],".",Tabla1[[#This Row],[SRS]],".",Tabla1[[#This Row],[AREA]],".",Tabla1[[#This Row],[TIPO]]))</f>
        <v>#REF!</v>
      </c>
      <c r="C132" s="466" t="e">
        <f>IF(Tabla1[[#This Row],[Código_Actividad]]="","",'[5]Formulario PPGR1'!#REF!)</f>
        <v>#REF!</v>
      </c>
      <c r="D132" s="466" t="e">
        <f>IF(Tabla1[[#This Row],[Código_Actividad]]="","",'[5]Formulario PPGR1'!#REF!)</f>
        <v>#REF!</v>
      </c>
      <c r="E132" s="466" t="e">
        <f>IF(Tabla1[[#This Row],[Código_Actividad]]="","",'[5]Formulario PPGR1'!#REF!)</f>
        <v>#REF!</v>
      </c>
      <c r="F132" s="466" t="e">
        <f>IF(Tabla1[[#This Row],[Código_Actividad]]="","",'[5]Formulario PPGR1'!#REF!)</f>
        <v>#REF!</v>
      </c>
      <c r="G132" s="475" t="s">
        <v>2112</v>
      </c>
      <c r="H132" s="455" t="s">
        <v>2022</v>
      </c>
      <c r="I132" s="469">
        <v>4</v>
      </c>
      <c r="J132" s="470" t="s">
        <v>2285</v>
      </c>
      <c r="K132" s="471" t="s">
        <v>2291</v>
      </c>
      <c r="L132" s="472" t="s">
        <v>1297</v>
      </c>
      <c r="M132" s="471" t="s">
        <v>2299</v>
      </c>
      <c r="N132" s="467">
        <v>4</v>
      </c>
      <c r="O132" s="473">
        <v>800</v>
      </c>
      <c r="P132" s="473">
        <f>Tabla1[[#This Row],[Cantidad de Insumos]]*O132</f>
        <v>3200</v>
      </c>
      <c r="Q132" s="474">
        <v>223101</v>
      </c>
      <c r="R132" s="470" t="s">
        <v>1303</v>
      </c>
    </row>
    <row r="133" spans="2:18" s="57" customFormat="1" x14ac:dyDescent="0.25">
      <c r="B133" s="466" t="e">
        <f>IF(Tabla1[[#This Row],[Código_Actividad]]="","",CONCATENATE(Tabla1[[#This Row],[POA]],".",Tabla1[[#This Row],[SRS]],".",Tabla1[[#This Row],[AREA]],".",Tabla1[[#This Row],[TIPO]]))</f>
        <v>#REF!</v>
      </c>
      <c r="C133" s="466" t="e">
        <f>IF(Tabla1[[#This Row],[Código_Actividad]]="","",'[5]Formulario PPGR1'!#REF!)</f>
        <v>#REF!</v>
      </c>
      <c r="D133" s="466" t="e">
        <f>IF(Tabla1[[#This Row],[Código_Actividad]]="","",'[5]Formulario PPGR1'!#REF!)</f>
        <v>#REF!</v>
      </c>
      <c r="E133" s="466" t="e">
        <f>IF(Tabla1[[#This Row],[Código_Actividad]]="","",'[5]Formulario PPGR1'!#REF!)</f>
        <v>#REF!</v>
      </c>
      <c r="F133" s="466" t="e">
        <f>IF(Tabla1[[#This Row],[Código_Actividad]]="","",'[5]Formulario PPGR1'!#REF!)</f>
        <v>#REF!</v>
      </c>
      <c r="G133" s="475" t="s">
        <v>2112</v>
      </c>
      <c r="H133" s="455" t="s">
        <v>2022</v>
      </c>
      <c r="I133" s="469">
        <v>20</v>
      </c>
      <c r="J133" s="470" t="s">
        <v>236</v>
      </c>
      <c r="K133" s="471" t="s">
        <v>844</v>
      </c>
      <c r="L133" s="472" t="s">
        <v>2298</v>
      </c>
      <c r="M133" s="471" t="s">
        <v>2300</v>
      </c>
      <c r="N133" s="467">
        <v>20</v>
      </c>
      <c r="O133" s="473">
        <v>230</v>
      </c>
      <c r="P133" s="473">
        <f>Tabla1[[#This Row],[Cantidad de Insumos]]*O133</f>
        <v>4600</v>
      </c>
      <c r="Q133" s="474">
        <v>237102</v>
      </c>
      <c r="R133" s="470" t="s">
        <v>1303</v>
      </c>
    </row>
    <row r="134" spans="2:18" s="57" customFormat="1" x14ac:dyDescent="0.25">
      <c r="B134" s="440" t="e">
        <f>IF(Tabla1[[#This Row],[Código_Actividad]]="","",CONCATENATE(Tabla1[[#This Row],[POA]],".",Tabla1[[#This Row],[SRS]],".",Tabla1[[#This Row],[AREA]],".",Tabla1[[#This Row],[TIPO]]))</f>
        <v>#REF!</v>
      </c>
      <c r="C134" s="440" t="e">
        <f>IF(Tabla1[[#This Row],[Código_Actividad]]="","",'[5]Formulario PPGR1'!#REF!)</f>
        <v>#REF!</v>
      </c>
      <c r="D134" s="440" t="e">
        <f>IF(Tabla1[[#This Row],[Código_Actividad]]="","",'[5]Formulario PPGR1'!#REF!)</f>
        <v>#REF!</v>
      </c>
      <c r="E134" s="440" t="e">
        <f>IF(Tabla1[[#This Row],[Código_Actividad]]="","",'[5]Formulario PPGR1'!#REF!)</f>
        <v>#REF!</v>
      </c>
      <c r="F134" s="440" t="e">
        <f>IF(Tabla1[[#This Row],[Código_Actividad]]="","",'[5]Formulario PPGR1'!#REF!)</f>
        <v>#REF!</v>
      </c>
      <c r="G134" s="476" t="s">
        <v>2114</v>
      </c>
      <c r="H134" s="455" t="s">
        <v>1907</v>
      </c>
      <c r="I134" s="441">
        <v>4</v>
      </c>
      <c r="J134" s="442" t="s">
        <v>183</v>
      </c>
      <c r="K134" s="455" t="s">
        <v>686</v>
      </c>
      <c r="L134" s="456" t="s">
        <v>707</v>
      </c>
      <c r="M134" s="455" t="s">
        <v>544</v>
      </c>
      <c r="N134" s="443">
        <v>120</v>
      </c>
      <c r="O134" s="445">
        <v>155</v>
      </c>
      <c r="P134" s="445">
        <f>Tabla1[[#This Row],[Cantidad de Insumos]]*O134</f>
        <v>18600</v>
      </c>
      <c r="Q134" s="459">
        <v>231101</v>
      </c>
      <c r="R134" s="442" t="s">
        <v>1303</v>
      </c>
    </row>
    <row r="135" spans="2:18" s="57" customFormat="1" x14ac:dyDescent="0.25">
      <c r="B135" s="440" t="e">
        <f>IF(Tabla1[[#This Row],[Código_Actividad]]="","",CONCATENATE(Tabla1[[#This Row],[POA]],".",Tabla1[[#This Row],[SRS]],".",Tabla1[[#This Row],[AREA]],".",Tabla1[[#This Row],[TIPO]]))</f>
        <v>#REF!</v>
      </c>
      <c r="C135" s="440" t="e">
        <f>IF(Tabla1[[#This Row],[Código_Actividad]]="","",'[5]Formulario PPGR1'!#REF!)</f>
        <v>#REF!</v>
      </c>
      <c r="D135" s="440" t="e">
        <f>IF(Tabla1[[#This Row],[Código_Actividad]]="","",'[5]Formulario PPGR1'!#REF!)</f>
        <v>#REF!</v>
      </c>
      <c r="E135" s="440" t="e">
        <f>IF(Tabla1[[#This Row],[Código_Actividad]]="","",'[5]Formulario PPGR1'!#REF!)</f>
        <v>#REF!</v>
      </c>
      <c r="F135" s="440" t="e">
        <f>IF(Tabla1[[#This Row],[Código_Actividad]]="","",'[5]Formulario PPGR1'!#REF!)</f>
        <v>#REF!</v>
      </c>
      <c r="G135" s="476" t="s">
        <v>2118</v>
      </c>
      <c r="H135" s="455" t="s">
        <v>2031</v>
      </c>
      <c r="I135" s="441">
        <v>4</v>
      </c>
      <c r="J135" s="442" t="s">
        <v>129</v>
      </c>
      <c r="K135" s="455"/>
      <c r="L135" s="456" t="s">
        <v>1300</v>
      </c>
      <c r="M135" s="455" t="s">
        <v>2299</v>
      </c>
      <c r="N135" s="443">
        <v>4</v>
      </c>
      <c r="O135" s="445">
        <v>1500</v>
      </c>
      <c r="P135" s="445">
        <f>Tabla1[[#This Row],[Cantidad de Insumos]]*O135</f>
        <v>6000</v>
      </c>
      <c r="Q135" s="459">
        <v>223101</v>
      </c>
      <c r="R135" s="442" t="s">
        <v>1303</v>
      </c>
    </row>
    <row r="136" spans="2:18" s="57" customFormat="1" x14ac:dyDescent="0.25">
      <c r="B136" s="466" t="e">
        <f>IF(Tabla1[[#This Row],[Código_Actividad]]="","",CONCATENATE(Tabla1[[#This Row],[POA]],".",Tabla1[[#This Row],[SRS]],".",Tabla1[[#This Row],[AREA]],".",Tabla1[[#This Row],[TIPO]]))</f>
        <v>#REF!</v>
      </c>
      <c r="C136" s="466" t="e">
        <f>IF(Tabla1[[#This Row],[Código_Actividad]]="","",'[5]Formulario PPGR1'!#REF!)</f>
        <v>#REF!</v>
      </c>
      <c r="D136" s="466" t="e">
        <f>IF(Tabla1[[#This Row],[Código_Actividad]]="","",'[5]Formulario PPGR1'!#REF!)</f>
        <v>#REF!</v>
      </c>
      <c r="E136" s="466" t="e">
        <f>IF(Tabla1[[#This Row],[Código_Actividad]]="","",'[5]Formulario PPGR1'!#REF!)</f>
        <v>#REF!</v>
      </c>
      <c r="F136" s="466" t="e">
        <f>IF(Tabla1[[#This Row],[Código_Actividad]]="","",'[5]Formulario PPGR1'!#REF!)</f>
        <v>#REF!</v>
      </c>
      <c r="G136" s="475" t="s">
        <v>2118</v>
      </c>
      <c r="H136" s="455" t="s">
        <v>2031</v>
      </c>
      <c r="I136" s="469">
        <v>4</v>
      </c>
      <c r="J136" s="470" t="s">
        <v>2285</v>
      </c>
      <c r="K136" s="471" t="s">
        <v>2291</v>
      </c>
      <c r="L136" s="472" t="s">
        <v>1297</v>
      </c>
      <c r="M136" s="471" t="s">
        <v>2299</v>
      </c>
      <c r="N136" s="467">
        <v>4</v>
      </c>
      <c r="O136" s="473">
        <v>800</v>
      </c>
      <c r="P136" s="473">
        <f>Tabla1[[#This Row],[Cantidad de Insumos]]*O136</f>
        <v>3200</v>
      </c>
      <c r="Q136" s="474">
        <v>223101</v>
      </c>
      <c r="R136" s="470" t="s">
        <v>1303</v>
      </c>
    </row>
    <row r="137" spans="2:18" s="57" customFormat="1" x14ac:dyDescent="0.25">
      <c r="B137" s="466" t="e">
        <f>IF(Tabla1[[#This Row],[Código_Actividad]]="","",CONCATENATE(Tabla1[[#This Row],[POA]],".",Tabla1[[#This Row],[SRS]],".",Tabla1[[#This Row],[AREA]],".",Tabla1[[#This Row],[TIPO]]))</f>
        <v>#REF!</v>
      </c>
      <c r="C137" s="466" t="e">
        <f>IF(Tabla1[[#This Row],[Código_Actividad]]="","",'[5]Formulario PPGR1'!#REF!)</f>
        <v>#REF!</v>
      </c>
      <c r="D137" s="466" t="e">
        <f>IF(Tabla1[[#This Row],[Código_Actividad]]="","",'[5]Formulario PPGR1'!#REF!)</f>
        <v>#REF!</v>
      </c>
      <c r="E137" s="466" t="e">
        <f>IF(Tabla1[[#This Row],[Código_Actividad]]="","",'[5]Formulario PPGR1'!#REF!)</f>
        <v>#REF!</v>
      </c>
      <c r="F137" s="466" t="e">
        <f>IF(Tabla1[[#This Row],[Código_Actividad]]="","",'[5]Formulario PPGR1'!#REF!)</f>
        <v>#REF!</v>
      </c>
      <c r="G137" s="475" t="s">
        <v>2118</v>
      </c>
      <c r="H137" s="455" t="s">
        <v>2031</v>
      </c>
      <c r="I137" s="469">
        <v>20</v>
      </c>
      <c r="J137" s="470" t="s">
        <v>236</v>
      </c>
      <c r="K137" s="471" t="s">
        <v>844</v>
      </c>
      <c r="L137" s="472" t="s">
        <v>2298</v>
      </c>
      <c r="M137" s="471" t="s">
        <v>2300</v>
      </c>
      <c r="N137" s="467">
        <v>20</v>
      </c>
      <c r="O137" s="473">
        <v>230</v>
      </c>
      <c r="P137" s="473">
        <f>Tabla1[[#This Row],[Cantidad de Insumos]]*O137</f>
        <v>4600</v>
      </c>
      <c r="Q137" s="474">
        <v>237102</v>
      </c>
      <c r="R137" s="470" t="s">
        <v>1303</v>
      </c>
    </row>
    <row r="138" spans="2:18" s="57" customFormat="1" x14ac:dyDescent="0.25">
      <c r="B138" s="440" t="e">
        <f>IF(Tabla1[[#This Row],[Código_Actividad]]="","",CONCATENATE(Tabla1[[#This Row],[POA]],".",Tabla1[[#This Row],[SRS]],".",Tabla1[[#This Row],[AREA]],".",Tabla1[[#This Row],[TIPO]]))</f>
        <v>#REF!</v>
      </c>
      <c r="C138" s="440" t="e">
        <f>IF(Tabla1[[#This Row],[Código_Actividad]]="","",'[5]Formulario PPGR1'!#REF!)</f>
        <v>#REF!</v>
      </c>
      <c r="D138" s="440" t="e">
        <f>IF(Tabla1[[#This Row],[Código_Actividad]]="","",'[5]Formulario PPGR1'!#REF!)</f>
        <v>#REF!</v>
      </c>
      <c r="E138" s="440" t="e">
        <f>IF(Tabla1[[#This Row],[Código_Actividad]]="","",'[5]Formulario PPGR1'!#REF!)</f>
        <v>#REF!</v>
      </c>
      <c r="F138" s="440" t="e">
        <f>IF(Tabla1[[#This Row],[Código_Actividad]]="","",'[5]Formulario PPGR1'!#REF!)</f>
        <v>#REF!</v>
      </c>
      <c r="G138" s="476" t="s">
        <v>2119</v>
      </c>
      <c r="H138" s="455" t="s">
        <v>2030</v>
      </c>
      <c r="I138" s="441">
        <v>4</v>
      </c>
      <c r="J138" s="442" t="s">
        <v>129</v>
      </c>
      <c r="K138" s="455"/>
      <c r="L138" s="456" t="s">
        <v>1300</v>
      </c>
      <c r="M138" s="455" t="s">
        <v>2299</v>
      </c>
      <c r="N138" s="443">
        <v>4</v>
      </c>
      <c r="O138" s="445">
        <v>1500</v>
      </c>
      <c r="P138" s="445">
        <f>Tabla1[[#This Row],[Cantidad de Insumos]]*O138</f>
        <v>6000</v>
      </c>
      <c r="Q138" s="459">
        <v>223101</v>
      </c>
      <c r="R138" s="442" t="s">
        <v>1303</v>
      </c>
    </row>
    <row r="139" spans="2:18" s="57" customFormat="1" x14ac:dyDescent="0.25">
      <c r="B139" s="466" t="e">
        <f>IF(Tabla1[[#This Row],[Código_Actividad]]="","",CONCATENATE(Tabla1[[#This Row],[POA]],".",Tabla1[[#This Row],[SRS]],".",Tabla1[[#This Row],[AREA]],".",Tabla1[[#This Row],[TIPO]]))</f>
        <v>#REF!</v>
      </c>
      <c r="C139" s="466" t="e">
        <f>IF(Tabla1[[#This Row],[Código_Actividad]]="","",'[5]Formulario PPGR1'!#REF!)</f>
        <v>#REF!</v>
      </c>
      <c r="D139" s="466" t="e">
        <f>IF(Tabla1[[#This Row],[Código_Actividad]]="","",'[5]Formulario PPGR1'!#REF!)</f>
        <v>#REF!</v>
      </c>
      <c r="E139" s="466" t="e">
        <f>IF(Tabla1[[#This Row],[Código_Actividad]]="","",'[5]Formulario PPGR1'!#REF!)</f>
        <v>#REF!</v>
      </c>
      <c r="F139" s="466" t="e">
        <f>IF(Tabla1[[#This Row],[Código_Actividad]]="","",'[5]Formulario PPGR1'!#REF!)</f>
        <v>#REF!</v>
      </c>
      <c r="G139" s="475" t="s">
        <v>2119</v>
      </c>
      <c r="H139" s="455" t="s">
        <v>2030</v>
      </c>
      <c r="I139" s="469">
        <v>4</v>
      </c>
      <c r="J139" s="470" t="s">
        <v>2285</v>
      </c>
      <c r="K139" s="471" t="s">
        <v>2291</v>
      </c>
      <c r="L139" s="472" t="s">
        <v>1297</v>
      </c>
      <c r="M139" s="471" t="s">
        <v>2299</v>
      </c>
      <c r="N139" s="467">
        <v>4</v>
      </c>
      <c r="O139" s="473">
        <v>800</v>
      </c>
      <c r="P139" s="473">
        <f>Tabla1[[#This Row],[Cantidad de Insumos]]*O139</f>
        <v>3200</v>
      </c>
      <c r="Q139" s="474">
        <v>223101</v>
      </c>
      <c r="R139" s="470" t="s">
        <v>1303</v>
      </c>
    </row>
    <row r="140" spans="2:18" s="57" customFormat="1" x14ac:dyDescent="0.25">
      <c r="B140" s="466" t="e">
        <f>IF(Tabla1[[#This Row],[Código_Actividad]]="","",CONCATENATE(Tabla1[[#This Row],[POA]],".",Tabla1[[#This Row],[SRS]],".",Tabla1[[#This Row],[AREA]],".",Tabla1[[#This Row],[TIPO]]))</f>
        <v>#REF!</v>
      </c>
      <c r="C140" s="466" t="e">
        <f>IF(Tabla1[[#This Row],[Código_Actividad]]="","",'[5]Formulario PPGR1'!#REF!)</f>
        <v>#REF!</v>
      </c>
      <c r="D140" s="466" t="e">
        <f>IF(Tabla1[[#This Row],[Código_Actividad]]="","",'[5]Formulario PPGR1'!#REF!)</f>
        <v>#REF!</v>
      </c>
      <c r="E140" s="466" t="e">
        <f>IF(Tabla1[[#This Row],[Código_Actividad]]="","",'[5]Formulario PPGR1'!#REF!)</f>
        <v>#REF!</v>
      </c>
      <c r="F140" s="466" t="e">
        <f>IF(Tabla1[[#This Row],[Código_Actividad]]="","",'[5]Formulario PPGR1'!#REF!)</f>
        <v>#REF!</v>
      </c>
      <c r="G140" s="475" t="s">
        <v>2119</v>
      </c>
      <c r="H140" s="455" t="s">
        <v>2030</v>
      </c>
      <c r="I140" s="469">
        <v>20</v>
      </c>
      <c r="J140" s="470" t="s">
        <v>236</v>
      </c>
      <c r="K140" s="471" t="s">
        <v>844</v>
      </c>
      <c r="L140" s="472" t="s">
        <v>2298</v>
      </c>
      <c r="M140" s="471" t="s">
        <v>2300</v>
      </c>
      <c r="N140" s="467">
        <v>20</v>
      </c>
      <c r="O140" s="473">
        <v>230</v>
      </c>
      <c r="P140" s="473">
        <f>Tabla1[[#This Row],[Cantidad de Insumos]]*O140</f>
        <v>4600</v>
      </c>
      <c r="Q140" s="474">
        <v>237102</v>
      </c>
      <c r="R140" s="470" t="s">
        <v>1303</v>
      </c>
    </row>
    <row r="141" spans="2:18" s="57" customFormat="1" x14ac:dyDescent="0.25">
      <c r="B141" s="440" t="e">
        <f>IF(Tabla1[[#This Row],[Código_Actividad]]="","",CONCATENATE(Tabla1[[#This Row],[POA]],".",Tabla1[[#This Row],[SRS]],".",Tabla1[[#This Row],[AREA]],".",Tabla1[[#This Row],[TIPO]]))</f>
        <v>#REF!</v>
      </c>
      <c r="C141" s="440" t="e">
        <f>IF(Tabla1[[#This Row],[Código_Actividad]]="","",'[5]Formulario PPGR1'!#REF!)</f>
        <v>#REF!</v>
      </c>
      <c r="D141" s="440" t="e">
        <f>IF(Tabla1[[#This Row],[Código_Actividad]]="","",'[5]Formulario PPGR1'!#REF!)</f>
        <v>#REF!</v>
      </c>
      <c r="E141" s="440" t="e">
        <f>IF(Tabla1[[#This Row],[Código_Actividad]]="","",'[5]Formulario PPGR1'!#REF!)</f>
        <v>#REF!</v>
      </c>
      <c r="F141" s="440" t="e">
        <f>IF(Tabla1[[#This Row],[Código_Actividad]]="","",'[5]Formulario PPGR1'!#REF!)</f>
        <v>#REF!</v>
      </c>
      <c r="G141" s="476" t="s">
        <v>2122</v>
      </c>
      <c r="H141" s="455" t="s">
        <v>1927</v>
      </c>
      <c r="I141" s="441">
        <v>3</v>
      </c>
      <c r="J141" s="442" t="s">
        <v>183</v>
      </c>
      <c r="K141" s="455" t="s">
        <v>686</v>
      </c>
      <c r="L141" s="456" t="s">
        <v>2306</v>
      </c>
      <c r="M141" s="455" t="s">
        <v>544</v>
      </c>
      <c r="N141" s="443">
        <v>75</v>
      </c>
      <c r="O141" s="445">
        <v>155</v>
      </c>
      <c r="P141" s="445">
        <f>Tabla1[[#This Row],[Cantidad de Insumos]]*O141</f>
        <v>11625</v>
      </c>
      <c r="Q141" s="459">
        <v>231101</v>
      </c>
      <c r="R141" s="442" t="s">
        <v>1303</v>
      </c>
    </row>
    <row r="142" spans="2:18" s="57" customFormat="1" x14ac:dyDescent="0.25">
      <c r="B142" s="440" t="e">
        <f>IF(Tabla1[[#This Row],[Código_Actividad]]="","",CONCATENATE(Tabla1[[#This Row],[POA]],".",Tabla1[[#This Row],[SRS]],".",Tabla1[[#This Row],[AREA]],".",Tabla1[[#This Row],[TIPO]]))</f>
        <v>#REF!</v>
      </c>
      <c r="C142" s="440" t="e">
        <f>IF(Tabla1[[#This Row],[Código_Actividad]]="","",'[5]Formulario PPGR1'!#REF!)</f>
        <v>#REF!</v>
      </c>
      <c r="D142" s="440" t="e">
        <f>IF(Tabla1[[#This Row],[Código_Actividad]]="","",'[5]Formulario PPGR1'!#REF!)</f>
        <v>#REF!</v>
      </c>
      <c r="E142" s="440" t="e">
        <f>IF(Tabla1[[#This Row],[Código_Actividad]]="","",'[5]Formulario PPGR1'!#REF!)</f>
        <v>#REF!</v>
      </c>
      <c r="F142" s="440" t="e">
        <f>IF(Tabla1[[#This Row],[Código_Actividad]]="","",'[5]Formulario PPGR1'!#REF!)</f>
        <v>#REF!</v>
      </c>
      <c r="G142" s="476" t="s">
        <v>2124</v>
      </c>
      <c r="H142" s="455" t="s">
        <v>1926</v>
      </c>
      <c r="I142" s="441">
        <v>2</v>
      </c>
      <c r="J142" s="442" t="s">
        <v>183</v>
      </c>
      <c r="K142" s="455" t="s">
        <v>686</v>
      </c>
      <c r="L142" s="456" t="s">
        <v>2307</v>
      </c>
      <c r="M142" s="455" t="s">
        <v>544</v>
      </c>
      <c r="N142" s="443">
        <v>50</v>
      </c>
      <c r="O142" s="445">
        <v>155</v>
      </c>
      <c r="P142" s="445">
        <f>Tabla1[[#This Row],[Cantidad de Insumos]]*O142</f>
        <v>7750</v>
      </c>
      <c r="Q142" s="459">
        <v>231101</v>
      </c>
      <c r="R142" s="442" t="s">
        <v>1303</v>
      </c>
    </row>
    <row r="143" spans="2:18" s="57" customFormat="1" x14ac:dyDescent="0.25">
      <c r="B143" s="440" t="e">
        <f>IF(Tabla1[[#This Row],[Código_Actividad]]="","",CONCATENATE(Tabla1[[#This Row],[POA]],".",Tabla1[[#This Row],[SRS]],".",Tabla1[[#This Row],[AREA]],".",Tabla1[[#This Row],[TIPO]]))</f>
        <v>#REF!</v>
      </c>
      <c r="C143" s="440" t="e">
        <f>IF(Tabla1[[#This Row],[Código_Actividad]]="","",'[5]Formulario PPGR1'!#REF!)</f>
        <v>#REF!</v>
      </c>
      <c r="D143" s="440" t="e">
        <f>IF(Tabla1[[#This Row],[Código_Actividad]]="","",'[5]Formulario PPGR1'!#REF!)</f>
        <v>#REF!</v>
      </c>
      <c r="E143" s="440" t="e">
        <f>IF(Tabla1[[#This Row],[Código_Actividad]]="","",'[5]Formulario PPGR1'!#REF!)</f>
        <v>#REF!</v>
      </c>
      <c r="F143" s="440" t="e">
        <f>IF(Tabla1[[#This Row],[Código_Actividad]]="","",'[5]Formulario PPGR1'!#REF!)</f>
        <v>#REF!</v>
      </c>
      <c r="G143" s="476" t="s">
        <v>2125</v>
      </c>
      <c r="H143" s="455" t="s">
        <v>2033</v>
      </c>
      <c r="I143" s="441">
        <v>4</v>
      </c>
      <c r="J143" s="442" t="s">
        <v>129</v>
      </c>
      <c r="K143" s="455"/>
      <c r="L143" s="456" t="s">
        <v>1300</v>
      </c>
      <c r="M143" s="455" t="s">
        <v>2299</v>
      </c>
      <c r="N143" s="443">
        <v>4</v>
      </c>
      <c r="O143" s="445">
        <v>1500</v>
      </c>
      <c r="P143" s="445">
        <f>Tabla1[[#This Row],[Cantidad de Insumos]]*O143</f>
        <v>6000</v>
      </c>
      <c r="Q143" s="459">
        <v>223101</v>
      </c>
      <c r="R143" s="442" t="s">
        <v>1303</v>
      </c>
    </row>
    <row r="144" spans="2:18" s="57" customFormat="1" x14ac:dyDescent="0.25">
      <c r="B144" s="466" t="e">
        <f>IF(Tabla1[[#This Row],[Código_Actividad]]="","",CONCATENATE(Tabla1[[#This Row],[POA]],".",Tabla1[[#This Row],[SRS]],".",Tabla1[[#This Row],[AREA]],".",Tabla1[[#This Row],[TIPO]]))</f>
        <v>#REF!</v>
      </c>
      <c r="C144" s="466" t="e">
        <f>IF(Tabla1[[#This Row],[Código_Actividad]]="","",'[5]Formulario PPGR1'!#REF!)</f>
        <v>#REF!</v>
      </c>
      <c r="D144" s="466" t="e">
        <f>IF(Tabla1[[#This Row],[Código_Actividad]]="","",'[5]Formulario PPGR1'!#REF!)</f>
        <v>#REF!</v>
      </c>
      <c r="E144" s="466" t="e">
        <f>IF(Tabla1[[#This Row],[Código_Actividad]]="","",'[5]Formulario PPGR1'!#REF!)</f>
        <v>#REF!</v>
      </c>
      <c r="F144" s="466" t="e">
        <f>IF(Tabla1[[#This Row],[Código_Actividad]]="","",'[5]Formulario PPGR1'!#REF!)</f>
        <v>#REF!</v>
      </c>
      <c r="G144" s="475" t="s">
        <v>2125</v>
      </c>
      <c r="H144" s="455" t="s">
        <v>2033</v>
      </c>
      <c r="I144" s="469">
        <v>4</v>
      </c>
      <c r="J144" s="470" t="s">
        <v>2285</v>
      </c>
      <c r="K144" s="471" t="s">
        <v>2291</v>
      </c>
      <c r="L144" s="472" t="s">
        <v>1297</v>
      </c>
      <c r="M144" s="471" t="s">
        <v>2299</v>
      </c>
      <c r="N144" s="467">
        <v>4</v>
      </c>
      <c r="O144" s="473">
        <v>800</v>
      </c>
      <c r="P144" s="473">
        <f>Tabla1[[#This Row],[Cantidad de Insumos]]*O144</f>
        <v>3200</v>
      </c>
      <c r="Q144" s="474">
        <v>223101</v>
      </c>
      <c r="R144" s="470" t="s">
        <v>1303</v>
      </c>
    </row>
    <row r="145" spans="2:18" s="57" customFormat="1" x14ac:dyDescent="0.25">
      <c r="B145" s="466" t="e">
        <f>IF(Tabla1[[#This Row],[Código_Actividad]]="","",CONCATENATE(Tabla1[[#This Row],[POA]],".",Tabla1[[#This Row],[SRS]],".",Tabla1[[#This Row],[AREA]],".",Tabla1[[#This Row],[TIPO]]))</f>
        <v>#REF!</v>
      </c>
      <c r="C145" s="466" t="e">
        <f>IF(Tabla1[[#This Row],[Código_Actividad]]="","",'[5]Formulario PPGR1'!#REF!)</f>
        <v>#REF!</v>
      </c>
      <c r="D145" s="466" t="e">
        <f>IF(Tabla1[[#This Row],[Código_Actividad]]="","",'[5]Formulario PPGR1'!#REF!)</f>
        <v>#REF!</v>
      </c>
      <c r="E145" s="466" t="e">
        <f>IF(Tabla1[[#This Row],[Código_Actividad]]="","",'[5]Formulario PPGR1'!#REF!)</f>
        <v>#REF!</v>
      </c>
      <c r="F145" s="466" t="e">
        <f>IF(Tabla1[[#This Row],[Código_Actividad]]="","",'[5]Formulario PPGR1'!#REF!)</f>
        <v>#REF!</v>
      </c>
      <c r="G145" s="475" t="s">
        <v>2125</v>
      </c>
      <c r="H145" s="455" t="s">
        <v>2033</v>
      </c>
      <c r="I145" s="469">
        <v>20</v>
      </c>
      <c r="J145" s="470" t="s">
        <v>236</v>
      </c>
      <c r="K145" s="471" t="s">
        <v>844</v>
      </c>
      <c r="L145" s="472" t="s">
        <v>2298</v>
      </c>
      <c r="M145" s="471" t="s">
        <v>2300</v>
      </c>
      <c r="N145" s="467">
        <v>20</v>
      </c>
      <c r="O145" s="473">
        <v>230</v>
      </c>
      <c r="P145" s="473">
        <f>Tabla1[[#This Row],[Cantidad de Insumos]]*O145</f>
        <v>4600</v>
      </c>
      <c r="Q145" s="474">
        <v>237102</v>
      </c>
      <c r="R145" s="470" t="s">
        <v>1303</v>
      </c>
    </row>
    <row r="146" spans="2:18" s="57" customFormat="1" x14ac:dyDescent="0.25">
      <c r="B146" s="440" t="e">
        <f>IF(Tabla1[[#This Row],[Código_Actividad]]="","",CONCATENATE(Tabla1[[#This Row],[POA]],".",Tabla1[[#This Row],[SRS]],".",Tabla1[[#This Row],[AREA]],".",Tabla1[[#This Row],[TIPO]]))</f>
        <v>#REF!</v>
      </c>
      <c r="C146" s="440" t="e">
        <f>IF(Tabla1[[#This Row],[Código_Actividad]]="","",'[5]Formulario PPGR1'!#REF!)</f>
        <v>#REF!</v>
      </c>
      <c r="D146" s="440" t="e">
        <f>IF(Tabla1[[#This Row],[Código_Actividad]]="","",'[5]Formulario PPGR1'!#REF!)</f>
        <v>#REF!</v>
      </c>
      <c r="E146" s="440" t="e">
        <f>IF(Tabla1[[#This Row],[Código_Actividad]]="","",'[5]Formulario PPGR1'!#REF!)</f>
        <v>#REF!</v>
      </c>
      <c r="F146" s="440" t="e">
        <f>IF(Tabla1[[#This Row],[Código_Actividad]]="","",'[5]Formulario PPGR1'!#REF!)</f>
        <v>#REF!</v>
      </c>
      <c r="G146" s="476" t="s">
        <v>2127</v>
      </c>
      <c r="H146" s="455" t="s">
        <v>2042</v>
      </c>
      <c r="I146" s="441">
        <v>3</v>
      </c>
      <c r="J146" s="442" t="s">
        <v>129</v>
      </c>
      <c r="K146" s="455"/>
      <c r="L146" s="456" t="s">
        <v>1300</v>
      </c>
      <c r="M146" s="455" t="s">
        <v>2299</v>
      </c>
      <c r="N146" s="443">
        <v>3</v>
      </c>
      <c r="O146" s="445">
        <v>1500</v>
      </c>
      <c r="P146" s="445">
        <f>Tabla1[[#This Row],[Cantidad de Insumos]]*O146</f>
        <v>4500</v>
      </c>
      <c r="Q146" s="459">
        <v>223101</v>
      </c>
      <c r="R146" s="442" t="s">
        <v>1303</v>
      </c>
    </row>
    <row r="147" spans="2:18" s="57" customFormat="1" x14ac:dyDescent="0.25">
      <c r="B147" s="466" t="e">
        <f>IF(Tabla1[[#This Row],[Código_Actividad]]="","",CONCATENATE(Tabla1[[#This Row],[POA]],".",Tabla1[[#This Row],[SRS]],".",Tabla1[[#This Row],[AREA]],".",Tabla1[[#This Row],[TIPO]]))</f>
        <v>#REF!</v>
      </c>
      <c r="C147" s="466" t="e">
        <f>IF(Tabla1[[#This Row],[Código_Actividad]]="","",'[5]Formulario PPGR1'!#REF!)</f>
        <v>#REF!</v>
      </c>
      <c r="D147" s="466" t="e">
        <f>IF(Tabla1[[#This Row],[Código_Actividad]]="","",'[5]Formulario PPGR1'!#REF!)</f>
        <v>#REF!</v>
      </c>
      <c r="E147" s="466" t="e">
        <f>IF(Tabla1[[#This Row],[Código_Actividad]]="","",'[5]Formulario PPGR1'!#REF!)</f>
        <v>#REF!</v>
      </c>
      <c r="F147" s="466" t="e">
        <f>IF(Tabla1[[#This Row],[Código_Actividad]]="","",'[5]Formulario PPGR1'!#REF!)</f>
        <v>#REF!</v>
      </c>
      <c r="G147" s="475" t="s">
        <v>2127</v>
      </c>
      <c r="H147" s="455" t="s">
        <v>2042</v>
      </c>
      <c r="I147" s="441">
        <v>3</v>
      </c>
      <c r="J147" s="470" t="s">
        <v>2285</v>
      </c>
      <c r="K147" s="471" t="s">
        <v>2291</v>
      </c>
      <c r="L147" s="472" t="s">
        <v>1297</v>
      </c>
      <c r="M147" s="471" t="s">
        <v>2299</v>
      </c>
      <c r="N147" s="467">
        <v>3</v>
      </c>
      <c r="O147" s="473">
        <v>800</v>
      </c>
      <c r="P147" s="473">
        <f>Tabla1[[#This Row],[Cantidad de Insumos]]*O147</f>
        <v>2400</v>
      </c>
      <c r="Q147" s="474">
        <v>223101</v>
      </c>
      <c r="R147" s="470" t="s">
        <v>1303</v>
      </c>
    </row>
    <row r="148" spans="2:18" s="57" customFormat="1" x14ac:dyDescent="0.25">
      <c r="B148" s="466" t="e">
        <f>IF(Tabla1[[#This Row],[Código_Actividad]]="","",CONCATENATE(Tabla1[[#This Row],[POA]],".",Tabla1[[#This Row],[SRS]],".",Tabla1[[#This Row],[AREA]],".",Tabla1[[#This Row],[TIPO]]))</f>
        <v>#REF!</v>
      </c>
      <c r="C148" s="466" t="e">
        <f>IF(Tabla1[[#This Row],[Código_Actividad]]="","",'[5]Formulario PPGR1'!#REF!)</f>
        <v>#REF!</v>
      </c>
      <c r="D148" s="466" t="e">
        <f>IF(Tabla1[[#This Row],[Código_Actividad]]="","",'[5]Formulario PPGR1'!#REF!)</f>
        <v>#REF!</v>
      </c>
      <c r="E148" s="466" t="e">
        <f>IF(Tabla1[[#This Row],[Código_Actividad]]="","",'[5]Formulario PPGR1'!#REF!)</f>
        <v>#REF!</v>
      </c>
      <c r="F148" s="466" t="e">
        <f>IF(Tabla1[[#This Row],[Código_Actividad]]="","",'[5]Formulario PPGR1'!#REF!)</f>
        <v>#REF!</v>
      </c>
      <c r="G148" s="475" t="s">
        <v>2127</v>
      </c>
      <c r="H148" s="455" t="s">
        <v>2042</v>
      </c>
      <c r="I148" s="441">
        <v>20</v>
      </c>
      <c r="J148" s="470" t="s">
        <v>236</v>
      </c>
      <c r="K148" s="471" t="s">
        <v>844</v>
      </c>
      <c r="L148" s="472" t="s">
        <v>2298</v>
      </c>
      <c r="M148" s="471" t="s">
        <v>2300</v>
      </c>
      <c r="N148" s="467">
        <v>20</v>
      </c>
      <c r="O148" s="473">
        <v>230</v>
      </c>
      <c r="P148" s="473">
        <f>Tabla1[[#This Row],[Cantidad de Insumos]]*O148</f>
        <v>4600</v>
      </c>
      <c r="Q148" s="474">
        <v>237102</v>
      </c>
      <c r="R148" s="470" t="s">
        <v>1303</v>
      </c>
    </row>
    <row r="149" spans="2:18" s="57" customFormat="1" x14ac:dyDescent="0.25">
      <c r="B149" s="440" t="e">
        <f>IF(Tabla1[[#This Row],[Código_Actividad]]="","",CONCATENATE(Tabla1[[#This Row],[POA]],".",Tabla1[[#This Row],[SRS]],".",Tabla1[[#This Row],[AREA]],".",Tabla1[[#This Row],[TIPO]]))</f>
        <v>#REF!</v>
      </c>
      <c r="C149" s="440" t="e">
        <f>IF(Tabla1[[#This Row],[Código_Actividad]]="","",'[5]Formulario PPGR1'!#REF!)</f>
        <v>#REF!</v>
      </c>
      <c r="D149" s="440" t="e">
        <f>IF(Tabla1[[#This Row],[Código_Actividad]]="","",'[5]Formulario PPGR1'!#REF!)</f>
        <v>#REF!</v>
      </c>
      <c r="E149" s="440" t="e">
        <f>IF(Tabla1[[#This Row],[Código_Actividad]]="","",'[5]Formulario PPGR1'!#REF!)</f>
        <v>#REF!</v>
      </c>
      <c r="F149" s="440" t="e">
        <f>IF(Tabla1[[#This Row],[Código_Actividad]]="","",'[5]Formulario PPGR1'!#REF!)</f>
        <v>#REF!</v>
      </c>
      <c r="G149" s="476" t="s">
        <v>2128</v>
      </c>
      <c r="H149" s="455" t="s">
        <v>1891</v>
      </c>
      <c r="I149" s="441">
        <v>4</v>
      </c>
      <c r="J149" s="442" t="s">
        <v>129</v>
      </c>
      <c r="K149" s="455"/>
      <c r="L149" s="456" t="s">
        <v>1300</v>
      </c>
      <c r="M149" s="455" t="s">
        <v>2299</v>
      </c>
      <c r="N149" s="443">
        <v>4</v>
      </c>
      <c r="O149" s="445">
        <v>1500</v>
      </c>
      <c r="P149" s="445">
        <f>Tabla1[[#This Row],[Cantidad de Insumos]]*O149</f>
        <v>6000</v>
      </c>
      <c r="Q149" s="459">
        <v>223101</v>
      </c>
      <c r="R149" s="442" t="s">
        <v>1303</v>
      </c>
    </row>
    <row r="150" spans="2:18" s="57" customFormat="1" x14ac:dyDescent="0.25">
      <c r="B150" s="466" t="e">
        <f>IF(Tabla1[[#This Row],[Código_Actividad]]="","",CONCATENATE(Tabla1[[#This Row],[POA]],".",Tabla1[[#This Row],[SRS]],".",Tabla1[[#This Row],[AREA]],".",Tabla1[[#This Row],[TIPO]]))</f>
        <v>#REF!</v>
      </c>
      <c r="C150" s="466" t="e">
        <f>IF(Tabla1[[#This Row],[Código_Actividad]]="","",'[5]Formulario PPGR1'!#REF!)</f>
        <v>#REF!</v>
      </c>
      <c r="D150" s="466" t="e">
        <f>IF(Tabla1[[#This Row],[Código_Actividad]]="","",'[5]Formulario PPGR1'!#REF!)</f>
        <v>#REF!</v>
      </c>
      <c r="E150" s="466" t="e">
        <f>IF(Tabla1[[#This Row],[Código_Actividad]]="","",'[5]Formulario PPGR1'!#REF!)</f>
        <v>#REF!</v>
      </c>
      <c r="F150" s="466" t="e">
        <f>IF(Tabla1[[#This Row],[Código_Actividad]]="","",'[5]Formulario PPGR1'!#REF!)</f>
        <v>#REF!</v>
      </c>
      <c r="G150" s="475" t="s">
        <v>2128</v>
      </c>
      <c r="H150" s="455" t="s">
        <v>1891</v>
      </c>
      <c r="I150" s="441">
        <v>4</v>
      </c>
      <c r="J150" s="470" t="s">
        <v>2285</v>
      </c>
      <c r="K150" s="471" t="s">
        <v>2291</v>
      </c>
      <c r="L150" s="472" t="s">
        <v>1297</v>
      </c>
      <c r="M150" s="471" t="s">
        <v>2299</v>
      </c>
      <c r="N150" s="467">
        <v>4</v>
      </c>
      <c r="O150" s="473">
        <v>800</v>
      </c>
      <c r="P150" s="473">
        <f>Tabla1[[#This Row],[Cantidad de Insumos]]*O150</f>
        <v>3200</v>
      </c>
      <c r="Q150" s="474">
        <v>223101</v>
      </c>
      <c r="R150" s="470" t="s">
        <v>1303</v>
      </c>
    </row>
    <row r="151" spans="2:18" s="57" customFormat="1" x14ac:dyDescent="0.25">
      <c r="B151" s="466" t="e">
        <f>IF(Tabla1[[#This Row],[Código_Actividad]]="","",CONCATENATE(Tabla1[[#This Row],[POA]],".",Tabla1[[#This Row],[SRS]],".",Tabla1[[#This Row],[AREA]],".",Tabla1[[#This Row],[TIPO]]))</f>
        <v>#REF!</v>
      </c>
      <c r="C151" s="466" t="e">
        <f>IF(Tabla1[[#This Row],[Código_Actividad]]="","",'[5]Formulario PPGR1'!#REF!)</f>
        <v>#REF!</v>
      </c>
      <c r="D151" s="466" t="e">
        <f>IF(Tabla1[[#This Row],[Código_Actividad]]="","",'[5]Formulario PPGR1'!#REF!)</f>
        <v>#REF!</v>
      </c>
      <c r="E151" s="466" t="e">
        <f>IF(Tabla1[[#This Row],[Código_Actividad]]="","",'[5]Formulario PPGR1'!#REF!)</f>
        <v>#REF!</v>
      </c>
      <c r="F151" s="466" t="e">
        <f>IF(Tabla1[[#This Row],[Código_Actividad]]="","",'[5]Formulario PPGR1'!#REF!)</f>
        <v>#REF!</v>
      </c>
      <c r="G151" s="475" t="s">
        <v>2128</v>
      </c>
      <c r="H151" s="455" t="s">
        <v>1891</v>
      </c>
      <c r="I151" s="469">
        <v>20</v>
      </c>
      <c r="J151" s="470" t="s">
        <v>236</v>
      </c>
      <c r="K151" s="471" t="s">
        <v>844</v>
      </c>
      <c r="L151" s="472" t="s">
        <v>2298</v>
      </c>
      <c r="M151" s="471" t="s">
        <v>2300</v>
      </c>
      <c r="N151" s="467">
        <v>20</v>
      </c>
      <c r="O151" s="473">
        <v>230</v>
      </c>
      <c r="P151" s="473">
        <f>Tabla1[[#This Row],[Cantidad de Insumos]]*O151</f>
        <v>4600</v>
      </c>
      <c r="Q151" s="474">
        <v>237102</v>
      </c>
      <c r="R151" s="470" t="s">
        <v>1303</v>
      </c>
    </row>
    <row r="152" spans="2:18" s="57" customFormat="1" x14ac:dyDescent="0.25">
      <c r="B152" s="440" t="e">
        <f>IF(Tabla1[[#This Row],[Código_Actividad]]="","",CONCATENATE(Tabla1[[#This Row],[POA]],".",Tabla1[[#This Row],[SRS]],".",Tabla1[[#This Row],[AREA]],".",Tabla1[[#This Row],[TIPO]]))</f>
        <v>#REF!</v>
      </c>
      <c r="C152" s="440" t="e">
        <f>IF(Tabla1[[#This Row],[Código_Actividad]]="","",'[5]Formulario PPGR1'!#REF!)</f>
        <v>#REF!</v>
      </c>
      <c r="D152" s="440" t="e">
        <f>IF(Tabla1[[#This Row],[Código_Actividad]]="","",'[5]Formulario PPGR1'!#REF!)</f>
        <v>#REF!</v>
      </c>
      <c r="E152" s="440" t="e">
        <f>IF(Tabla1[[#This Row],[Código_Actividad]]="","",'[5]Formulario PPGR1'!#REF!)</f>
        <v>#REF!</v>
      </c>
      <c r="F152" s="440" t="e">
        <f>IF(Tabla1[[#This Row],[Código_Actividad]]="","",'[5]Formulario PPGR1'!#REF!)</f>
        <v>#REF!</v>
      </c>
      <c r="G152" s="476" t="s">
        <v>2130</v>
      </c>
      <c r="H152" s="455" t="s">
        <v>2043</v>
      </c>
      <c r="I152" s="441">
        <v>2</v>
      </c>
      <c r="J152" s="442" t="s">
        <v>183</v>
      </c>
      <c r="K152" s="455" t="s">
        <v>686</v>
      </c>
      <c r="L152" s="456" t="s">
        <v>2296</v>
      </c>
      <c r="M152" s="455" t="s">
        <v>544</v>
      </c>
      <c r="N152" s="443">
        <v>80</v>
      </c>
      <c r="O152" s="445">
        <v>155</v>
      </c>
      <c r="P152" s="445">
        <f>Tabla1[[#This Row],[Cantidad de Insumos]]*O152</f>
        <v>12400</v>
      </c>
      <c r="Q152" s="459">
        <v>231101</v>
      </c>
      <c r="R152" s="442" t="s">
        <v>1303</v>
      </c>
    </row>
    <row r="153" spans="2:18" s="57" customFormat="1" x14ac:dyDescent="0.25">
      <c r="B153" s="440" t="e">
        <f>IF(Tabla1[[#This Row],[Código_Actividad]]="","",CONCATENATE(Tabla1[[#This Row],[POA]],".",Tabla1[[#This Row],[SRS]],".",Tabla1[[#This Row],[AREA]],".",Tabla1[[#This Row],[TIPO]]))</f>
        <v>#REF!</v>
      </c>
      <c r="C153" s="440" t="e">
        <f>IF(Tabla1[[#This Row],[Código_Actividad]]="","",'[5]Formulario PPGR1'!#REF!)</f>
        <v>#REF!</v>
      </c>
      <c r="D153" s="440" t="e">
        <f>IF(Tabla1[[#This Row],[Código_Actividad]]="","",'[5]Formulario PPGR1'!#REF!)</f>
        <v>#REF!</v>
      </c>
      <c r="E153" s="440" t="e">
        <f>IF(Tabla1[[#This Row],[Código_Actividad]]="","",'[5]Formulario PPGR1'!#REF!)</f>
        <v>#REF!</v>
      </c>
      <c r="F153" s="440" t="e">
        <f>IF(Tabla1[[#This Row],[Código_Actividad]]="","",'[5]Formulario PPGR1'!#REF!)</f>
        <v>#REF!</v>
      </c>
      <c r="G153" s="476" t="s">
        <v>2131</v>
      </c>
      <c r="H153" s="455" t="s">
        <v>2044</v>
      </c>
      <c r="I153" s="441">
        <v>4</v>
      </c>
      <c r="J153" s="442" t="s">
        <v>129</v>
      </c>
      <c r="K153" s="455"/>
      <c r="L153" s="456" t="s">
        <v>1300</v>
      </c>
      <c r="M153" s="455" t="s">
        <v>2299</v>
      </c>
      <c r="N153" s="443">
        <v>4</v>
      </c>
      <c r="O153" s="445">
        <v>1500</v>
      </c>
      <c r="P153" s="445">
        <f>Tabla1[[#This Row],[Cantidad de Insumos]]*O153</f>
        <v>6000</v>
      </c>
      <c r="Q153" s="459">
        <v>223101</v>
      </c>
      <c r="R153" s="442" t="s">
        <v>1303</v>
      </c>
    </row>
    <row r="154" spans="2:18" s="57" customFormat="1" x14ac:dyDescent="0.25">
      <c r="B154" s="466" t="e">
        <f>IF(Tabla1[[#This Row],[Código_Actividad]]="","",CONCATENATE(Tabla1[[#This Row],[POA]],".",Tabla1[[#This Row],[SRS]],".",Tabla1[[#This Row],[AREA]],".",Tabla1[[#This Row],[TIPO]]))</f>
        <v>#REF!</v>
      </c>
      <c r="C154" s="466" t="e">
        <f>IF(Tabla1[[#This Row],[Código_Actividad]]="","",'[5]Formulario PPGR1'!#REF!)</f>
        <v>#REF!</v>
      </c>
      <c r="D154" s="466" t="e">
        <f>IF(Tabla1[[#This Row],[Código_Actividad]]="","",'[5]Formulario PPGR1'!#REF!)</f>
        <v>#REF!</v>
      </c>
      <c r="E154" s="466" t="e">
        <f>IF(Tabla1[[#This Row],[Código_Actividad]]="","",'[5]Formulario PPGR1'!#REF!)</f>
        <v>#REF!</v>
      </c>
      <c r="F154" s="466" t="e">
        <f>IF(Tabla1[[#This Row],[Código_Actividad]]="","",'[5]Formulario PPGR1'!#REF!)</f>
        <v>#REF!</v>
      </c>
      <c r="G154" s="475" t="s">
        <v>2131</v>
      </c>
      <c r="H154" s="455" t="s">
        <v>2044</v>
      </c>
      <c r="I154" s="469">
        <v>4</v>
      </c>
      <c r="J154" s="470" t="s">
        <v>2285</v>
      </c>
      <c r="K154" s="471" t="s">
        <v>2291</v>
      </c>
      <c r="L154" s="472" t="s">
        <v>1297</v>
      </c>
      <c r="M154" s="471" t="s">
        <v>2299</v>
      </c>
      <c r="N154" s="467">
        <v>4</v>
      </c>
      <c r="O154" s="473">
        <v>800</v>
      </c>
      <c r="P154" s="473">
        <f>Tabla1[[#This Row],[Cantidad de Insumos]]*O154</f>
        <v>3200</v>
      </c>
      <c r="Q154" s="474">
        <v>223101</v>
      </c>
      <c r="R154" s="470" t="s">
        <v>1303</v>
      </c>
    </row>
    <row r="155" spans="2:18" s="57" customFormat="1" x14ac:dyDescent="0.25">
      <c r="B155" s="466" t="e">
        <f>IF(Tabla1[[#This Row],[Código_Actividad]]="","",CONCATENATE(Tabla1[[#This Row],[POA]],".",Tabla1[[#This Row],[SRS]],".",Tabla1[[#This Row],[AREA]],".",Tabla1[[#This Row],[TIPO]]))</f>
        <v>#REF!</v>
      </c>
      <c r="C155" s="466" t="e">
        <f>IF(Tabla1[[#This Row],[Código_Actividad]]="","",'[5]Formulario PPGR1'!#REF!)</f>
        <v>#REF!</v>
      </c>
      <c r="D155" s="466" t="e">
        <f>IF(Tabla1[[#This Row],[Código_Actividad]]="","",'[5]Formulario PPGR1'!#REF!)</f>
        <v>#REF!</v>
      </c>
      <c r="E155" s="466" t="e">
        <f>IF(Tabla1[[#This Row],[Código_Actividad]]="","",'[5]Formulario PPGR1'!#REF!)</f>
        <v>#REF!</v>
      </c>
      <c r="F155" s="466" t="e">
        <f>IF(Tabla1[[#This Row],[Código_Actividad]]="","",'[5]Formulario PPGR1'!#REF!)</f>
        <v>#REF!</v>
      </c>
      <c r="G155" s="475" t="s">
        <v>2131</v>
      </c>
      <c r="H155" s="455" t="s">
        <v>2044</v>
      </c>
      <c r="I155" s="469">
        <v>20</v>
      </c>
      <c r="J155" s="470" t="s">
        <v>236</v>
      </c>
      <c r="K155" s="471" t="s">
        <v>844</v>
      </c>
      <c r="L155" s="472" t="s">
        <v>2298</v>
      </c>
      <c r="M155" s="471" t="s">
        <v>2300</v>
      </c>
      <c r="N155" s="467">
        <v>20</v>
      </c>
      <c r="O155" s="473">
        <v>230</v>
      </c>
      <c r="P155" s="473">
        <f>Tabla1[[#This Row],[Cantidad de Insumos]]*O155</f>
        <v>4600</v>
      </c>
      <c r="Q155" s="474">
        <v>237102</v>
      </c>
      <c r="R155" s="470" t="s">
        <v>1303</v>
      </c>
    </row>
    <row r="156" spans="2:18" s="57" customFormat="1" x14ac:dyDescent="0.25">
      <c r="B156" s="440" t="e">
        <f>IF(Tabla1[[#This Row],[Código_Actividad]]="","",CONCATENATE(Tabla1[[#This Row],[POA]],".",Tabla1[[#This Row],[SRS]],".",Tabla1[[#This Row],[AREA]],".",Tabla1[[#This Row],[TIPO]]))</f>
        <v>#REF!</v>
      </c>
      <c r="C156" s="440" t="e">
        <f>IF(Tabla1[[#This Row],[Código_Actividad]]="","",'[5]Formulario PPGR1'!#REF!)</f>
        <v>#REF!</v>
      </c>
      <c r="D156" s="440" t="e">
        <f>IF(Tabla1[[#This Row],[Código_Actividad]]="","",'[5]Formulario PPGR1'!#REF!)</f>
        <v>#REF!</v>
      </c>
      <c r="E156" s="440" t="e">
        <f>IF(Tabla1[[#This Row],[Código_Actividad]]="","",'[5]Formulario PPGR1'!#REF!)</f>
        <v>#REF!</v>
      </c>
      <c r="F156" s="440" t="e">
        <f>IF(Tabla1[[#This Row],[Código_Actividad]]="","",'[5]Formulario PPGR1'!#REF!)</f>
        <v>#REF!</v>
      </c>
      <c r="G156" s="476" t="s">
        <v>2134</v>
      </c>
      <c r="H156" s="455" t="s">
        <v>2007</v>
      </c>
      <c r="I156" s="441">
        <v>4</v>
      </c>
      <c r="J156" s="442" t="s">
        <v>129</v>
      </c>
      <c r="K156" s="455"/>
      <c r="L156" s="456" t="s">
        <v>1300</v>
      </c>
      <c r="M156" s="455" t="s">
        <v>2299</v>
      </c>
      <c r="N156" s="443">
        <v>4</v>
      </c>
      <c r="O156" s="445">
        <v>1500</v>
      </c>
      <c r="P156" s="445">
        <f>Tabla1[[#This Row],[Cantidad de Insumos]]*O156</f>
        <v>6000</v>
      </c>
      <c r="Q156" s="459">
        <v>223101</v>
      </c>
      <c r="R156" s="442" t="s">
        <v>1303</v>
      </c>
    </row>
    <row r="157" spans="2:18" s="57" customFormat="1" x14ac:dyDescent="0.25">
      <c r="B157" s="466" t="e">
        <f>IF(Tabla1[[#This Row],[Código_Actividad]]="","",CONCATENATE(Tabla1[[#This Row],[POA]],".",Tabla1[[#This Row],[SRS]],".",Tabla1[[#This Row],[AREA]],".",Tabla1[[#This Row],[TIPO]]))</f>
        <v>#REF!</v>
      </c>
      <c r="C157" s="466" t="e">
        <f>IF(Tabla1[[#This Row],[Código_Actividad]]="","",'[5]Formulario PPGR1'!#REF!)</f>
        <v>#REF!</v>
      </c>
      <c r="D157" s="466" t="e">
        <f>IF(Tabla1[[#This Row],[Código_Actividad]]="","",'[5]Formulario PPGR1'!#REF!)</f>
        <v>#REF!</v>
      </c>
      <c r="E157" s="466" t="e">
        <f>IF(Tabla1[[#This Row],[Código_Actividad]]="","",'[5]Formulario PPGR1'!#REF!)</f>
        <v>#REF!</v>
      </c>
      <c r="F157" s="466" t="e">
        <f>IF(Tabla1[[#This Row],[Código_Actividad]]="","",'[5]Formulario PPGR1'!#REF!)</f>
        <v>#REF!</v>
      </c>
      <c r="G157" s="475" t="s">
        <v>2134</v>
      </c>
      <c r="H157" s="455" t="s">
        <v>2007</v>
      </c>
      <c r="I157" s="469">
        <v>4</v>
      </c>
      <c r="J157" s="470" t="s">
        <v>2285</v>
      </c>
      <c r="K157" s="471" t="s">
        <v>2291</v>
      </c>
      <c r="L157" s="472" t="s">
        <v>1297</v>
      </c>
      <c r="M157" s="471" t="s">
        <v>2299</v>
      </c>
      <c r="N157" s="467">
        <v>4</v>
      </c>
      <c r="O157" s="473">
        <v>800</v>
      </c>
      <c r="P157" s="473">
        <f>Tabla1[[#This Row],[Cantidad de Insumos]]*O157</f>
        <v>3200</v>
      </c>
      <c r="Q157" s="474">
        <v>223101</v>
      </c>
      <c r="R157" s="470" t="s">
        <v>1303</v>
      </c>
    </row>
    <row r="158" spans="2:18" s="57" customFormat="1" x14ac:dyDescent="0.25">
      <c r="B158" s="466" t="e">
        <f>IF(Tabla1[[#This Row],[Código_Actividad]]="","",CONCATENATE(Tabla1[[#This Row],[POA]],".",Tabla1[[#This Row],[SRS]],".",Tabla1[[#This Row],[AREA]],".",Tabla1[[#This Row],[TIPO]]))</f>
        <v>#REF!</v>
      </c>
      <c r="C158" s="466" t="e">
        <f>IF(Tabla1[[#This Row],[Código_Actividad]]="","",'[5]Formulario PPGR1'!#REF!)</f>
        <v>#REF!</v>
      </c>
      <c r="D158" s="466" t="e">
        <f>IF(Tabla1[[#This Row],[Código_Actividad]]="","",'[5]Formulario PPGR1'!#REF!)</f>
        <v>#REF!</v>
      </c>
      <c r="E158" s="466" t="e">
        <f>IF(Tabla1[[#This Row],[Código_Actividad]]="","",'[5]Formulario PPGR1'!#REF!)</f>
        <v>#REF!</v>
      </c>
      <c r="F158" s="466" t="e">
        <f>IF(Tabla1[[#This Row],[Código_Actividad]]="","",'[5]Formulario PPGR1'!#REF!)</f>
        <v>#REF!</v>
      </c>
      <c r="G158" s="475" t="s">
        <v>2134</v>
      </c>
      <c r="H158" s="455" t="s">
        <v>2007</v>
      </c>
      <c r="I158" s="469">
        <v>20</v>
      </c>
      <c r="J158" s="470" t="s">
        <v>236</v>
      </c>
      <c r="K158" s="471" t="s">
        <v>844</v>
      </c>
      <c r="L158" s="472" t="s">
        <v>2298</v>
      </c>
      <c r="M158" s="471" t="s">
        <v>2300</v>
      </c>
      <c r="N158" s="467">
        <v>20</v>
      </c>
      <c r="O158" s="473">
        <v>230</v>
      </c>
      <c r="P158" s="473">
        <f>Tabla1[[#This Row],[Cantidad de Insumos]]*O158</f>
        <v>4600</v>
      </c>
      <c r="Q158" s="474">
        <v>237102</v>
      </c>
      <c r="R158" s="470" t="s">
        <v>1303</v>
      </c>
    </row>
    <row r="159" spans="2:18" s="57" customFormat="1" x14ac:dyDescent="0.25">
      <c r="B159" s="440" t="e">
        <f>IF(Tabla1[[#This Row],[Código_Actividad]]="","",CONCATENATE(Tabla1[[#This Row],[POA]],".",Tabla1[[#This Row],[SRS]],".",Tabla1[[#This Row],[AREA]],".",Tabla1[[#This Row],[TIPO]]))</f>
        <v>#REF!</v>
      </c>
      <c r="C159" s="440" t="e">
        <f>IF(Tabla1[[#This Row],[Código_Actividad]]="","",'[5]Formulario PPGR1'!#REF!)</f>
        <v>#REF!</v>
      </c>
      <c r="D159" s="440" t="e">
        <f>IF(Tabla1[[#This Row],[Código_Actividad]]="","",'[5]Formulario PPGR1'!#REF!)</f>
        <v>#REF!</v>
      </c>
      <c r="E159" s="440" t="e">
        <f>IF(Tabla1[[#This Row],[Código_Actividad]]="","",'[5]Formulario PPGR1'!#REF!)</f>
        <v>#REF!</v>
      </c>
      <c r="F159" s="440" t="e">
        <f>IF(Tabla1[[#This Row],[Código_Actividad]]="","",'[5]Formulario PPGR1'!#REF!)</f>
        <v>#REF!</v>
      </c>
      <c r="G159" s="476" t="s">
        <v>2088</v>
      </c>
      <c r="H159" s="478" t="s">
        <v>1921</v>
      </c>
      <c r="I159" s="441">
        <v>4</v>
      </c>
      <c r="J159" s="442" t="s">
        <v>129</v>
      </c>
      <c r="K159" s="455"/>
      <c r="L159" s="456" t="s">
        <v>1300</v>
      </c>
      <c r="M159" s="455" t="s">
        <v>2299</v>
      </c>
      <c r="N159" s="443">
        <v>4</v>
      </c>
      <c r="O159" s="445">
        <v>1500</v>
      </c>
      <c r="P159" s="445">
        <f>Tabla1[[#This Row],[Cantidad de Insumos]]*O159</f>
        <v>6000</v>
      </c>
      <c r="Q159" s="459">
        <v>223101</v>
      </c>
      <c r="R159" s="442" t="s">
        <v>1303</v>
      </c>
    </row>
    <row r="160" spans="2:18" s="57" customFormat="1" x14ac:dyDescent="0.25">
      <c r="B160" s="466" t="e">
        <f>IF(Tabla1[[#This Row],[Código_Actividad]]="","",CONCATENATE(Tabla1[[#This Row],[POA]],".",Tabla1[[#This Row],[SRS]],".",Tabla1[[#This Row],[AREA]],".",Tabla1[[#This Row],[TIPO]]))</f>
        <v>#REF!</v>
      </c>
      <c r="C160" s="466" t="e">
        <f>IF(Tabla1[[#This Row],[Código_Actividad]]="","",'[5]Formulario PPGR1'!#REF!)</f>
        <v>#REF!</v>
      </c>
      <c r="D160" s="466" t="e">
        <f>IF(Tabla1[[#This Row],[Código_Actividad]]="","",'[5]Formulario PPGR1'!#REF!)</f>
        <v>#REF!</v>
      </c>
      <c r="E160" s="466" t="e">
        <f>IF(Tabla1[[#This Row],[Código_Actividad]]="","",'[5]Formulario PPGR1'!#REF!)</f>
        <v>#REF!</v>
      </c>
      <c r="F160" s="466" t="e">
        <f>IF(Tabla1[[#This Row],[Código_Actividad]]="","",'[5]Formulario PPGR1'!#REF!)</f>
        <v>#REF!</v>
      </c>
      <c r="G160" s="475" t="s">
        <v>2088</v>
      </c>
      <c r="H160" s="478" t="s">
        <v>1921</v>
      </c>
      <c r="I160" s="469">
        <v>4</v>
      </c>
      <c r="J160" s="470" t="s">
        <v>2285</v>
      </c>
      <c r="K160" s="471" t="s">
        <v>2291</v>
      </c>
      <c r="L160" s="472" t="s">
        <v>1297</v>
      </c>
      <c r="M160" s="471" t="s">
        <v>2299</v>
      </c>
      <c r="N160" s="467">
        <v>4</v>
      </c>
      <c r="O160" s="473">
        <v>800</v>
      </c>
      <c r="P160" s="473">
        <f>Tabla1[[#This Row],[Cantidad de Insumos]]*O160</f>
        <v>3200</v>
      </c>
      <c r="Q160" s="474">
        <v>223101</v>
      </c>
      <c r="R160" s="470" t="s">
        <v>1303</v>
      </c>
    </row>
    <row r="161" spans="2:18" s="57" customFormat="1" x14ac:dyDescent="0.25">
      <c r="B161" s="466" t="e">
        <f>IF(Tabla1[[#This Row],[Código_Actividad]]="","",CONCATENATE(Tabla1[[#This Row],[POA]],".",Tabla1[[#This Row],[SRS]],".",Tabla1[[#This Row],[AREA]],".",Tabla1[[#This Row],[TIPO]]))</f>
        <v>#REF!</v>
      </c>
      <c r="C161" s="466" t="e">
        <f>IF(Tabla1[[#This Row],[Código_Actividad]]="","",'[5]Formulario PPGR1'!#REF!)</f>
        <v>#REF!</v>
      </c>
      <c r="D161" s="466" t="e">
        <f>IF(Tabla1[[#This Row],[Código_Actividad]]="","",'[5]Formulario PPGR1'!#REF!)</f>
        <v>#REF!</v>
      </c>
      <c r="E161" s="466" t="e">
        <f>IF(Tabla1[[#This Row],[Código_Actividad]]="","",'[5]Formulario PPGR1'!#REF!)</f>
        <v>#REF!</v>
      </c>
      <c r="F161" s="466" t="e">
        <f>IF(Tabla1[[#This Row],[Código_Actividad]]="","",'[5]Formulario PPGR1'!#REF!)</f>
        <v>#REF!</v>
      </c>
      <c r="G161" s="475" t="s">
        <v>2088</v>
      </c>
      <c r="H161" s="478" t="s">
        <v>1921</v>
      </c>
      <c r="I161" s="469">
        <v>20</v>
      </c>
      <c r="J161" s="470" t="s">
        <v>236</v>
      </c>
      <c r="K161" s="471" t="s">
        <v>844</v>
      </c>
      <c r="L161" s="472" t="s">
        <v>2298</v>
      </c>
      <c r="M161" s="471" t="s">
        <v>2300</v>
      </c>
      <c r="N161" s="467">
        <v>20</v>
      </c>
      <c r="O161" s="473">
        <v>230</v>
      </c>
      <c r="P161" s="473">
        <f>Tabla1[[#This Row],[Cantidad de Insumos]]*O161</f>
        <v>4600</v>
      </c>
      <c r="Q161" s="474">
        <v>237102</v>
      </c>
      <c r="R161" s="470" t="s">
        <v>1303</v>
      </c>
    </row>
    <row r="162" spans="2:18" s="57" customFormat="1" ht="25.5" x14ac:dyDescent="0.25">
      <c r="B162" s="440" t="e">
        <f>IF(Tabla1[[#This Row],[Código_Actividad]]="","",CONCATENATE(Tabla1[[#This Row],[POA]],".",Tabla1[[#This Row],[SRS]],".",Tabla1[[#This Row],[AREA]],".",Tabla1[[#This Row],[TIPO]]))</f>
        <v>#REF!</v>
      </c>
      <c r="C162" s="440" t="e">
        <f>IF(Tabla1[[#This Row],[Código_Actividad]]="","",'[5]Formulario PPGR1'!#REF!)</f>
        <v>#REF!</v>
      </c>
      <c r="D162" s="440" t="e">
        <f>IF(Tabla1[[#This Row],[Código_Actividad]]="","",'[5]Formulario PPGR1'!#REF!)</f>
        <v>#REF!</v>
      </c>
      <c r="E162" s="440" t="e">
        <f>IF(Tabla1[[#This Row],[Código_Actividad]]="","",'[5]Formulario PPGR1'!#REF!)</f>
        <v>#REF!</v>
      </c>
      <c r="F162" s="440" t="e">
        <f>IF(Tabla1[[#This Row],[Código_Actividad]]="","",'[5]Formulario PPGR1'!#REF!)</f>
        <v>#REF!</v>
      </c>
      <c r="G162" s="476" t="s">
        <v>2090</v>
      </c>
      <c r="H162" s="478" t="s">
        <v>1923</v>
      </c>
      <c r="I162" s="441">
        <v>4</v>
      </c>
      <c r="J162" s="442" t="s">
        <v>129</v>
      </c>
      <c r="K162" s="455"/>
      <c r="L162" s="456" t="s">
        <v>1300</v>
      </c>
      <c r="M162" s="455" t="s">
        <v>2299</v>
      </c>
      <c r="N162" s="443">
        <v>4</v>
      </c>
      <c r="O162" s="445">
        <v>1500</v>
      </c>
      <c r="P162" s="445">
        <f>Tabla1[[#This Row],[Cantidad de Insumos]]*O162</f>
        <v>6000</v>
      </c>
      <c r="Q162" s="459">
        <v>223101</v>
      </c>
      <c r="R162" s="442" t="s">
        <v>1303</v>
      </c>
    </row>
    <row r="163" spans="2:18" s="57" customFormat="1" ht="25.5" x14ac:dyDescent="0.25">
      <c r="B163" s="466" t="e">
        <f>IF(Tabla1[[#This Row],[Código_Actividad]]="","",CONCATENATE(Tabla1[[#This Row],[POA]],".",Tabla1[[#This Row],[SRS]],".",Tabla1[[#This Row],[AREA]],".",Tabla1[[#This Row],[TIPO]]))</f>
        <v>#REF!</v>
      </c>
      <c r="C163" s="466" t="e">
        <f>IF(Tabla1[[#This Row],[Código_Actividad]]="","",'[5]Formulario PPGR1'!#REF!)</f>
        <v>#REF!</v>
      </c>
      <c r="D163" s="466" t="e">
        <f>IF(Tabla1[[#This Row],[Código_Actividad]]="","",'[5]Formulario PPGR1'!#REF!)</f>
        <v>#REF!</v>
      </c>
      <c r="E163" s="466" t="e">
        <f>IF(Tabla1[[#This Row],[Código_Actividad]]="","",'[5]Formulario PPGR1'!#REF!)</f>
        <v>#REF!</v>
      </c>
      <c r="F163" s="466" t="e">
        <f>IF(Tabla1[[#This Row],[Código_Actividad]]="","",'[5]Formulario PPGR1'!#REF!)</f>
        <v>#REF!</v>
      </c>
      <c r="G163" s="475" t="s">
        <v>2090</v>
      </c>
      <c r="H163" s="478" t="s">
        <v>1923</v>
      </c>
      <c r="I163" s="469">
        <v>4</v>
      </c>
      <c r="J163" s="470" t="s">
        <v>2285</v>
      </c>
      <c r="K163" s="471" t="s">
        <v>2291</v>
      </c>
      <c r="L163" s="472" t="s">
        <v>1297</v>
      </c>
      <c r="M163" s="471" t="s">
        <v>2299</v>
      </c>
      <c r="N163" s="467">
        <v>4</v>
      </c>
      <c r="O163" s="473">
        <v>800</v>
      </c>
      <c r="P163" s="473">
        <f>Tabla1[[#This Row],[Cantidad de Insumos]]*O163</f>
        <v>3200</v>
      </c>
      <c r="Q163" s="474">
        <v>223101</v>
      </c>
      <c r="R163" s="470" t="s">
        <v>1303</v>
      </c>
    </row>
    <row r="164" spans="2:18" s="57" customFormat="1" ht="25.5" x14ac:dyDescent="0.25">
      <c r="B164" s="466" t="e">
        <f>IF(Tabla1[[#This Row],[Código_Actividad]]="","",CONCATENATE(Tabla1[[#This Row],[POA]],".",Tabla1[[#This Row],[SRS]],".",Tabla1[[#This Row],[AREA]],".",Tabla1[[#This Row],[TIPO]]))</f>
        <v>#REF!</v>
      </c>
      <c r="C164" s="466" t="e">
        <f>IF(Tabla1[[#This Row],[Código_Actividad]]="","",'[5]Formulario PPGR1'!#REF!)</f>
        <v>#REF!</v>
      </c>
      <c r="D164" s="466" t="e">
        <f>IF(Tabla1[[#This Row],[Código_Actividad]]="","",'[5]Formulario PPGR1'!#REF!)</f>
        <v>#REF!</v>
      </c>
      <c r="E164" s="466" t="e">
        <f>IF(Tabla1[[#This Row],[Código_Actividad]]="","",'[5]Formulario PPGR1'!#REF!)</f>
        <v>#REF!</v>
      </c>
      <c r="F164" s="466" t="e">
        <f>IF(Tabla1[[#This Row],[Código_Actividad]]="","",'[5]Formulario PPGR1'!#REF!)</f>
        <v>#REF!</v>
      </c>
      <c r="G164" s="475" t="s">
        <v>2090</v>
      </c>
      <c r="H164" s="478" t="s">
        <v>1923</v>
      </c>
      <c r="I164" s="469">
        <v>20</v>
      </c>
      <c r="J164" s="470" t="s">
        <v>236</v>
      </c>
      <c r="K164" s="471" t="s">
        <v>844</v>
      </c>
      <c r="L164" s="472" t="s">
        <v>2298</v>
      </c>
      <c r="M164" s="471" t="s">
        <v>2300</v>
      </c>
      <c r="N164" s="467">
        <v>20</v>
      </c>
      <c r="O164" s="473">
        <v>230</v>
      </c>
      <c r="P164" s="473">
        <f>Tabla1[[#This Row],[Cantidad de Insumos]]*O164</f>
        <v>4600</v>
      </c>
      <c r="Q164" s="474">
        <v>237102</v>
      </c>
      <c r="R164" s="470" t="s">
        <v>1303</v>
      </c>
    </row>
    <row r="165" spans="2:18" s="57" customFormat="1" x14ac:dyDescent="0.25">
      <c r="B165" s="440" t="e">
        <f>IF(Tabla1[[#This Row],[Código_Actividad]]="","",CONCATENATE(Tabla1[[#This Row],[POA]],".",Tabla1[[#This Row],[SRS]],".",Tabla1[[#This Row],[AREA]],".",Tabla1[[#This Row],[TIPO]]))</f>
        <v>#REF!</v>
      </c>
      <c r="C165" s="440" t="e">
        <f>IF(Tabla1[[#This Row],[Código_Actividad]]="","",'[5]Formulario PPGR1'!#REF!)</f>
        <v>#REF!</v>
      </c>
      <c r="D165" s="440" t="e">
        <f>IF(Tabla1[[#This Row],[Código_Actividad]]="","",'[5]Formulario PPGR1'!#REF!)</f>
        <v>#REF!</v>
      </c>
      <c r="E165" s="440" t="e">
        <f>IF(Tabla1[[#This Row],[Código_Actividad]]="","",'[5]Formulario PPGR1'!#REF!)</f>
        <v>#REF!</v>
      </c>
      <c r="F165" s="440" t="e">
        <f>IF(Tabla1[[#This Row],[Código_Actividad]]="","",'[5]Formulario PPGR1'!#REF!)</f>
        <v>#REF!</v>
      </c>
      <c r="G165" s="476" t="s">
        <v>2092</v>
      </c>
      <c r="H165" s="478" t="s">
        <v>2037</v>
      </c>
      <c r="I165" s="441">
        <v>2</v>
      </c>
      <c r="J165" s="442" t="s">
        <v>129</v>
      </c>
      <c r="K165" s="455"/>
      <c r="L165" s="456" t="s">
        <v>1300</v>
      </c>
      <c r="M165" s="455" t="s">
        <v>2299</v>
      </c>
      <c r="N165" s="443">
        <v>4</v>
      </c>
      <c r="O165" s="445">
        <v>1500</v>
      </c>
      <c r="P165" s="445">
        <f>Tabla1[[#This Row],[Cantidad de Insumos]]*O165</f>
        <v>6000</v>
      </c>
      <c r="Q165" s="459">
        <v>223101</v>
      </c>
      <c r="R165" s="442" t="s">
        <v>1303</v>
      </c>
    </row>
    <row r="166" spans="2:18" s="57" customFormat="1" x14ac:dyDescent="0.25">
      <c r="B166" s="466" t="e">
        <f>IF(Tabla1[[#This Row],[Código_Actividad]]="","",CONCATENATE(Tabla1[[#This Row],[POA]],".",Tabla1[[#This Row],[SRS]],".",Tabla1[[#This Row],[AREA]],".",Tabla1[[#This Row],[TIPO]]))</f>
        <v>#REF!</v>
      </c>
      <c r="C166" s="466" t="e">
        <f>IF(Tabla1[[#This Row],[Código_Actividad]]="","",'[5]Formulario PPGR1'!#REF!)</f>
        <v>#REF!</v>
      </c>
      <c r="D166" s="466" t="e">
        <f>IF(Tabla1[[#This Row],[Código_Actividad]]="","",'[5]Formulario PPGR1'!#REF!)</f>
        <v>#REF!</v>
      </c>
      <c r="E166" s="466" t="e">
        <f>IF(Tabla1[[#This Row],[Código_Actividad]]="","",'[5]Formulario PPGR1'!#REF!)</f>
        <v>#REF!</v>
      </c>
      <c r="F166" s="466" t="e">
        <f>IF(Tabla1[[#This Row],[Código_Actividad]]="","",'[5]Formulario PPGR1'!#REF!)</f>
        <v>#REF!</v>
      </c>
      <c r="G166" s="475" t="s">
        <v>2092</v>
      </c>
      <c r="H166" s="478" t="s">
        <v>2037</v>
      </c>
      <c r="I166" s="469">
        <v>2</v>
      </c>
      <c r="J166" s="470" t="s">
        <v>2285</v>
      </c>
      <c r="K166" s="471" t="s">
        <v>2291</v>
      </c>
      <c r="L166" s="472" t="s">
        <v>1297</v>
      </c>
      <c r="M166" s="471" t="s">
        <v>2299</v>
      </c>
      <c r="N166" s="467">
        <v>4</v>
      </c>
      <c r="O166" s="473">
        <v>800</v>
      </c>
      <c r="P166" s="473">
        <f>Tabla1[[#This Row],[Cantidad de Insumos]]*O166</f>
        <v>3200</v>
      </c>
      <c r="Q166" s="474">
        <v>223101</v>
      </c>
      <c r="R166" s="470" t="s">
        <v>1303</v>
      </c>
    </row>
    <row r="167" spans="2:18" s="57" customFormat="1" x14ac:dyDescent="0.25">
      <c r="B167" s="466" t="e">
        <f>IF(Tabla1[[#This Row],[Código_Actividad]]="","",CONCATENATE(Tabla1[[#This Row],[POA]],".",Tabla1[[#This Row],[SRS]],".",Tabla1[[#This Row],[AREA]],".",Tabla1[[#This Row],[TIPO]]))</f>
        <v>#REF!</v>
      </c>
      <c r="C167" s="466" t="e">
        <f>IF(Tabla1[[#This Row],[Código_Actividad]]="","",'[5]Formulario PPGR1'!#REF!)</f>
        <v>#REF!</v>
      </c>
      <c r="D167" s="466" t="e">
        <f>IF(Tabla1[[#This Row],[Código_Actividad]]="","",'[5]Formulario PPGR1'!#REF!)</f>
        <v>#REF!</v>
      </c>
      <c r="E167" s="466" t="e">
        <f>IF(Tabla1[[#This Row],[Código_Actividad]]="","",'[5]Formulario PPGR1'!#REF!)</f>
        <v>#REF!</v>
      </c>
      <c r="F167" s="466" t="e">
        <f>IF(Tabla1[[#This Row],[Código_Actividad]]="","",'[5]Formulario PPGR1'!#REF!)</f>
        <v>#REF!</v>
      </c>
      <c r="G167" s="475" t="s">
        <v>2092</v>
      </c>
      <c r="H167" s="478" t="s">
        <v>2037</v>
      </c>
      <c r="I167" s="469">
        <v>10</v>
      </c>
      <c r="J167" s="470" t="s">
        <v>236</v>
      </c>
      <c r="K167" s="471" t="s">
        <v>844</v>
      </c>
      <c r="L167" s="472" t="s">
        <v>2298</v>
      </c>
      <c r="M167" s="471" t="s">
        <v>2300</v>
      </c>
      <c r="N167" s="467">
        <v>10</v>
      </c>
      <c r="O167" s="473">
        <v>230</v>
      </c>
      <c r="P167" s="473">
        <f>Tabla1[[#This Row],[Cantidad de Insumos]]*O167</f>
        <v>2300</v>
      </c>
      <c r="Q167" s="474">
        <v>237102</v>
      </c>
      <c r="R167" s="470" t="s">
        <v>1303</v>
      </c>
    </row>
    <row r="168" spans="2:18" s="57" customFormat="1" x14ac:dyDescent="0.25">
      <c r="B168" s="440" t="e">
        <f>IF(Tabla1[[#This Row],[Código_Actividad]]="","",CONCATENATE(Tabla1[[#This Row],[POA]],".",Tabla1[[#This Row],[SRS]],".",Tabla1[[#This Row],[AREA]],".",Tabla1[[#This Row],[TIPO]]))</f>
        <v>#REF!</v>
      </c>
      <c r="C168" s="440" t="e">
        <f>IF(Tabla1[[#This Row],[Código_Actividad]]="","",'[5]Formulario PPGR1'!#REF!)</f>
        <v>#REF!</v>
      </c>
      <c r="D168" s="440" t="e">
        <f>IF(Tabla1[[#This Row],[Código_Actividad]]="","",'[5]Formulario PPGR1'!#REF!)</f>
        <v>#REF!</v>
      </c>
      <c r="E168" s="440" t="e">
        <f>IF(Tabla1[[#This Row],[Código_Actividad]]="","",'[5]Formulario PPGR1'!#REF!)</f>
        <v>#REF!</v>
      </c>
      <c r="F168" s="440" t="e">
        <f>IF(Tabla1[[#This Row],[Código_Actividad]]="","",'[5]Formulario PPGR1'!#REF!)</f>
        <v>#REF!</v>
      </c>
      <c r="G168" s="476" t="s">
        <v>2093</v>
      </c>
      <c r="H168" s="478" t="s">
        <v>2038</v>
      </c>
      <c r="I168" s="441">
        <v>2</v>
      </c>
      <c r="J168" s="442" t="s">
        <v>183</v>
      </c>
      <c r="K168" s="455" t="s">
        <v>686</v>
      </c>
      <c r="L168" s="456" t="s">
        <v>2296</v>
      </c>
      <c r="M168" s="455" t="s">
        <v>544</v>
      </c>
      <c r="N168" s="443">
        <v>80</v>
      </c>
      <c r="O168" s="445">
        <v>155</v>
      </c>
      <c r="P168" s="445">
        <f>Tabla1[[#This Row],[Cantidad de Insumos]]*O168</f>
        <v>12400</v>
      </c>
      <c r="Q168" s="459">
        <v>231101</v>
      </c>
      <c r="R168" s="442" t="s">
        <v>1303</v>
      </c>
    </row>
    <row r="169" spans="2:18" s="57" customFormat="1" x14ac:dyDescent="0.25">
      <c r="B169" s="440" t="e">
        <f>IF(Tabla1[[#This Row],[Código_Actividad]]="","",CONCATENATE(Tabla1[[#This Row],[POA]],".",Tabla1[[#This Row],[SRS]],".",Tabla1[[#This Row],[AREA]],".",Tabla1[[#This Row],[TIPO]]))</f>
        <v>#REF!</v>
      </c>
      <c r="C169" s="440" t="e">
        <f>IF(Tabla1[[#This Row],[Código_Actividad]]="","",'[5]Formulario PPGR1'!#REF!)</f>
        <v>#REF!</v>
      </c>
      <c r="D169" s="440" t="e">
        <f>IF(Tabla1[[#This Row],[Código_Actividad]]="","",'[5]Formulario PPGR1'!#REF!)</f>
        <v>#REF!</v>
      </c>
      <c r="E169" s="440" t="e">
        <f>IF(Tabla1[[#This Row],[Código_Actividad]]="","",'[5]Formulario PPGR1'!#REF!)</f>
        <v>#REF!</v>
      </c>
      <c r="F169" s="440" t="e">
        <f>IF(Tabla1[[#This Row],[Código_Actividad]]="","",'[5]Formulario PPGR1'!#REF!)</f>
        <v>#REF!</v>
      </c>
      <c r="G169" s="476" t="s">
        <v>2094</v>
      </c>
      <c r="H169" s="477" t="s">
        <v>2039</v>
      </c>
      <c r="I169" s="441">
        <v>3</v>
      </c>
      <c r="J169" s="442" t="s">
        <v>129</v>
      </c>
      <c r="K169" s="455"/>
      <c r="L169" s="456" t="s">
        <v>1300</v>
      </c>
      <c r="M169" s="455" t="s">
        <v>2299</v>
      </c>
      <c r="N169" s="443">
        <v>3</v>
      </c>
      <c r="O169" s="445">
        <v>1500</v>
      </c>
      <c r="P169" s="445">
        <f>Tabla1[[#This Row],[Cantidad de Insumos]]*O169</f>
        <v>4500</v>
      </c>
      <c r="Q169" s="459">
        <v>223101</v>
      </c>
      <c r="R169" s="442" t="s">
        <v>1303</v>
      </c>
    </row>
    <row r="170" spans="2:18" s="57" customFormat="1" x14ac:dyDescent="0.25">
      <c r="B170" s="466" t="e">
        <f>IF(Tabla1[[#This Row],[Código_Actividad]]="","",CONCATENATE(Tabla1[[#This Row],[POA]],".",Tabla1[[#This Row],[SRS]],".",Tabla1[[#This Row],[AREA]],".",Tabla1[[#This Row],[TIPO]]))</f>
        <v>#REF!</v>
      </c>
      <c r="C170" s="466" t="e">
        <f>IF(Tabla1[[#This Row],[Código_Actividad]]="","",'[5]Formulario PPGR1'!#REF!)</f>
        <v>#REF!</v>
      </c>
      <c r="D170" s="466" t="e">
        <f>IF(Tabla1[[#This Row],[Código_Actividad]]="","",'[5]Formulario PPGR1'!#REF!)</f>
        <v>#REF!</v>
      </c>
      <c r="E170" s="466" t="e">
        <f>IF(Tabla1[[#This Row],[Código_Actividad]]="","",'[5]Formulario PPGR1'!#REF!)</f>
        <v>#REF!</v>
      </c>
      <c r="F170" s="466" t="e">
        <f>IF(Tabla1[[#This Row],[Código_Actividad]]="","",'[5]Formulario PPGR1'!#REF!)</f>
        <v>#REF!</v>
      </c>
      <c r="G170" s="475" t="s">
        <v>2094</v>
      </c>
      <c r="H170" s="477" t="s">
        <v>2039</v>
      </c>
      <c r="I170" s="469">
        <v>3</v>
      </c>
      <c r="J170" s="470" t="s">
        <v>2285</v>
      </c>
      <c r="K170" s="471" t="s">
        <v>2291</v>
      </c>
      <c r="L170" s="472" t="s">
        <v>1297</v>
      </c>
      <c r="M170" s="471" t="s">
        <v>2299</v>
      </c>
      <c r="N170" s="467">
        <v>3</v>
      </c>
      <c r="O170" s="473">
        <v>800</v>
      </c>
      <c r="P170" s="473">
        <f>Tabla1[[#This Row],[Cantidad de Insumos]]*O170</f>
        <v>2400</v>
      </c>
      <c r="Q170" s="474">
        <v>223101</v>
      </c>
      <c r="R170" s="470" t="s">
        <v>1303</v>
      </c>
    </row>
    <row r="171" spans="2:18" s="57" customFormat="1" x14ac:dyDescent="0.25">
      <c r="B171" s="466" t="e">
        <f>IF(Tabla1[[#This Row],[Código_Actividad]]="","",CONCATENATE(Tabla1[[#This Row],[POA]],".",Tabla1[[#This Row],[SRS]],".",Tabla1[[#This Row],[AREA]],".",Tabla1[[#This Row],[TIPO]]))</f>
        <v>#REF!</v>
      </c>
      <c r="C171" s="466" t="e">
        <f>IF(Tabla1[[#This Row],[Código_Actividad]]="","",'[5]Formulario PPGR1'!#REF!)</f>
        <v>#REF!</v>
      </c>
      <c r="D171" s="466" t="e">
        <f>IF(Tabla1[[#This Row],[Código_Actividad]]="","",'[5]Formulario PPGR1'!#REF!)</f>
        <v>#REF!</v>
      </c>
      <c r="E171" s="466" t="e">
        <f>IF(Tabla1[[#This Row],[Código_Actividad]]="","",'[5]Formulario PPGR1'!#REF!)</f>
        <v>#REF!</v>
      </c>
      <c r="F171" s="466" t="e">
        <f>IF(Tabla1[[#This Row],[Código_Actividad]]="","",'[5]Formulario PPGR1'!#REF!)</f>
        <v>#REF!</v>
      </c>
      <c r="G171" s="475" t="s">
        <v>2094</v>
      </c>
      <c r="H171" s="477" t="s">
        <v>2039</v>
      </c>
      <c r="I171" s="469">
        <v>12</v>
      </c>
      <c r="J171" s="470" t="s">
        <v>236</v>
      </c>
      <c r="K171" s="471" t="s">
        <v>844</v>
      </c>
      <c r="L171" s="472" t="s">
        <v>2298</v>
      </c>
      <c r="M171" s="471" t="s">
        <v>2300</v>
      </c>
      <c r="N171" s="467">
        <v>10</v>
      </c>
      <c r="O171" s="473">
        <v>230</v>
      </c>
      <c r="P171" s="473">
        <f>Tabla1[[#This Row],[Cantidad de Insumos]]*O171</f>
        <v>2300</v>
      </c>
      <c r="Q171" s="474">
        <v>237102</v>
      </c>
      <c r="R171" s="470" t="s">
        <v>1303</v>
      </c>
    </row>
    <row r="172" spans="2:18" s="57" customFormat="1" x14ac:dyDescent="0.25">
      <c r="B172" s="440" t="e">
        <f>IF(Tabla1[[#This Row],[Código_Actividad]]="","",CONCATENATE(Tabla1[[#This Row],[POA]],".",Tabla1[[#This Row],[SRS]],".",Tabla1[[#This Row],[AREA]],".",Tabla1[[#This Row],[TIPO]]))</f>
        <v>#REF!</v>
      </c>
      <c r="C172" s="440" t="e">
        <f>IF(Tabla1[[#This Row],[Código_Actividad]]="","",'[5]Formulario PPGR1'!#REF!)</f>
        <v>#REF!</v>
      </c>
      <c r="D172" s="440" t="e">
        <f>IF(Tabla1[[#This Row],[Código_Actividad]]="","",'[5]Formulario PPGR1'!#REF!)</f>
        <v>#REF!</v>
      </c>
      <c r="E172" s="440" t="e">
        <f>IF(Tabla1[[#This Row],[Código_Actividad]]="","",'[5]Formulario PPGR1'!#REF!)</f>
        <v>#REF!</v>
      </c>
      <c r="F172" s="440" t="e">
        <f>IF(Tabla1[[#This Row],[Código_Actividad]]="","",'[5]Formulario PPGR1'!#REF!)</f>
        <v>#REF!</v>
      </c>
      <c r="G172" s="476" t="s">
        <v>2065</v>
      </c>
      <c r="H172" s="477" t="s">
        <v>1893</v>
      </c>
      <c r="I172" s="441">
        <v>12</v>
      </c>
      <c r="J172" s="442" t="s">
        <v>129</v>
      </c>
      <c r="K172" s="455"/>
      <c r="L172" s="456" t="s">
        <v>1300</v>
      </c>
      <c r="M172" s="455" t="s">
        <v>2299</v>
      </c>
      <c r="N172" s="443">
        <v>12</v>
      </c>
      <c r="O172" s="445">
        <v>1500</v>
      </c>
      <c r="P172" s="445">
        <f>Tabla1[[#This Row],[Cantidad de Insumos]]*O172</f>
        <v>18000</v>
      </c>
      <c r="Q172" s="459">
        <v>223101</v>
      </c>
      <c r="R172" s="442" t="s">
        <v>1303</v>
      </c>
    </row>
    <row r="173" spans="2:18" s="57" customFormat="1" x14ac:dyDescent="0.25">
      <c r="B173" s="466" t="e">
        <f>IF(Tabla1[[#This Row],[Código_Actividad]]="","",CONCATENATE(Tabla1[[#This Row],[POA]],".",Tabla1[[#This Row],[SRS]],".",Tabla1[[#This Row],[AREA]],".",Tabla1[[#This Row],[TIPO]]))</f>
        <v>#REF!</v>
      </c>
      <c r="C173" s="466" t="e">
        <f>IF(Tabla1[[#This Row],[Código_Actividad]]="","",'[5]Formulario PPGR1'!#REF!)</f>
        <v>#REF!</v>
      </c>
      <c r="D173" s="466" t="e">
        <f>IF(Tabla1[[#This Row],[Código_Actividad]]="","",'[5]Formulario PPGR1'!#REF!)</f>
        <v>#REF!</v>
      </c>
      <c r="E173" s="466" t="e">
        <f>IF(Tabla1[[#This Row],[Código_Actividad]]="","",'[5]Formulario PPGR1'!#REF!)</f>
        <v>#REF!</v>
      </c>
      <c r="F173" s="466" t="e">
        <f>IF(Tabla1[[#This Row],[Código_Actividad]]="","",'[5]Formulario PPGR1'!#REF!)</f>
        <v>#REF!</v>
      </c>
      <c r="G173" s="475" t="s">
        <v>2065</v>
      </c>
      <c r="H173" s="477" t="s">
        <v>1893</v>
      </c>
      <c r="I173" s="469">
        <v>12</v>
      </c>
      <c r="J173" s="470" t="s">
        <v>2285</v>
      </c>
      <c r="K173" s="471" t="s">
        <v>2291</v>
      </c>
      <c r="L173" s="472" t="s">
        <v>1297</v>
      </c>
      <c r="M173" s="471" t="s">
        <v>2299</v>
      </c>
      <c r="N173" s="467">
        <v>12</v>
      </c>
      <c r="O173" s="473">
        <v>800</v>
      </c>
      <c r="P173" s="473">
        <f>Tabla1[[#This Row],[Cantidad de Insumos]]*O173</f>
        <v>9600</v>
      </c>
      <c r="Q173" s="474">
        <v>223101</v>
      </c>
      <c r="R173" s="470" t="s">
        <v>1303</v>
      </c>
    </row>
    <row r="174" spans="2:18" s="57" customFormat="1" x14ac:dyDescent="0.25">
      <c r="B174" s="466" t="e">
        <f>IF(Tabla1[[#This Row],[Código_Actividad]]="","",CONCATENATE(Tabla1[[#This Row],[POA]],".",Tabla1[[#This Row],[SRS]],".",Tabla1[[#This Row],[AREA]],".",Tabla1[[#This Row],[TIPO]]))</f>
        <v>#REF!</v>
      </c>
      <c r="C174" s="466" t="e">
        <f>IF(Tabla1[[#This Row],[Código_Actividad]]="","",'[5]Formulario PPGR1'!#REF!)</f>
        <v>#REF!</v>
      </c>
      <c r="D174" s="466" t="e">
        <f>IF(Tabla1[[#This Row],[Código_Actividad]]="","",'[5]Formulario PPGR1'!#REF!)</f>
        <v>#REF!</v>
      </c>
      <c r="E174" s="466" t="e">
        <f>IF(Tabla1[[#This Row],[Código_Actividad]]="","",'[5]Formulario PPGR1'!#REF!)</f>
        <v>#REF!</v>
      </c>
      <c r="F174" s="466" t="e">
        <f>IF(Tabla1[[#This Row],[Código_Actividad]]="","",'[5]Formulario PPGR1'!#REF!)</f>
        <v>#REF!</v>
      </c>
      <c r="G174" s="475" t="s">
        <v>2065</v>
      </c>
      <c r="H174" s="477" t="s">
        <v>1893</v>
      </c>
      <c r="I174" s="469">
        <v>80</v>
      </c>
      <c r="J174" s="470" t="s">
        <v>236</v>
      </c>
      <c r="K174" s="471" t="s">
        <v>844</v>
      </c>
      <c r="L174" s="472" t="s">
        <v>2298</v>
      </c>
      <c r="M174" s="471" t="s">
        <v>2300</v>
      </c>
      <c r="N174" s="467">
        <v>80</v>
      </c>
      <c r="O174" s="473">
        <v>230</v>
      </c>
      <c r="P174" s="473">
        <f>Tabla1[[#This Row],[Cantidad de Insumos]]*O174</f>
        <v>18400</v>
      </c>
      <c r="Q174" s="474">
        <v>237102</v>
      </c>
      <c r="R174" s="470" t="s">
        <v>1303</v>
      </c>
    </row>
    <row r="175" spans="2:18" s="57" customFormat="1" x14ac:dyDescent="0.25">
      <c r="B175" s="440" t="e">
        <f>IF(Tabla1[[#This Row],[Código_Actividad]]="","",CONCATENATE(Tabla1[[#This Row],[POA]],".",Tabla1[[#This Row],[SRS]],".",Tabla1[[#This Row],[AREA]],".",Tabla1[[#This Row],[TIPO]]))</f>
        <v>#REF!</v>
      </c>
      <c r="C175" s="440" t="e">
        <f>IF(Tabla1[[#This Row],[Código_Actividad]]="","",'[5]Formulario PPGR1'!#REF!)</f>
        <v>#REF!</v>
      </c>
      <c r="D175" s="440" t="e">
        <f>IF(Tabla1[[#This Row],[Código_Actividad]]="","",'[5]Formulario PPGR1'!#REF!)</f>
        <v>#REF!</v>
      </c>
      <c r="E175" s="440" t="e">
        <f>IF(Tabla1[[#This Row],[Código_Actividad]]="","",'[5]Formulario PPGR1'!#REF!)</f>
        <v>#REF!</v>
      </c>
      <c r="F175" s="440" t="e">
        <f>IF(Tabla1[[#This Row],[Código_Actividad]]="","",'[5]Formulario PPGR1'!#REF!)</f>
        <v>#REF!</v>
      </c>
      <c r="G175" s="476" t="s">
        <v>2067</v>
      </c>
      <c r="H175" s="477" t="s">
        <v>2048</v>
      </c>
      <c r="I175" s="441">
        <v>4</v>
      </c>
      <c r="J175" s="442" t="s">
        <v>183</v>
      </c>
      <c r="K175" s="455" t="s">
        <v>686</v>
      </c>
      <c r="L175" s="456" t="s">
        <v>2308</v>
      </c>
      <c r="M175" s="455" t="s">
        <v>544</v>
      </c>
      <c r="N175" s="443">
        <v>60</v>
      </c>
      <c r="O175" s="445">
        <v>155</v>
      </c>
      <c r="P175" s="445">
        <f>Tabla1[[#This Row],[Cantidad de Insumos]]*O175</f>
        <v>9300</v>
      </c>
      <c r="Q175" s="459">
        <v>231101</v>
      </c>
      <c r="R175" s="442" t="s">
        <v>1303</v>
      </c>
    </row>
    <row r="176" spans="2:18" s="57" customFormat="1" x14ac:dyDescent="0.25">
      <c r="B176" s="440" t="e">
        <f>IF(Tabla1[[#This Row],[Código_Actividad]]="","",CONCATENATE(Tabla1[[#This Row],[POA]],".",Tabla1[[#This Row],[SRS]],".",Tabla1[[#This Row],[AREA]],".",Tabla1[[#This Row],[TIPO]]))</f>
        <v>#REF!</v>
      </c>
      <c r="C176" s="440" t="e">
        <f>IF(Tabla1[[#This Row],[Código_Actividad]]="","",'[5]Formulario PPGR1'!#REF!)</f>
        <v>#REF!</v>
      </c>
      <c r="D176" s="440" t="e">
        <f>IF(Tabla1[[#This Row],[Código_Actividad]]="","",'[5]Formulario PPGR1'!#REF!)</f>
        <v>#REF!</v>
      </c>
      <c r="E176" s="440" t="e">
        <f>IF(Tabla1[[#This Row],[Código_Actividad]]="","",'[5]Formulario PPGR1'!#REF!)</f>
        <v>#REF!</v>
      </c>
      <c r="F176" s="440" t="e">
        <f>IF(Tabla1[[#This Row],[Código_Actividad]]="","",'[5]Formulario PPGR1'!#REF!)</f>
        <v>#REF!</v>
      </c>
      <c r="G176" s="476" t="s">
        <v>2200</v>
      </c>
      <c r="H176" s="477" t="s">
        <v>2010</v>
      </c>
      <c r="I176" s="441">
        <v>2</v>
      </c>
      <c r="J176" s="442" t="s">
        <v>183</v>
      </c>
      <c r="K176" s="455" t="s">
        <v>686</v>
      </c>
      <c r="L176" s="456" t="s">
        <v>2308</v>
      </c>
      <c r="M176" s="455" t="s">
        <v>544</v>
      </c>
      <c r="N176" s="443">
        <v>30</v>
      </c>
      <c r="O176" s="445">
        <v>155</v>
      </c>
      <c r="P176" s="445">
        <f>Tabla1[[#This Row],[Cantidad de Insumos]]*O176</f>
        <v>4650</v>
      </c>
      <c r="Q176" s="459">
        <v>231101</v>
      </c>
      <c r="R176" s="442" t="s">
        <v>1303</v>
      </c>
    </row>
    <row r="177" spans="2:18" s="57" customFormat="1" x14ac:dyDescent="0.25">
      <c r="B177" s="440" t="e">
        <f>IF(Tabla1[[#This Row],[Código_Actividad]]="","",CONCATENATE(Tabla1[[#This Row],[POA]],".",Tabla1[[#This Row],[SRS]],".",Tabla1[[#This Row],[AREA]],".",Tabla1[[#This Row],[TIPO]]))</f>
        <v>#REF!</v>
      </c>
      <c r="C177" s="440" t="e">
        <f>IF(Tabla1[[#This Row],[Código_Actividad]]="","",'[5]Formulario PPGR1'!#REF!)</f>
        <v>#REF!</v>
      </c>
      <c r="D177" s="440" t="e">
        <f>IF(Tabla1[[#This Row],[Código_Actividad]]="","",'[5]Formulario PPGR1'!#REF!)</f>
        <v>#REF!</v>
      </c>
      <c r="E177" s="440" t="e">
        <f>IF(Tabla1[[#This Row],[Código_Actividad]]="","",'[5]Formulario PPGR1'!#REF!)</f>
        <v>#REF!</v>
      </c>
      <c r="F177" s="440" t="e">
        <f>IF(Tabla1[[#This Row],[Código_Actividad]]="","",'[5]Formulario PPGR1'!#REF!)</f>
        <v>#REF!</v>
      </c>
      <c r="G177" s="476" t="s">
        <v>2201</v>
      </c>
      <c r="H177" s="477" t="s">
        <v>2011</v>
      </c>
      <c r="I177" s="441">
        <v>3</v>
      </c>
      <c r="J177" s="442" t="s">
        <v>129</v>
      </c>
      <c r="K177" s="455"/>
      <c r="L177" s="456" t="s">
        <v>1300</v>
      </c>
      <c r="M177" s="455" t="s">
        <v>2299</v>
      </c>
      <c r="N177" s="443">
        <v>3</v>
      </c>
      <c r="O177" s="445">
        <v>1500</v>
      </c>
      <c r="P177" s="445">
        <f>Tabla1[[#This Row],[Cantidad de Insumos]]*O177</f>
        <v>4500</v>
      </c>
      <c r="Q177" s="459">
        <v>223101</v>
      </c>
      <c r="R177" s="442" t="s">
        <v>1303</v>
      </c>
    </row>
    <row r="178" spans="2:18" s="57" customFormat="1" x14ac:dyDescent="0.25">
      <c r="B178" s="466" t="e">
        <f>IF(Tabla1[[#This Row],[Código_Actividad]]="","",CONCATENATE(Tabla1[[#This Row],[POA]],".",Tabla1[[#This Row],[SRS]],".",Tabla1[[#This Row],[AREA]],".",Tabla1[[#This Row],[TIPO]]))</f>
        <v>#REF!</v>
      </c>
      <c r="C178" s="466" t="e">
        <f>IF(Tabla1[[#This Row],[Código_Actividad]]="","",'[5]Formulario PPGR1'!#REF!)</f>
        <v>#REF!</v>
      </c>
      <c r="D178" s="466" t="e">
        <f>IF(Tabla1[[#This Row],[Código_Actividad]]="","",'[5]Formulario PPGR1'!#REF!)</f>
        <v>#REF!</v>
      </c>
      <c r="E178" s="466" t="e">
        <f>IF(Tabla1[[#This Row],[Código_Actividad]]="","",'[5]Formulario PPGR1'!#REF!)</f>
        <v>#REF!</v>
      </c>
      <c r="F178" s="466" t="e">
        <f>IF(Tabla1[[#This Row],[Código_Actividad]]="","",'[5]Formulario PPGR1'!#REF!)</f>
        <v>#REF!</v>
      </c>
      <c r="G178" s="475" t="s">
        <v>2201</v>
      </c>
      <c r="H178" s="477" t="s">
        <v>2011</v>
      </c>
      <c r="I178" s="469">
        <v>3</v>
      </c>
      <c r="J178" s="470" t="s">
        <v>2285</v>
      </c>
      <c r="K178" s="471" t="s">
        <v>2291</v>
      </c>
      <c r="L178" s="472" t="s">
        <v>1297</v>
      </c>
      <c r="M178" s="471" t="s">
        <v>2299</v>
      </c>
      <c r="N178" s="467">
        <v>3</v>
      </c>
      <c r="O178" s="473">
        <v>800</v>
      </c>
      <c r="P178" s="473">
        <f>Tabla1[[#This Row],[Cantidad de Insumos]]*O178</f>
        <v>2400</v>
      </c>
      <c r="Q178" s="474">
        <v>223101</v>
      </c>
      <c r="R178" s="470" t="s">
        <v>1303</v>
      </c>
    </row>
    <row r="179" spans="2:18" s="57" customFormat="1" x14ac:dyDescent="0.25">
      <c r="B179" s="466" t="e">
        <f>IF(Tabla1[[#This Row],[Código_Actividad]]="","",CONCATENATE(Tabla1[[#This Row],[POA]],".",Tabla1[[#This Row],[SRS]],".",Tabla1[[#This Row],[AREA]],".",Tabla1[[#This Row],[TIPO]]))</f>
        <v>#REF!</v>
      </c>
      <c r="C179" s="466" t="e">
        <f>IF(Tabla1[[#This Row],[Código_Actividad]]="","",'[5]Formulario PPGR1'!#REF!)</f>
        <v>#REF!</v>
      </c>
      <c r="D179" s="466" t="e">
        <f>IF(Tabla1[[#This Row],[Código_Actividad]]="","",'[5]Formulario PPGR1'!#REF!)</f>
        <v>#REF!</v>
      </c>
      <c r="E179" s="466" t="e">
        <f>IF(Tabla1[[#This Row],[Código_Actividad]]="","",'[5]Formulario PPGR1'!#REF!)</f>
        <v>#REF!</v>
      </c>
      <c r="F179" s="466" t="e">
        <f>IF(Tabla1[[#This Row],[Código_Actividad]]="","",'[5]Formulario PPGR1'!#REF!)</f>
        <v>#REF!</v>
      </c>
      <c r="G179" s="475" t="s">
        <v>2201</v>
      </c>
      <c r="H179" s="477" t="s">
        <v>2011</v>
      </c>
      <c r="I179" s="469">
        <v>15</v>
      </c>
      <c r="J179" s="470" t="s">
        <v>236</v>
      </c>
      <c r="K179" s="471" t="s">
        <v>844</v>
      </c>
      <c r="L179" s="472" t="s">
        <v>2298</v>
      </c>
      <c r="M179" s="471" t="s">
        <v>2300</v>
      </c>
      <c r="N179" s="467">
        <v>15</v>
      </c>
      <c r="O179" s="473">
        <v>230</v>
      </c>
      <c r="P179" s="473">
        <f>Tabla1[[#This Row],[Cantidad de Insumos]]*O179</f>
        <v>3450</v>
      </c>
      <c r="Q179" s="474">
        <v>237102</v>
      </c>
      <c r="R179" s="470" t="s">
        <v>1303</v>
      </c>
    </row>
    <row r="180" spans="2:18" s="57" customFormat="1" x14ac:dyDescent="0.25">
      <c r="B180" s="440" t="e">
        <f>IF(Tabla1[[#This Row],[Código_Actividad]]="","",CONCATENATE(Tabla1[[#This Row],[POA]],".",Tabla1[[#This Row],[SRS]],".",Tabla1[[#This Row],[AREA]],".",Tabla1[[#This Row],[TIPO]]))</f>
        <v>#REF!</v>
      </c>
      <c r="C180" s="440" t="e">
        <f>IF(Tabla1[[#This Row],[Código_Actividad]]="","",'[5]Formulario PPGR1'!#REF!)</f>
        <v>#REF!</v>
      </c>
      <c r="D180" s="440" t="e">
        <f>IF(Tabla1[[#This Row],[Código_Actividad]]="","",'[5]Formulario PPGR1'!#REF!)</f>
        <v>#REF!</v>
      </c>
      <c r="E180" s="440" t="e">
        <f>IF(Tabla1[[#This Row],[Código_Actividad]]="","",'[5]Formulario PPGR1'!#REF!)</f>
        <v>#REF!</v>
      </c>
      <c r="F180" s="440" t="e">
        <f>IF(Tabla1[[#This Row],[Código_Actividad]]="","",'[5]Formulario PPGR1'!#REF!)</f>
        <v>#REF!</v>
      </c>
      <c r="G180" s="476" t="s">
        <v>2254</v>
      </c>
      <c r="H180" s="477" t="s">
        <v>1882</v>
      </c>
      <c r="I180" s="441">
        <v>4</v>
      </c>
      <c r="J180" s="442" t="s">
        <v>129</v>
      </c>
      <c r="K180" s="455"/>
      <c r="L180" s="456" t="s">
        <v>1300</v>
      </c>
      <c r="M180" s="455" t="s">
        <v>2299</v>
      </c>
      <c r="N180" s="443">
        <v>4</v>
      </c>
      <c r="O180" s="445">
        <v>1500</v>
      </c>
      <c r="P180" s="445">
        <f>Tabla1[[#This Row],[Cantidad de Insumos]]*O180</f>
        <v>6000</v>
      </c>
      <c r="Q180" s="459">
        <v>223101</v>
      </c>
      <c r="R180" s="442" t="s">
        <v>1303</v>
      </c>
    </row>
    <row r="181" spans="2:18" s="57" customFormat="1" x14ac:dyDescent="0.25">
      <c r="B181" s="466" t="e">
        <f>IF(Tabla1[[#This Row],[Código_Actividad]]="","",CONCATENATE(Tabla1[[#This Row],[POA]],".",Tabla1[[#This Row],[SRS]],".",Tabla1[[#This Row],[AREA]],".",Tabla1[[#This Row],[TIPO]]))</f>
        <v>#REF!</v>
      </c>
      <c r="C181" s="466" t="e">
        <f>IF(Tabla1[[#This Row],[Código_Actividad]]="","",'[5]Formulario PPGR1'!#REF!)</f>
        <v>#REF!</v>
      </c>
      <c r="D181" s="466" t="e">
        <f>IF(Tabla1[[#This Row],[Código_Actividad]]="","",'[5]Formulario PPGR1'!#REF!)</f>
        <v>#REF!</v>
      </c>
      <c r="E181" s="466" t="e">
        <f>IF(Tabla1[[#This Row],[Código_Actividad]]="","",'[5]Formulario PPGR1'!#REF!)</f>
        <v>#REF!</v>
      </c>
      <c r="F181" s="466" t="e">
        <f>IF(Tabla1[[#This Row],[Código_Actividad]]="","",'[5]Formulario PPGR1'!#REF!)</f>
        <v>#REF!</v>
      </c>
      <c r="G181" s="475" t="s">
        <v>2254</v>
      </c>
      <c r="H181" s="477" t="s">
        <v>1882</v>
      </c>
      <c r="I181" s="469">
        <v>4</v>
      </c>
      <c r="J181" s="470" t="s">
        <v>2285</v>
      </c>
      <c r="K181" s="471" t="s">
        <v>2291</v>
      </c>
      <c r="L181" s="472" t="s">
        <v>1297</v>
      </c>
      <c r="M181" s="471" t="s">
        <v>2299</v>
      </c>
      <c r="N181" s="467">
        <v>4</v>
      </c>
      <c r="O181" s="473">
        <v>800</v>
      </c>
      <c r="P181" s="473">
        <f>Tabla1[[#This Row],[Cantidad de Insumos]]*O181</f>
        <v>3200</v>
      </c>
      <c r="Q181" s="474">
        <v>223101</v>
      </c>
      <c r="R181" s="470" t="s">
        <v>1303</v>
      </c>
    </row>
    <row r="182" spans="2:18" s="57" customFormat="1" x14ac:dyDescent="0.25">
      <c r="B182" s="466" t="e">
        <f>IF(Tabla1[[#This Row],[Código_Actividad]]="","",CONCATENATE(Tabla1[[#This Row],[POA]],".",Tabla1[[#This Row],[SRS]],".",Tabla1[[#This Row],[AREA]],".",Tabla1[[#This Row],[TIPO]]))</f>
        <v>#REF!</v>
      </c>
      <c r="C182" s="466" t="e">
        <f>IF(Tabla1[[#This Row],[Código_Actividad]]="","",'[5]Formulario PPGR1'!#REF!)</f>
        <v>#REF!</v>
      </c>
      <c r="D182" s="466" t="e">
        <f>IF(Tabla1[[#This Row],[Código_Actividad]]="","",'[5]Formulario PPGR1'!#REF!)</f>
        <v>#REF!</v>
      </c>
      <c r="E182" s="466" t="e">
        <f>IF(Tabla1[[#This Row],[Código_Actividad]]="","",'[5]Formulario PPGR1'!#REF!)</f>
        <v>#REF!</v>
      </c>
      <c r="F182" s="466" t="e">
        <f>IF(Tabla1[[#This Row],[Código_Actividad]]="","",'[5]Formulario PPGR1'!#REF!)</f>
        <v>#REF!</v>
      </c>
      <c r="G182" s="475" t="s">
        <v>2254</v>
      </c>
      <c r="H182" s="477" t="s">
        <v>1882</v>
      </c>
      <c r="I182" s="469">
        <v>20</v>
      </c>
      <c r="J182" s="470" t="s">
        <v>236</v>
      </c>
      <c r="K182" s="471" t="s">
        <v>844</v>
      </c>
      <c r="L182" s="472" t="s">
        <v>2298</v>
      </c>
      <c r="M182" s="471" t="s">
        <v>2300</v>
      </c>
      <c r="N182" s="467">
        <v>20</v>
      </c>
      <c r="O182" s="473">
        <v>230</v>
      </c>
      <c r="P182" s="473">
        <f>Tabla1[[#This Row],[Cantidad de Insumos]]*O182</f>
        <v>4600</v>
      </c>
      <c r="Q182" s="474">
        <v>237102</v>
      </c>
      <c r="R182" s="470" t="s">
        <v>1303</v>
      </c>
    </row>
    <row r="183" spans="2:18" s="57" customFormat="1" x14ac:dyDescent="0.25">
      <c r="B183" s="440" t="e">
        <f>IF(Tabla1[[#This Row],[Código_Actividad]]="","",CONCATENATE(Tabla1[[#This Row],[POA]],".",Tabla1[[#This Row],[SRS]],".",Tabla1[[#This Row],[AREA]],".",Tabla1[[#This Row],[TIPO]]))</f>
        <v>#REF!</v>
      </c>
      <c r="C183" s="440" t="e">
        <f>IF(Tabla1[[#This Row],[Código_Actividad]]="","",'[5]Formulario PPGR1'!#REF!)</f>
        <v>#REF!</v>
      </c>
      <c r="D183" s="440" t="e">
        <f>IF(Tabla1[[#This Row],[Código_Actividad]]="","",'[5]Formulario PPGR1'!#REF!)</f>
        <v>#REF!</v>
      </c>
      <c r="E183" s="440" t="e">
        <f>IF(Tabla1[[#This Row],[Código_Actividad]]="","",'[5]Formulario PPGR1'!#REF!)</f>
        <v>#REF!</v>
      </c>
      <c r="F183" s="440" t="e">
        <f>IF(Tabla1[[#This Row],[Código_Actividad]]="","",'[5]Formulario PPGR1'!#REF!)</f>
        <v>#REF!</v>
      </c>
      <c r="G183" s="476" t="s">
        <v>2255</v>
      </c>
      <c r="H183" s="477" t="s">
        <v>1992</v>
      </c>
      <c r="I183" s="441">
        <v>4</v>
      </c>
      <c r="J183" s="442" t="s">
        <v>129</v>
      </c>
      <c r="K183" s="455"/>
      <c r="L183" s="456" t="s">
        <v>1300</v>
      </c>
      <c r="M183" s="455" t="s">
        <v>2299</v>
      </c>
      <c r="N183" s="443">
        <v>4</v>
      </c>
      <c r="O183" s="445">
        <v>1500</v>
      </c>
      <c r="P183" s="445">
        <f>Tabla1[[#This Row],[Cantidad de Insumos]]*O183</f>
        <v>6000</v>
      </c>
      <c r="Q183" s="459">
        <v>223101</v>
      </c>
      <c r="R183" s="442" t="s">
        <v>1303</v>
      </c>
    </row>
    <row r="184" spans="2:18" s="57" customFormat="1" x14ac:dyDescent="0.25">
      <c r="B184" s="466" t="e">
        <f>IF(Tabla1[[#This Row],[Código_Actividad]]="","",CONCATENATE(Tabla1[[#This Row],[POA]],".",Tabla1[[#This Row],[SRS]],".",Tabla1[[#This Row],[AREA]],".",Tabla1[[#This Row],[TIPO]]))</f>
        <v>#REF!</v>
      </c>
      <c r="C184" s="466" t="e">
        <f>IF(Tabla1[[#This Row],[Código_Actividad]]="","",'[5]Formulario PPGR1'!#REF!)</f>
        <v>#REF!</v>
      </c>
      <c r="D184" s="466" t="e">
        <f>IF(Tabla1[[#This Row],[Código_Actividad]]="","",'[5]Formulario PPGR1'!#REF!)</f>
        <v>#REF!</v>
      </c>
      <c r="E184" s="466" t="e">
        <f>IF(Tabla1[[#This Row],[Código_Actividad]]="","",'[5]Formulario PPGR1'!#REF!)</f>
        <v>#REF!</v>
      </c>
      <c r="F184" s="466" t="e">
        <f>IF(Tabla1[[#This Row],[Código_Actividad]]="","",'[5]Formulario PPGR1'!#REF!)</f>
        <v>#REF!</v>
      </c>
      <c r="G184" s="475" t="s">
        <v>2255</v>
      </c>
      <c r="H184" s="477" t="s">
        <v>1992</v>
      </c>
      <c r="I184" s="469">
        <v>4</v>
      </c>
      <c r="J184" s="470" t="s">
        <v>2285</v>
      </c>
      <c r="K184" s="471" t="s">
        <v>2291</v>
      </c>
      <c r="L184" s="472" t="s">
        <v>1297</v>
      </c>
      <c r="M184" s="471" t="s">
        <v>2299</v>
      </c>
      <c r="N184" s="467">
        <v>4</v>
      </c>
      <c r="O184" s="473">
        <v>800</v>
      </c>
      <c r="P184" s="473">
        <f>Tabla1[[#This Row],[Cantidad de Insumos]]*O184</f>
        <v>3200</v>
      </c>
      <c r="Q184" s="474">
        <v>223101</v>
      </c>
      <c r="R184" s="470" t="s">
        <v>1303</v>
      </c>
    </row>
    <row r="185" spans="2:18" s="57" customFormat="1" x14ac:dyDescent="0.25">
      <c r="B185" s="466" t="e">
        <f>IF(Tabla1[[#This Row],[Código_Actividad]]="","",CONCATENATE(Tabla1[[#This Row],[POA]],".",Tabla1[[#This Row],[SRS]],".",Tabla1[[#This Row],[AREA]],".",Tabla1[[#This Row],[TIPO]]))</f>
        <v>#REF!</v>
      </c>
      <c r="C185" s="466" t="e">
        <f>IF(Tabla1[[#This Row],[Código_Actividad]]="","",'[5]Formulario PPGR1'!#REF!)</f>
        <v>#REF!</v>
      </c>
      <c r="D185" s="466" t="e">
        <f>IF(Tabla1[[#This Row],[Código_Actividad]]="","",'[5]Formulario PPGR1'!#REF!)</f>
        <v>#REF!</v>
      </c>
      <c r="E185" s="466" t="e">
        <f>IF(Tabla1[[#This Row],[Código_Actividad]]="","",'[5]Formulario PPGR1'!#REF!)</f>
        <v>#REF!</v>
      </c>
      <c r="F185" s="466" t="e">
        <f>IF(Tabla1[[#This Row],[Código_Actividad]]="","",'[5]Formulario PPGR1'!#REF!)</f>
        <v>#REF!</v>
      </c>
      <c r="G185" s="475" t="s">
        <v>2255</v>
      </c>
      <c r="H185" s="477" t="s">
        <v>1992</v>
      </c>
      <c r="I185" s="469">
        <v>25</v>
      </c>
      <c r="J185" s="470" t="s">
        <v>236</v>
      </c>
      <c r="K185" s="471" t="s">
        <v>844</v>
      </c>
      <c r="L185" s="472" t="s">
        <v>2298</v>
      </c>
      <c r="M185" s="471" t="s">
        <v>2300</v>
      </c>
      <c r="N185" s="467">
        <v>25</v>
      </c>
      <c r="O185" s="473">
        <v>230</v>
      </c>
      <c r="P185" s="473">
        <f>Tabla1[[#This Row],[Cantidad de Insumos]]*O185</f>
        <v>5750</v>
      </c>
      <c r="Q185" s="474">
        <v>237102</v>
      </c>
      <c r="R185" s="470" t="s">
        <v>1303</v>
      </c>
    </row>
    <row r="186" spans="2:18" s="57" customFormat="1" x14ac:dyDescent="0.25">
      <c r="B186" s="440" t="e">
        <f>IF(Tabla1[[#This Row],[Código_Actividad]]="","",CONCATENATE(Tabla1[[#This Row],[POA]],".",Tabla1[[#This Row],[SRS]],".",Tabla1[[#This Row],[AREA]],".",Tabla1[[#This Row],[TIPO]]))</f>
        <v>#REF!</v>
      </c>
      <c r="C186" s="440" t="e">
        <f>IF(Tabla1[[#This Row],[Código_Actividad]]="","",'[5]Formulario PPGR1'!#REF!)</f>
        <v>#REF!</v>
      </c>
      <c r="D186" s="440" t="e">
        <f>IF(Tabla1[[#This Row],[Código_Actividad]]="","",'[5]Formulario PPGR1'!#REF!)</f>
        <v>#REF!</v>
      </c>
      <c r="E186" s="440" t="e">
        <f>IF(Tabla1[[#This Row],[Código_Actividad]]="","",'[5]Formulario PPGR1'!#REF!)</f>
        <v>#REF!</v>
      </c>
      <c r="F186" s="440" t="e">
        <f>IF(Tabla1[[#This Row],[Código_Actividad]]="","",'[5]Formulario PPGR1'!#REF!)</f>
        <v>#REF!</v>
      </c>
      <c r="G186" s="476" t="s">
        <v>2204</v>
      </c>
      <c r="H186" s="455" t="s">
        <v>2290</v>
      </c>
      <c r="I186" s="441">
        <v>1</v>
      </c>
      <c r="J186" s="442" t="s">
        <v>183</v>
      </c>
      <c r="K186" s="455" t="s">
        <v>686</v>
      </c>
      <c r="L186" s="456" t="s">
        <v>2308</v>
      </c>
      <c r="M186" s="455" t="s">
        <v>544</v>
      </c>
      <c r="N186" s="443">
        <v>15</v>
      </c>
      <c r="O186" s="445">
        <v>155</v>
      </c>
      <c r="P186" s="445">
        <f>Tabla1[[#This Row],[Cantidad de Insumos]]*O186</f>
        <v>2325</v>
      </c>
      <c r="Q186" s="459">
        <v>231101</v>
      </c>
      <c r="R186" s="442" t="s">
        <v>1303</v>
      </c>
    </row>
    <row r="187" spans="2:18" s="57" customFormat="1" x14ac:dyDescent="0.25">
      <c r="B187" s="440" t="e">
        <f>IF(Tabla1[[#This Row],[Código_Actividad]]="","",CONCATENATE(Tabla1[[#This Row],[POA]],".",Tabla1[[#This Row],[SRS]],".",Tabla1[[#This Row],[AREA]],".",Tabla1[[#This Row],[TIPO]]))</f>
        <v>#REF!</v>
      </c>
      <c r="C187" s="440" t="e">
        <f>IF(Tabla1[[#This Row],[Código_Actividad]]="","",'[5]Formulario PPGR1'!#REF!)</f>
        <v>#REF!</v>
      </c>
      <c r="D187" s="440" t="e">
        <f>IF(Tabla1[[#This Row],[Código_Actividad]]="","",'[5]Formulario PPGR1'!#REF!)</f>
        <v>#REF!</v>
      </c>
      <c r="E187" s="440" t="e">
        <f>IF(Tabla1[[#This Row],[Código_Actividad]]="","",'[5]Formulario PPGR1'!#REF!)</f>
        <v>#REF!</v>
      </c>
      <c r="F187" s="440" t="e">
        <f>IF(Tabla1[[#This Row],[Código_Actividad]]="","",'[5]Formulario PPGR1'!#REF!)</f>
        <v>#REF!</v>
      </c>
      <c r="G187" s="476" t="s">
        <v>2205</v>
      </c>
      <c r="H187" s="455" t="s">
        <v>1884</v>
      </c>
      <c r="I187" s="441">
        <v>4</v>
      </c>
      <c r="J187" s="442" t="s">
        <v>183</v>
      </c>
      <c r="K187" s="455" t="s">
        <v>686</v>
      </c>
      <c r="L187" s="456" t="s">
        <v>2308</v>
      </c>
      <c r="M187" s="455" t="s">
        <v>544</v>
      </c>
      <c r="N187" s="443">
        <v>60</v>
      </c>
      <c r="O187" s="445">
        <v>155</v>
      </c>
      <c r="P187" s="445">
        <f>Tabla1[[#This Row],[Cantidad de Insumos]]*O187</f>
        <v>9300</v>
      </c>
      <c r="Q187" s="459">
        <v>231101</v>
      </c>
      <c r="R187" s="442" t="s">
        <v>1303</v>
      </c>
    </row>
    <row r="188" spans="2:18" s="57" customFormat="1" x14ac:dyDescent="0.25">
      <c r="B188" s="440" t="e">
        <f>IF(Tabla1[[#This Row],[Código_Actividad]]="","",CONCATENATE(Tabla1[[#This Row],[POA]],".",Tabla1[[#This Row],[SRS]],".",Tabla1[[#This Row],[AREA]],".",Tabla1[[#This Row],[TIPO]]))</f>
        <v>#REF!</v>
      </c>
      <c r="C188" s="440" t="e">
        <f>IF(Tabla1[[#This Row],[Código_Actividad]]="","",'[5]Formulario PPGR1'!#REF!)</f>
        <v>#REF!</v>
      </c>
      <c r="D188" s="440" t="e">
        <f>IF(Tabla1[[#This Row],[Código_Actividad]]="","",'[5]Formulario PPGR1'!#REF!)</f>
        <v>#REF!</v>
      </c>
      <c r="E188" s="440" t="e">
        <f>IF(Tabla1[[#This Row],[Código_Actividad]]="","",'[5]Formulario PPGR1'!#REF!)</f>
        <v>#REF!</v>
      </c>
      <c r="F188" s="440" t="e">
        <f>IF(Tabla1[[#This Row],[Código_Actividad]]="","",'[5]Formulario PPGR1'!#REF!)</f>
        <v>#REF!</v>
      </c>
      <c r="G188" s="476" t="s">
        <v>2207</v>
      </c>
      <c r="H188" s="455" t="s">
        <v>1886</v>
      </c>
      <c r="I188" s="441">
        <v>1</v>
      </c>
      <c r="J188" s="442" t="s">
        <v>183</v>
      </c>
      <c r="K188" s="455" t="s">
        <v>686</v>
      </c>
      <c r="L188" s="456" t="s">
        <v>2308</v>
      </c>
      <c r="M188" s="455" t="s">
        <v>544</v>
      </c>
      <c r="N188" s="443">
        <v>15</v>
      </c>
      <c r="O188" s="445">
        <v>155</v>
      </c>
      <c r="P188" s="445">
        <f>Tabla1[[#This Row],[Cantidad de Insumos]]*O188</f>
        <v>2325</v>
      </c>
      <c r="Q188" s="459">
        <v>231101</v>
      </c>
      <c r="R188" s="442" t="s">
        <v>1303</v>
      </c>
    </row>
    <row r="189" spans="2:18" s="57" customFormat="1" x14ac:dyDescent="0.25">
      <c r="B189" s="440" t="e">
        <f>IF(Tabla1[[#This Row],[Código_Actividad]]="","",CONCATENATE(Tabla1[[#This Row],[POA]],".",Tabla1[[#This Row],[SRS]],".",Tabla1[[#This Row],[AREA]],".",Tabla1[[#This Row],[TIPO]]))</f>
        <v>#REF!</v>
      </c>
      <c r="C189" s="440" t="e">
        <f>IF(Tabla1[[#This Row],[Código_Actividad]]="","",'[5]Formulario PPGR1'!#REF!)</f>
        <v>#REF!</v>
      </c>
      <c r="D189" s="440" t="e">
        <f>IF(Tabla1[[#This Row],[Código_Actividad]]="","",'[5]Formulario PPGR1'!#REF!)</f>
        <v>#REF!</v>
      </c>
      <c r="E189" s="440" t="e">
        <f>IF(Tabla1[[#This Row],[Código_Actividad]]="","",'[5]Formulario PPGR1'!#REF!)</f>
        <v>#REF!</v>
      </c>
      <c r="F189" s="440" t="e">
        <f>IF(Tabla1[[#This Row],[Código_Actividad]]="","",'[5]Formulario PPGR1'!#REF!)</f>
        <v>#REF!</v>
      </c>
      <c r="G189" s="476" t="s">
        <v>2208</v>
      </c>
      <c r="H189" s="455" t="s">
        <v>1887</v>
      </c>
      <c r="I189" s="441">
        <v>1</v>
      </c>
      <c r="J189" s="442" t="s">
        <v>183</v>
      </c>
      <c r="K189" s="455" t="s">
        <v>686</v>
      </c>
      <c r="L189" s="456" t="s">
        <v>2308</v>
      </c>
      <c r="M189" s="455" t="s">
        <v>544</v>
      </c>
      <c r="N189" s="443">
        <v>5</v>
      </c>
      <c r="O189" s="445">
        <v>155</v>
      </c>
      <c r="P189" s="445">
        <f>Tabla1[[#This Row],[Cantidad de Insumos]]*O189</f>
        <v>775</v>
      </c>
      <c r="Q189" s="459">
        <v>231101</v>
      </c>
      <c r="R189" s="442" t="s">
        <v>1303</v>
      </c>
    </row>
    <row r="190" spans="2:18" s="57" customFormat="1" x14ac:dyDescent="0.25">
      <c r="B190" s="440" t="e">
        <f>IF(Tabla1[[#This Row],[Código_Actividad]]="","",CONCATENATE(Tabla1[[#This Row],[POA]],".",Tabla1[[#This Row],[SRS]],".",Tabla1[[#This Row],[AREA]],".",Tabla1[[#This Row],[TIPO]]))</f>
        <v>#REF!</v>
      </c>
      <c r="C190" s="440" t="e">
        <f>IF(Tabla1[[#This Row],[Código_Actividad]]="","",'[5]Formulario PPGR1'!#REF!)</f>
        <v>#REF!</v>
      </c>
      <c r="D190" s="440" t="e">
        <f>IF(Tabla1[[#This Row],[Código_Actividad]]="","",'[5]Formulario PPGR1'!#REF!)</f>
        <v>#REF!</v>
      </c>
      <c r="E190" s="440" t="e">
        <f>IF(Tabla1[[#This Row],[Código_Actividad]]="","",'[5]Formulario PPGR1'!#REF!)</f>
        <v>#REF!</v>
      </c>
      <c r="F190" s="440" t="e">
        <f>IF(Tabla1[[#This Row],[Código_Actividad]]="","",'[5]Formulario PPGR1'!#REF!)</f>
        <v>#REF!</v>
      </c>
      <c r="G190" s="476" t="s">
        <v>2209</v>
      </c>
      <c r="H190" s="455" t="s">
        <v>1888</v>
      </c>
      <c r="I190" s="441">
        <v>2</v>
      </c>
      <c r="J190" s="442" t="s">
        <v>183</v>
      </c>
      <c r="K190" s="455" t="s">
        <v>686</v>
      </c>
      <c r="L190" s="456" t="s">
        <v>2308</v>
      </c>
      <c r="M190" s="455" t="s">
        <v>544</v>
      </c>
      <c r="N190" s="443">
        <v>30</v>
      </c>
      <c r="O190" s="445">
        <v>155</v>
      </c>
      <c r="P190" s="445">
        <f>Tabla1[[#This Row],[Cantidad de Insumos]]*O190</f>
        <v>4650</v>
      </c>
      <c r="Q190" s="459">
        <v>231101</v>
      </c>
      <c r="R190" s="442" t="s">
        <v>1303</v>
      </c>
    </row>
    <row r="191" spans="2:18" s="57" customFormat="1" x14ac:dyDescent="0.25">
      <c r="B191" s="440" t="e">
        <f>IF(Tabla1[[#This Row],[Código_Actividad]]="","",CONCATENATE(Tabla1[[#This Row],[POA]],".",Tabla1[[#This Row],[SRS]],".",Tabla1[[#This Row],[AREA]],".",Tabla1[[#This Row],[TIPO]]))</f>
        <v>#REF!</v>
      </c>
      <c r="C191" s="440" t="e">
        <f>IF(Tabla1[[#This Row],[Código_Actividad]]="","",'[5]Formulario PPGR1'!#REF!)</f>
        <v>#REF!</v>
      </c>
      <c r="D191" s="440" t="e">
        <f>IF(Tabla1[[#This Row],[Código_Actividad]]="","",'[5]Formulario PPGR1'!#REF!)</f>
        <v>#REF!</v>
      </c>
      <c r="E191" s="440" t="e">
        <f>IF(Tabla1[[#This Row],[Código_Actividad]]="","",'[5]Formulario PPGR1'!#REF!)</f>
        <v>#REF!</v>
      </c>
      <c r="F191" s="440" t="e">
        <f>IF(Tabla1[[#This Row],[Código_Actividad]]="","",'[5]Formulario PPGR1'!#REF!)</f>
        <v>#REF!</v>
      </c>
      <c r="G191" s="476" t="s">
        <v>2212</v>
      </c>
      <c r="H191" s="455" t="s">
        <v>1984</v>
      </c>
      <c r="I191" s="441">
        <v>4</v>
      </c>
      <c r="J191" s="442" t="s">
        <v>129</v>
      </c>
      <c r="K191" s="455"/>
      <c r="L191" s="456" t="s">
        <v>1300</v>
      </c>
      <c r="M191" s="455" t="s">
        <v>2299</v>
      </c>
      <c r="N191" s="443">
        <v>4</v>
      </c>
      <c r="O191" s="445">
        <v>1500</v>
      </c>
      <c r="P191" s="445">
        <f>Tabla1[[#This Row],[Cantidad de Insumos]]*O191</f>
        <v>6000</v>
      </c>
      <c r="Q191" s="459">
        <v>223101</v>
      </c>
      <c r="R191" s="442" t="s">
        <v>1303</v>
      </c>
    </row>
    <row r="192" spans="2:18" s="57" customFormat="1" x14ac:dyDescent="0.25">
      <c r="B192" s="466" t="e">
        <f>IF(Tabla1[[#This Row],[Código_Actividad]]="","",CONCATENATE(Tabla1[[#This Row],[POA]],".",Tabla1[[#This Row],[SRS]],".",Tabla1[[#This Row],[AREA]],".",Tabla1[[#This Row],[TIPO]]))</f>
        <v>#REF!</v>
      </c>
      <c r="C192" s="466" t="e">
        <f>IF(Tabla1[[#This Row],[Código_Actividad]]="","",'[5]Formulario PPGR1'!#REF!)</f>
        <v>#REF!</v>
      </c>
      <c r="D192" s="466" t="e">
        <f>IF(Tabla1[[#This Row],[Código_Actividad]]="","",'[5]Formulario PPGR1'!#REF!)</f>
        <v>#REF!</v>
      </c>
      <c r="E192" s="466" t="e">
        <f>IF(Tabla1[[#This Row],[Código_Actividad]]="","",'[5]Formulario PPGR1'!#REF!)</f>
        <v>#REF!</v>
      </c>
      <c r="F192" s="466" t="e">
        <f>IF(Tabla1[[#This Row],[Código_Actividad]]="","",'[5]Formulario PPGR1'!#REF!)</f>
        <v>#REF!</v>
      </c>
      <c r="G192" s="475" t="s">
        <v>2212</v>
      </c>
      <c r="H192" s="455" t="s">
        <v>1984</v>
      </c>
      <c r="I192" s="469">
        <v>4</v>
      </c>
      <c r="J192" s="470" t="s">
        <v>2285</v>
      </c>
      <c r="K192" s="471" t="s">
        <v>2291</v>
      </c>
      <c r="L192" s="472" t="s">
        <v>1297</v>
      </c>
      <c r="M192" s="471" t="s">
        <v>2299</v>
      </c>
      <c r="N192" s="467">
        <v>4</v>
      </c>
      <c r="O192" s="473">
        <v>800</v>
      </c>
      <c r="P192" s="473">
        <f>Tabla1[[#This Row],[Cantidad de Insumos]]*O192</f>
        <v>3200</v>
      </c>
      <c r="Q192" s="474">
        <v>223101</v>
      </c>
      <c r="R192" s="470" t="s">
        <v>1303</v>
      </c>
    </row>
    <row r="193" spans="2:18" s="57" customFormat="1" x14ac:dyDescent="0.25">
      <c r="B193" s="466" t="e">
        <f>IF(Tabla1[[#This Row],[Código_Actividad]]="","",CONCATENATE(Tabla1[[#This Row],[POA]],".",Tabla1[[#This Row],[SRS]],".",Tabla1[[#This Row],[AREA]],".",Tabla1[[#This Row],[TIPO]]))</f>
        <v>#REF!</v>
      </c>
      <c r="C193" s="466" t="e">
        <f>IF(Tabla1[[#This Row],[Código_Actividad]]="","",'[5]Formulario PPGR1'!#REF!)</f>
        <v>#REF!</v>
      </c>
      <c r="D193" s="466" t="e">
        <f>IF(Tabla1[[#This Row],[Código_Actividad]]="","",'[5]Formulario PPGR1'!#REF!)</f>
        <v>#REF!</v>
      </c>
      <c r="E193" s="466" t="e">
        <f>IF(Tabla1[[#This Row],[Código_Actividad]]="","",'[5]Formulario PPGR1'!#REF!)</f>
        <v>#REF!</v>
      </c>
      <c r="F193" s="466" t="e">
        <f>IF(Tabla1[[#This Row],[Código_Actividad]]="","",'[5]Formulario PPGR1'!#REF!)</f>
        <v>#REF!</v>
      </c>
      <c r="G193" s="475" t="s">
        <v>2212</v>
      </c>
      <c r="H193" s="455" t="s">
        <v>1984</v>
      </c>
      <c r="I193" s="469">
        <v>30</v>
      </c>
      <c r="J193" s="470" t="s">
        <v>236</v>
      </c>
      <c r="K193" s="471" t="s">
        <v>844</v>
      </c>
      <c r="L193" s="472" t="s">
        <v>2298</v>
      </c>
      <c r="M193" s="471" t="s">
        <v>2300</v>
      </c>
      <c r="N193" s="467">
        <v>30</v>
      </c>
      <c r="O193" s="473">
        <v>230</v>
      </c>
      <c r="P193" s="473">
        <f>Tabla1[[#This Row],[Cantidad de Insumos]]*O193</f>
        <v>6900</v>
      </c>
      <c r="Q193" s="474">
        <v>237102</v>
      </c>
      <c r="R193" s="470" t="s">
        <v>1303</v>
      </c>
    </row>
    <row r="194" spans="2:18" s="57" customFormat="1" x14ac:dyDescent="0.25">
      <c r="B194" s="440" t="e">
        <f>IF(Tabla1[[#This Row],[Código_Actividad]]="","",CONCATENATE(Tabla1[[#This Row],[POA]],".",Tabla1[[#This Row],[SRS]],".",Tabla1[[#This Row],[AREA]],".",Tabla1[[#This Row],[TIPO]]))</f>
        <v>#REF!</v>
      </c>
      <c r="C194" s="440" t="e">
        <f>IF(Tabla1[[#This Row],[Código_Actividad]]="","",'[5]Formulario PPGR1'!#REF!)</f>
        <v>#REF!</v>
      </c>
      <c r="D194" s="440" t="e">
        <f>IF(Tabla1[[#This Row],[Código_Actividad]]="","",'[5]Formulario PPGR1'!#REF!)</f>
        <v>#REF!</v>
      </c>
      <c r="E194" s="440" t="e">
        <f>IF(Tabla1[[#This Row],[Código_Actividad]]="","",'[5]Formulario PPGR1'!#REF!)</f>
        <v>#REF!</v>
      </c>
      <c r="F194" s="440" t="e">
        <f>IF(Tabla1[[#This Row],[Código_Actividad]]="","",'[5]Formulario PPGR1'!#REF!)</f>
        <v>#REF!</v>
      </c>
      <c r="G194" s="476" t="s">
        <v>2225</v>
      </c>
      <c r="H194" s="455" t="s">
        <v>1986</v>
      </c>
      <c r="I194" s="441">
        <v>2</v>
      </c>
      <c r="J194" s="442" t="s">
        <v>183</v>
      </c>
      <c r="K194" s="455" t="s">
        <v>686</v>
      </c>
      <c r="L194" s="456" t="s">
        <v>2308</v>
      </c>
      <c r="M194" s="455" t="s">
        <v>544</v>
      </c>
      <c r="N194" s="443">
        <v>30</v>
      </c>
      <c r="O194" s="445">
        <v>155</v>
      </c>
      <c r="P194" s="445">
        <f>Tabla1[[#This Row],[Cantidad de Insumos]]*O194</f>
        <v>4650</v>
      </c>
      <c r="Q194" s="459">
        <v>231101</v>
      </c>
      <c r="R194" s="442" t="s">
        <v>1303</v>
      </c>
    </row>
    <row r="195" spans="2:18" s="57" customFormat="1" x14ac:dyDescent="0.25">
      <c r="B195" s="440" t="e">
        <f>IF(Tabla1[[#This Row],[Código_Actividad]]="","",CONCATENATE(Tabla1[[#This Row],[POA]],".",Tabla1[[#This Row],[SRS]],".",Tabla1[[#This Row],[AREA]],".",Tabla1[[#This Row],[TIPO]]))</f>
        <v>#REF!</v>
      </c>
      <c r="C195" s="440" t="e">
        <f>IF(Tabla1[[#This Row],[Código_Actividad]]="","",'[5]Formulario PPGR1'!#REF!)</f>
        <v>#REF!</v>
      </c>
      <c r="D195" s="440" t="e">
        <f>IF(Tabla1[[#This Row],[Código_Actividad]]="","",'[5]Formulario PPGR1'!#REF!)</f>
        <v>#REF!</v>
      </c>
      <c r="E195" s="440" t="e">
        <f>IF(Tabla1[[#This Row],[Código_Actividad]]="","",'[5]Formulario PPGR1'!#REF!)</f>
        <v>#REF!</v>
      </c>
      <c r="F195" s="440" t="e">
        <f>IF(Tabla1[[#This Row],[Código_Actividad]]="","",'[5]Formulario PPGR1'!#REF!)</f>
        <v>#REF!</v>
      </c>
      <c r="G195" s="476" t="s">
        <v>2231</v>
      </c>
      <c r="H195" s="455" t="s">
        <v>1865</v>
      </c>
      <c r="I195" s="441">
        <v>2</v>
      </c>
      <c r="J195" s="442" t="s">
        <v>129</v>
      </c>
      <c r="K195" s="455"/>
      <c r="L195" s="456" t="s">
        <v>1300</v>
      </c>
      <c r="M195" s="455" t="s">
        <v>2299</v>
      </c>
      <c r="N195" s="443">
        <v>2</v>
      </c>
      <c r="O195" s="445">
        <v>1500</v>
      </c>
      <c r="P195" s="445">
        <f>Tabla1[[#This Row],[Cantidad de Insumos]]*O195</f>
        <v>3000</v>
      </c>
      <c r="Q195" s="459">
        <v>223101</v>
      </c>
      <c r="R195" s="442" t="s">
        <v>1303</v>
      </c>
    </row>
    <row r="196" spans="2:18" s="57" customFormat="1" x14ac:dyDescent="0.25">
      <c r="B196" s="466" t="e">
        <f>IF(Tabla1[[#This Row],[Código_Actividad]]="","",CONCATENATE(Tabla1[[#This Row],[POA]],".",Tabla1[[#This Row],[SRS]],".",Tabla1[[#This Row],[AREA]],".",Tabla1[[#This Row],[TIPO]]))</f>
        <v>#REF!</v>
      </c>
      <c r="C196" s="466" t="e">
        <f>IF(Tabla1[[#This Row],[Código_Actividad]]="","",'[5]Formulario PPGR1'!#REF!)</f>
        <v>#REF!</v>
      </c>
      <c r="D196" s="466" t="e">
        <f>IF(Tabla1[[#This Row],[Código_Actividad]]="","",'[5]Formulario PPGR1'!#REF!)</f>
        <v>#REF!</v>
      </c>
      <c r="E196" s="466" t="e">
        <f>IF(Tabla1[[#This Row],[Código_Actividad]]="","",'[5]Formulario PPGR1'!#REF!)</f>
        <v>#REF!</v>
      </c>
      <c r="F196" s="466" t="e">
        <f>IF(Tabla1[[#This Row],[Código_Actividad]]="","",'[5]Formulario PPGR1'!#REF!)</f>
        <v>#REF!</v>
      </c>
      <c r="G196" s="475" t="s">
        <v>2231</v>
      </c>
      <c r="H196" s="455" t="s">
        <v>1865</v>
      </c>
      <c r="I196" s="469">
        <v>2</v>
      </c>
      <c r="J196" s="470" t="s">
        <v>2285</v>
      </c>
      <c r="K196" s="471" t="s">
        <v>2291</v>
      </c>
      <c r="L196" s="472" t="s">
        <v>1297</v>
      </c>
      <c r="M196" s="471" t="s">
        <v>2299</v>
      </c>
      <c r="N196" s="467">
        <v>2</v>
      </c>
      <c r="O196" s="473">
        <v>800</v>
      </c>
      <c r="P196" s="473">
        <f>Tabla1[[#This Row],[Cantidad de Insumos]]*O196</f>
        <v>1600</v>
      </c>
      <c r="Q196" s="474">
        <v>223101</v>
      </c>
      <c r="R196" s="470" t="s">
        <v>1303</v>
      </c>
    </row>
    <row r="197" spans="2:18" s="57" customFormat="1" x14ac:dyDescent="0.25">
      <c r="B197" s="466" t="e">
        <f>IF(Tabla1[[#This Row],[Código_Actividad]]="","",CONCATENATE(Tabla1[[#This Row],[POA]],".",Tabla1[[#This Row],[SRS]],".",Tabla1[[#This Row],[AREA]],".",Tabla1[[#This Row],[TIPO]]))</f>
        <v>#REF!</v>
      </c>
      <c r="C197" s="466" t="e">
        <f>IF(Tabla1[[#This Row],[Código_Actividad]]="","",'[5]Formulario PPGR1'!#REF!)</f>
        <v>#REF!</v>
      </c>
      <c r="D197" s="466" t="e">
        <f>IF(Tabla1[[#This Row],[Código_Actividad]]="","",'[5]Formulario PPGR1'!#REF!)</f>
        <v>#REF!</v>
      </c>
      <c r="E197" s="466" t="e">
        <f>IF(Tabla1[[#This Row],[Código_Actividad]]="","",'[5]Formulario PPGR1'!#REF!)</f>
        <v>#REF!</v>
      </c>
      <c r="F197" s="466" t="e">
        <f>IF(Tabla1[[#This Row],[Código_Actividad]]="","",'[5]Formulario PPGR1'!#REF!)</f>
        <v>#REF!</v>
      </c>
      <c r="G197" s="475" t="s">
        <v>2231</v>
      </c>
      <c r="H197" s="455" t="s">
        <v>1865</v>
      </c>
      <c r="I197" s="469">
        <v>12</v>
      </c>
      <c r="J197" s="470" t="s">
        <v>236</v>
      </c>
      <c r="K197" s="471" t="s">
        <v>844</v>
      </c>
      <c r="L197" s="472" t="s">
        <v>2298</v>
      </c>
      <c r="M197" s="471" t="s">
        <v>2300</v>
      </c>
      <c r="N197" s="467">
        <v>12</v>
      </c>
      <c r="O197" s="473">
        <v>230</v>
      </c>
      <c r="P197" s="473">
        <f>Tabla1[[#This Row],[Cantidad de Insumos]]*O197</f>
        <v>2760</v>
      </c>
      <c r="Q197" s="474">
        <v>237102</v>
      </c>
      <c r="R197" s="470" t="s">
        <v>1303</v>
      </c>
    </row>
    <row r="198" spans="2:18" s="57" customFormat="1" x14ac:dyDescent="0.25">
      <c r="B198" s="440" t="e">
        <f>IF(Tabla1[[#This Row],[Código_Actividad]]="","",CONCATENATE(Tabla1[[#This Row],[POA]],".",Tabla1[[#This Row],[SRS]],".",Tabla1[[#This Row],[AREA]],".",Tabla1[[#This Row],[TIPO]]))</f>
        <v>#REF!</v>
      </c>
      <c r="C198" s="440" t="e">
        <f>IF(Tabla1[[#This Row],[Código_Actividad]]="","",'[5]Formulario PPGR1'!#REF!)</f>
        <v>#REF!</v>
      </c>
      <c r="D198" s="440" t="e">
        <f>IF(Tabla1[[#This Row],[Código_Actividad]]="","",'[5]Formulario PPGR1'!#REF!)</f>
        <v>#REF!</v>
      </c>
      <c r="E198" s="440" t="e">
        <f>IF(Tabla1[[#This Row],[Código_Actividad]]="","",'[5]Formulario PPGR1'!#REF!)</f>
        <v>#REF!</v>
      </c>
      <c r="F198" s="440" t="e">
        <f>IF(Tabla1[[#This Row],[Código_Actividad]]="","",'[5]Formulario PPGR1'!#REF!)</f>
        <v>#REF!</v>
      </c>
      <c r="G198" s="476" t="s">
        <v>2267</v>
      </c>
      <c r="H198" s="455" t="s">
        <v>1871</v>
      </c>
      <c r="I198" s="441">
        <v>4</v>
      </c>
      <c r="J198" s="442" t="s">
        <v>183</v>
      </c>
      <c r="K198" s="455" t="s">
        <v>686</v>
      </c>
      <c r="L198" s="456" t="s">
        <v>2308</v>
      </c>
      <c r="M198" s="455" t="s">
        <v>544</v>
      </c>
      <c r="N198" s="443">
        <v>60</v>
      </c>
      <c r="O198" s="445">
        <v>155</v>
      </c>
      <c r="P198" s="445">
        <f>Tabla1[[#This Row],[Cantidad de Insumos]]*O198</f>
        <v>9300</v>
      </c>
      <c r="Q198" s="459">
        <v>231101</v>
      </c>
      <c r="R198" s="442" t="s">
        <v>1303</v>
      </c>
    </row>
    <row r="199" spans="2:18" s="57" customFormat="1" x14ac:dyDescent="0.25">
      <c r="B199" s="440" t="e">
        <f>IF(Tabla1[[#This Row],[Código_Actividad]]="","",CONCATENATE(Tabla1[[#This Row],[POA]],".",Tabla1[[#This Row],[SRS]],".",Tabla1[[#This Row],[AREA]],".",Tabla1[[#This Row],[TIPO]]))</f>
        <v>#REF!</v>
      </c>
      <c r="C199" s="440" t="e">
        <f>IF(Tabla1[[#This Row],[Código_Actividad]]="","",'[5]Formulario PPGR1'!#REF!)</f>
        <v>#REF!</v>
      </c>
      <c r="D199" s="440" t="e">
        <f>IF(Tabla1[[#This Row],[Código_Actividad]]="","",'[5]Formulario PPGR1'!#REF!)</f>
        <v>#REF!</v>
      </c>
      <c r="E199" s="440" t="e">
        <f>IF(Tabla1[[#This Row],[Código_Actividad]]="","",'[5]Formulario PPGR1'!#REF!)</f>
        <v>#REF!</v>
      </c>
      <c r="F199" s="440" t="e">
        <f>IF(Tabla1[[#This Row],[Código_Actividad]]="","",'[5]Formulario PPGR1'!#REF!)</f>
        <v>#REF!</v>
      </c>
      <c r="G199" s="476" t="s">
        <v>2270</v>
      </c>
      <c r="H199" s="455" t="s">
        <v>1873</v>
      </c>
      <c r="I199" s="441">
        <v>1</v>
      </c>
      <c r="J199" s="442" t="s">
        <v>183</v>
      </c>
      <c r="K199" s="455" t="s">
        <v>686</v>
      </c>
      <c r="L199" s="456" t="s">
        <v>2306</v>
      </c>
      <c r="M199" s="455" t="s">
        <v>544</v>
      </c>
      <c r="N199" s="443">
        <v>25</v>
      </c>
      <c r="O199" s="445">
        <v>155</v>
      </c>
      <c r="P199" s="445">
        <f>Tabla1[[#This Row],[Cantidad de Insumos]]*O199</f>
        <v>3875</v>
      </c>
      <c r="Q199" s="459">
        <v>231101</v>
      </c>
      <c r="R199" s="442" t="s">
        <v>1303</v>
      </c>
    </row>
    <row r="200" spans="2:18" s="57" customFormat="1" x14ac:dyDescent="0.25">
      <c r="B200" s="440" t="e">
        <f>IF(Tabla1[[#This Row],[Código_Actividad]]="","",CONCATENATE(Tabla1[[#This Row],[POA]],".",Tabla1[[#This Row],[SRS]],".",Tabla1[[#This Row],[AREA]],".",Tabla1[[#This Row],[TIPO]]))</f>
        <v>#REF!</v>
      </c>
      <c r="C200" s="440" t="e">
        <f>IF(Tabla1[[#This Row],[Código_Actividad]]="","",'[5]Formulario PPGR1'!#REF!)</f>
        <v>#REF!</v>
      </c>
      <c r="D200" s="440" t="e">
        <f>IF(Tabla1[[#This Row],[Código_Actividad]]="","",'[5]Formulario PPGR1'!#REF!)</f>
        <v>#REF!</v>
      </c>
      <c r="E200" s="440" t="e">
        <f>IF(Tabla1[[#This Row],[Código_Actividad]]="","",'[5]Formulario PPGR1'!#REF!)</f>
        <v>#REF!</v>
      </c>
      <c r="F200" s="440" t="e">
        <f>IF(Tabla1[[#This Row],[Código_Actividad]]="","",'[5]Formulario PPGR1'!#REF!)</f>
        <v>#REF!</v>
      </c>
      <c r="G200" s="476" t="s">
        <v>2271</v>
      </c>
      <c r="H200" s="455" t="s">
        <v>2003</v>
      </c>
      <c r="I200" s="441">
        <v>1</v>
      </c>
      <c r="J200" s="442" t="s">
        <v>183</v>
      </c>
      <c r="K200" s="455" t="s">
        <v>686</v>
      </c>
      <c r="L200" s="456" t="s">
        <v>2306</v>
      </c>
      <c r="M200" s="455" t="s">
        <v>544</v>
      </c>
      <c r="N200" s="443">
        <v>25</v>
      </c>
      <c r="O200" s="445">
        <v>155</v>
      </c>
      <c r="P200" s="445">
        <f>Tabla1[[#This Row],[Cantidad de Insumos]]*O200</f>
        <v>3875</v>
      </c>
      <c r="Q200" s="459">
        <v>231101</v>
      </c>
      <c r="R200" s="442" t="s">
        <v>1303</v>
      </c>
    </row>
    <row r="201" spans="2:18" s="57" customFormat="1" x14ac:dyDescent="0.25">
      <c r="B201" s="440" t="e">
        <f>IF(Tabla1[[#This Row],[Código_Actividad]]="","",CONCATENATE(Tabla1[[#This Row],[POA]],".",Tabla1[[#This Row],[SRS]],".",Tabla1[[#This Row],[AREA]],".",Tabla1[[#This Row],[TIPO]]))</f>
        <v>#REF!</v>
      </c>
      <c r="C201" s="440" t="e">
        <f>IF(Tabla1[[#This Row],[Código_Actividad]]="","",'[5]Formulario PPGR1'!#REF!)</f>
        <v>#REF!</v>
      </c>
      <c r="D201" s="440" t="e">
        <f>IF(Tabla1[[#This Row],[Código_Actividad]]="","",'[5]Formulario PPGR1'!#REF!)</f>
        <v>#REF!</v>
      </c>
      <c r="E201" s="440" t="e">
        <f>IF(Tabla1[[#This Row],[Código_Actividad]]="","",'[5]Formulario PPGR1'!#REF!)</f>
        <v>#REF!</v>
      </c>
      <c r="F201" s="440" t="e">
        <f>IF(Tabla1[[#This Row],[Código_Actividad]]="","",'[5]Formulario PPGR1'!#REF!)</f>
        <v>#REF!</v>
      </c>
      <c r="G201" s="476" t="s">
        <v>2272</v>
      </c>
      <c r="H201" s="455" t="s">
        <v>2002</v>
      </c>
      <c r="I201" s="441">
        <v>4</v>
      </c>
      <c r="J201" s="442" t="s">
        <v>183</v>
      </c>
      <c r="K201" s="455" t="s">
        <v>686</v>
      </c>
      <c r="L201" s="456" t="s">
        <v>2306</v>
      </c>
      <c r="M201" s="455" t="s">
        <v>544</v>
      </c>
      <c r="N201" s="443">
        <v>100</v>
      </c>
      <c r="O201" s="445">
        <v>155</v>
      </c>
      <c r="P201" s="445">
        <f>Tabla1[[#This Row],[Cantidad de Insumos]]*O201</f>
        <v>15500</v>
      </c>
      <c r="Q201" s="459">
        <v>231101</v>
      </c>
      <c r="R201" s="442" t="s">
        <v>1303</v>
      </c>
    </row>
    <row r="202" spans="2:18" s="57" customFormat="1" x14ac:dyDescent="0.25">
      <c r="B202" s="440" t="e">
        <f>IF(Tabla1[[#This Row],[Código_Actividad]]="","",CONCATENATE(Tabla1[[#This Row],[POA]],".",Tabla1[[#This Row],[SRS]],".",Tabla1[[#This Row],[AREA]],".",Tabla1[[#This Row],[TIPO]]))</f>
        <v>#REF!</v>
      </c>
      <c r="C202" s="440" t="e">
        <f>IF(Tabla1[[#This Row],[Código_Actividad]]="","",'[5]Formulario PPGR1'!#REF!)</f>
        <v>#REF!</v>
      </c>
      <c r="D202" s="440" t="e">
        <f>IF(Tabla1[[#This Row],[Código_Actividad]]="","",'[5]Formulario PPGR1'!#REF!)</f>
        <v>#REF!</v>
      </c>
      <c r="E202" s="440" t="e">
        <f>IF(Tabla1[[#This Row],[Código_Actividad]]="","",'[5]Formulario PPGR1'!#REF!)</f>
        <v>#REF!</v>
      </c>
      <c r="F202" s="440" t="e">
        <f>IF(Tabla1[[#This Row],[Código_Actividad]]="","",'[5]Formulario PPGR1'!#REF!)</f>
        <v>#REF!</v>
      </c>
      <c r="G202" s="476" t="s">
        <v>2238</v>
      </c>
      <c r="H202" s="455" t="s">
        <v>1988</v>
      </c>
      <c r="I202" s="441">
        <v>3</v>
      </c>
      <c r="J202" s="442" t="s">
        <v>129</v>
      </c>
      <c r="K202" s="455"/>
      <c r="L202" s="456" t="s">
        <v>1300</v>
      </c>
      <c r="M202" s="455" t="s">
        <v>2299</v>
      </c>
      <c r="N202" s="443">
        <v>3</v>
      </c>
      <c r="O202" s="445">
        <v>1500</v>
      </c>
      <c r="P202" s="445">
        <f>Tabla1[[#This Row],[Cantidad de Insumos]]*O202</f>
        <v>4500</v>
      </c>
      <c r="Q202" s="459">
        <v>223101</v>
      </c>
      <c r="R202" s="442" t="s">
        <v>1303</v>
      </c>
    </row>
    <row r="203" spans="2:18" s="57" customFormat="1" x14ac:dyDescent="0.25">
      <c r="B203" s="466" t="e">
        <f>IF(Tabla1[[#This Row],[Código_Actividad]]="","",CONCATENATE(Tabla1[[#This Row],[POA]],".",Tabla1[[#This Row],[SRS]],".",Tabla1[[#This Row],[AREA]],".",Tabla1[[#This Row],[TIPO]]))</f>
        <v>#REF!</v>
      </c>
      <c r="C203" s="466" t="e">
        <f>IF(Tabla1[[#This Row],[Código_Actividad]]="","",'[5]Formulario PPGR1'!#REF!)</f>
        <v>#REF!</v>
      </c>
      <c r="D203" s="466" t="e">
        <f>IF(Tabla1[[#This Row],[Código_Actividad]]="","",'[5]Formulario PPGR1'!#REF!)</f>
        <v>#REF!</v>
      </c>
      <c r="E203" s="466" t="e">
        <f>IF(Tabla1[[#This Row],[Código_Actividad]]="","",'[5]Formulario PPGR1'!#REF!)</f>
        <v>#REF!</v>
      </c>
      <c r="F203" s="466" t="e">
        <f>IF(Tabla1[[#This Row],[Código_Actividad]]="","",'[5]Formulario PPGR1'!#REF!)</f>
        <v>#REF!</v>
      </c>
      <c r="G203" s="475" t="s">
        <v>2238</v>
      </c>
      <c r="H203" s="455" t="s">
        <v>1988</v>
      </c>
      <c r="I203" s="469">
        <v>3</v>
      </c>
      <c r="J203" s="470" t="s">
        <v>2285</v>
      </c>
      <c r="K203" s="471" t="s">
        <v>2291</v>
      </c>
      <c r="L203" s="472" t="s">
        <v>1297</v>
      </c>
      <c r="M203" s="471" t="s">
        <v>2299</v>
      </c>
      <c r="N203" s="467">
        <v>3</v>
      </c>
      <c r="O203" s="473">
        <v>800</v>
      </c>
      <c r="P203" s="473">
        <f>Tabla1[[#This Row],[Cantidad de Insumos]]*O203</f>
        <v>2400</v>
      </c>
      <c r="Q203" s="474">
        <v>223101</v>
      </c>
      <c r="R203" s="470" t="s">
        <v>1303</v>
      </c>
    </row>
    <row r="204" spans="2:18" s="57" customFormat="1" x14ac:dyDescent="0.25">
      <c r="B204" s="466" t="e">
        <f>IF(Tabla1[[#This Row],[Código_Actividad]]="","",CONCATENATE(Tabla1[[#This Row],[POA]],".",Tabla1[[#This Row],[SRS]],".",Tabla1[[#This Row],[AREA]],".",Tabla1[[#This Row],[TIPO]]))</f>
        <v>#REF!</v>
      </c>
      <c r="C204" s="466" t="e">
        <f>IF(Tabla1[[#This Row],[Código_Actividad]]="","",'[5]Formulario PPGR1'!#REF!)</f>
        <v>#REF!</v>
      </c>
      <c r="D204" s="466" t="e">
        <f>IF(Tabla1[[#This Row],[Código_Actividad]]="","",'[5]Formulario PPGR1'!#REF!)</f>
        <v>#REF!</v>
      </c>
      <c r="E204" s="466" t="e">
        <f>IF(Tabla1[[#This Row],[Código_Actividad]]="","",'[5]Formulario PPGR1'!#REF!)</f>
        <v>#REF!</v>
      </c>
      <c r="F204" s="466" t="e">
        <f>IF(Tabla1[[#This Row],[Código_Actividad]]="","",'[5]Formulario PPGR1'!#REF!)</f>
        <v>#REF!</v>
      </c>
      <c r="G204" s="475" t="s">
        <v>2238</v>
      </c>
      <c r="H204" s="455" t="s">
        <v>1988</v>
      </c>
      <c r="I204" s="469">
        <v>30</v>
      </c>
      <c r="J204" s="470" t="s">
        <v>236</v>
      </c>
      <c r="K204" s="471" t="s">
        <v>844</v>
      </c>
      <c r="L204" s="472" t="s">
        <v>2298</v>
      </c>
      <c r="M204" s="471" t="s">
        <v>2300</v>
      </c>
      <c r="N204" s="467">
        <v>30</v>
      </c>
      <c r="O204" s="473">
        <v>230</v>
      </c>
      <c r="P204" s="473">
        <f>Tabla1[[#This Row],[Cantidad de Insumos]]*O204</f>
        <v>6900</v>
      </c>
      <c r="Q204" s="474">
        <v>237102</v>
      </c>
      <c r="R204" s="470" t="s">
        <v>1303</v>
      </c>
    </row>
    <row r="205" spans="2:18" s="57" customFormat="1" x14ac:dyDescent="0.25">
      <c r="B205" s="440" t="e">
        <f>IF(Tabla1[[#This Row],[Código_Actividad]]="","",CONCATENATE(Tabla1[[#This Row],[POA]],".",Tabla1[[#This Row],[SRS]],".",Tabla1[[#This Row],[AREA]],".",Tabla1[[#This Row],[TIPO]]))</f>
        <v>#REF!</v>
      </c>
      <c r="C205" s="440" t="e">
        <f>IF(Tabla1[[#This Row],[Código_Actividad]]="","",'[5]Formulario PPGR1'!#REF!)</f>
        <v>#REF!</v>
      </c>
      <c r="D205" s="440" t="e">
        <f>IF(Tabla1[[#This Row],[Código_Actividad]]="","",'[5]Formulario PPGR1'!#REF!)</f>
        <v>#REF!</v>
      </c>
      <c r="E205" s="440" t="e">
        <f>IF(Tabla1[[#This Row],[Código_Actividad]]="","",'[5]Formulario PPGR1'!#REF!)</f>
        <v>#REF!</v>
      </c>
      <c r="F205" s="440" t="e">
        <f>IF(Tabla1[[#This Row],[Código_Actividad]]="","",'[5]Formulario PPGR1'!#REF!)</f>
        <v>#REF!</v>
      </c>
      <c r="G205" s="476" t="s">
        <v>2240</v>
      </c>
      <c r="H205" s="455" t="s">
        <v>1989</v>
      </c>
      <c r="I205" s="441">
        <v>1</v>
      </c>
      <c r="J205" s="442" t="s">
        <v>183</v>
      </c>
      <c r="K205" s="455" t="s">
        <v>686</v>
      </c>
      <c r="L205" s="456" t="s">
        <v>2308</v>
      </c>
      <c r="M205" s="455" t="s">
        <v>544</v>
      </c>
      <c r="N205" s="443">
        <v>15</v>
      </c>
      <c r="O205" s="445">
        <v>155</v>
      </c>
      <c r="P205" s="445">
        <f>Tabla1[[#This Row],[Cantidad de Insumos]]*O205</f>
        <v>2325</v>
      </c>
      <c r="Q205" s="459">
        <v>231101</v>
      </c>
      <c r="R205" s="442" t="s">
        <v>1303</v>
      </c>
    </row>
    <row r="206" spans="2:18" s="57" customFormat="1" x14ac:dyDescent="0.25">
      <c r="B206" s="440" t="e">
        <f>IF(Tabla1[[#This Row],[Código_Actividad]]="","",CONCATENATE(Tabla1[[#This Row],[POA]],".",Tabla1[[#This Row],[SRS]],".",Tabla1[[#This Row],[AREA]],".",Tabla1[[#This Row],[TIPO]]))</f>
        <v>#REF!</v>
      </c>
      <c r="C206" s="440" t="e">
        <f>IF(Tabla1[[#This Row],[Código_Actividad]]="","",'[5]Formulario PPGR1'!#REF!)</f>
        <v>#REF!</v>
      </c>
      <c r="D206" s="440" t="e">
        <f>IF(Tabla1[[#This Row],[Código_Actividad]]="","",'[5]Formulario PPGR1'!#REF!)</f>
        <v>#REF!</v>
      </c>
      <c r="E206" s="440" t="e">
        <f>IF(Tabla1[[#This Row],[Código_Actividad]]="","",'[5]Formulario PPGR1'!#REF!)</f>
        <v>#REF!</v>
      </c>
      <c r="F206" s="440" t="e">
        <f>IF(Tabla1[[#This Row],[Código_Actividad]]="","",'[5]Formulario PPGR1'!#REF!)</f>
        <v>#REF!</v>
      </c>
      <c r="G206" s="476" t="s">
        <v>2241</v>
      </c>
      <c r="H206" s="455" t="s">
        <v>1990</v>
      </c>
      <c r="I206" s="441">
        <v>4</v>
      </c>
      <c r="J206" s="442" t="s">
        <v>183</v>
      </c>
      <c r="K206" s="455" t="s">
        <v>686</v>
      </c>
      <c r="L206" s="456" t="s">
        <v>2308</v>
      </c>
      <c r="M206" s="455" t="s">
        <v>544</v>
      </c>
      <c r="N206" s="443">
        <v>60</v>
      </c>
      <c r="O206" s="445">
        <v>155</v>
      </c>
      <c r="P206" s="445">
        <f>Tabla1[[#This Row],[Cantidad de Insumos]]*O206</f>
        <v>9300</v>
      </c>
      <c r="Q206" s="459">
        <v>231101</v>
      </c>
      <c r="R206" s="442" t="s">
        <v>1303</v>
      </c>
    </row>
    <row r="207" spans="2:18" s="57" customFormat="1" x14ac:dyDescent="0.25">
      <c r="B207" s="440" t="e">
        <f>IF(Tabla1[[#This Row],[Código_Actividad]]="","",CONCATENATE(Tabla1[[#This Row],[POA]],".",Tabla1[[#This Row],[SRS]],".",Tabla1[[#This Row],[AREA]],".",Tabla1[[#This Row],[TIPO]]))</f>
        <v>#REF!</v>
      </c>
      <c r="C207" s="440" t="e">
        <f>IF(Tabla1[[#This Row],[Código_Actividad]]="","",'[5]Formulario PPGR1'!#REF!)</f>
        <v>#REF!</v>
      </c>
      <c r="D207" s="440" t="e">
        <f>IF(Tabla1[[#This Row],[Código_Actividad]]="","",'[5]Formulario PPGR1'!#REF!)</f>
        <v>#REF!</v>
      </c>
      <c r="E207" s="440" t="e">
        <f>IF(Tabla1[[#This Row],[Código_Actividad]]="","",'[5]Formulario PPGR1'!#REF!)</f>
        <v>#REF!</v>
      </c>
      <c r="F207" s="440" t="e">
        <f>IF(Tabla1[[#This Row],[Código_Actividad]]="","",'[5]Formulario PPGR1'!#REF!)</f>
        <v>#REF!</v>
      </c>
      <c r="G207" s="476" t="s">
        <v>2257</v>
      </c>
      <c r="H207" s="455" t="s">
        <v>1996</v>
      </c>
      <c r="I207" s="441">
        <v>2</v>
      </c>
      <c r="J207" s="442" t="s">
        <v>129</v>
      </c>
      <c r="K207" s="455"/>
      <c r="L207" s="456" t="s">
        <v>1300</v>
      </c>
      <c r="M207" s="455" t="s">
        <v>2299</v>
      </c>
      <c r="N207" s="443">
        <v>2</v>
      </c>
      <c r="O207" s="445">
        <v>1500</v>
      </c>
      <c r="P207" s="445">
        <f>Tabla1[[#This Row],[Cantidad de Insumos]]*O207</f>
        <v>3000</v>
      </c>
      <c r="Q207" s="459">
        <v>223101</v>
      </c>
      <c r="R207" s="442" t="s">
        <v>1303</v>
      </c>
    </row>
    <row r="208" spans="2:18" s="57" customFormat="1" x14ac:dyDescent="0.25">
      <c r="B208" s="466" t="e">
        <f>IF(Tabla1[[#This Row],[Código_Actividad]]="","",CONCATENATE(Tabla1[[#This Row],[POA]],".",Tabla1[[#This Row],[SRS]],".",Tabla1[[#This Row],[AREA]],".",Tabla1[[#This Row],[TIPO]]))</f>
        <v>#REF!</v>
      </c>
      <c r="C208" s="466" t="e">
        <f>IF(Tabla1[[#This Row],[Código_Actividad]]="","",'[5]Formulario PPGR1'!#REF!)</f>
        <v>#REF!</v>
      </c>
      <c r="D208" s="466" t="e">
        <f>IF(Tabla1[[#This Row],[Código_Actividad]]="","",'[5]Formulario PPGR1'!#REF!)</f>
        <v>#REF!</v>
      </c>
      <c r="E208" s="466" t="e">
        <f>IF(Tabla1[[#This Row],[Código_Actividad]]="","",'[5]Formulario PPGR1'!#REF!)</f>
        <v>#REF!</v>
      </c>
      <c r="F208" s="466" t="e">
        <f>IF(Tabla1[[#This Row],[Código_Actividad]]="","",'[5]Formulario PPGR1'!#REF!)</f>
        <v>#REF!</v>
      </c>
      <c r="G208" s="475" t="s">
        <v>2257</v>
      </c>
      <c r="H208" s="455" t="s">
        <v>1996</v>
      </c>
      <c r="I208" s="469">
        <v>2</v>
      </c>
      <c r="J208" s="470" t="s">
        <v>2285</v>
      </c>
      <c r="K208" s="471" t="s">
        <v>2291</v>
      </c>
      <c r="L208" s="472" t="s">
        <v>1297</v>
      </c>
      <c r="M208" s="471" t="s">
        <v>2299</v>
      </c>
      <c r="N208" s="467">
        <v>2</v>
      </c>
      <c r="O208" s="473">
        <v>800</v>
      </c>
      <c r="P208" s="473">
        <f>Tabla1[[#This Row],[Cantidad de Insumos]]*O208</f>
        <v>1600</v>
      </c>
      <c r="Q208" s="474">
        <v>223101</v>
      </c>
      <c r="R208" s="470" t="s">
        <v>1303</v>
      </c>
    </row>
    <row r="209" spans="2:18" s="57" customFormat="1" x14ac:dyDescent="0.25">
      <c r="B209" s="466" t="e">
        <f>IF(Tabla1[[#This Row],[Código_Actividad]]="","",CONCATENATE(Tabla1[[#This Row],[POA]],".",Tabla1[[#This Row],[SRS]],".",Tabla1[[#This Row],[AREA]],".",Tabla1[[#This Row],[TIPO]]))</f>
        <v>#REF!</v>
      </c>
      <c r="C209" s="466" t="e">
        <f>IF(Tabla1[[#This Row],[Código_Actividad]]="","",'[5]Formulario PPGR1'!#REF!)</f>
        <v>#REF!</v>
      </c>
      <c r="D209" s="466" t="e">
        <f>IF(Tabla1[[#This Row],[Código_Actividad]]="","",'[5]Formulario PPGR1'!#REF!)</f>
        <v>#REF!</v>
      </c>
      <c r="E209" s="466" t="e">
        <f>IF(Tabla1[[#This Row],[Código_Actividad]]="","",'[5]Formulario PPGR1'!#REF!)</f>
        <v>#REF!</v>
      </c>
      <c r="F209" s="466" t="e">
        <f>IF(Tabla1[[#This Row],[Código_Actividad]]="","",'[5]Formulario PPGR1'!#REF!)</f>
        <v>#REF!</v>
      </c>
      <c r="G209" s="475" t="s">
        <v>2257</v>
      </c>
      <c r="H209" s="455" t="s">
        <v>1996</v>
      </c>
      <c r="I209" s="469">
        <v>80</v>
      </c>
      <c r="J209" s="470" t="s">
        <v>236</v>
      </c>
      <c r="K209" s="471" t="s">
        <v>844</v>
      </c>
      <c r="L209" s="472" t="s">
        <v>2298</v>
      </c>
      <c r="M209" s="471" t="s">
        <v>2300</v>
      </c>
      <c r="N209" s="467">
        <v>80</v>
      </c>
      <c r="O209" s="473">
        <v>230</v>
      </c>
      <c r="P209" s="473">
        <f>Tabla1[[#This Row],[Cantidad de Insumos]]*O209</f>
        <v>18400</v>
      </c>
      <c r="Q209" s="474">
        <v>237102</v>
      </c>
      <c r="R209" s="470" t="s">
        <v>1303</v>
      </c>
    </row>
    <row r="210" spans="2:18" s="57" customFormat="1" x14ac:dyDescent="0.25">
      <c r="B210" s="440" t="e">
        <f>IF(Tabla1[[#This Row],[Código_Actividad]]="","",CONCATENATE(Tabla1[[#This Row],[POA]],".",Tabla1[[#This Row],[SRS]],".",Tabla1[[#This Row],[AREA]],".",Tabla1[[#This Row],[TIPO]]))</f>
        <v>#REF!</v>
      </c>
      <c r="C210" s="440" t="e">
        <f>IF(Tabla1[[#This Row],[Código_Actividad]]="","",'[5]Formulario PPGR1'!#REF!)</f>
        <v>#REF!</v>
      </c>
      <c r="D210" s="440" t="e">
        <f>IF(Tabla1[[#This Row],[Código_Actividad]]="","",'[5]Formulario PPGR1'!#REF!)</f>
        <v>#REF!</v>
      </c>
      <c r="E210" s="440" t="e">
        <f>IF(Tabla1[[#This Row],[Código_Actividad]]="","",'[5]Formulario PPGR1'!#REF!)</f>
        <v>#REF!</v>
      </c>
      <c r="F210" s="440" t="e">
        <f>IF(Tabla1[[#This Row],[Código_Actividad]]="","",'[5]Formulario PPGR1'!#REF!)</f>
        <v>#REF!</v>
      </c>
      <c r="G210" s="476" t="s">
        <v>2258</v>
      </c>
      <c r="H210" s="455" t="s">
        <v>1997</v>
      </c>
      <c r="I210" s="441">
        <v>1</v>
      </c>
      <c r="J210" s="442" t="s">
        <v>129</v>
      </c>
      <c r="K210" s="455"/>
      <c r="L210" s="456" t="s">
        <v>1300</v>
      </c>
      <c r="M210" s="455" t="s">
        <v>2299</v>
      </c>
      <c r="N210" s="443">
        <v>1</v>
      </c>
      <c r="O210" s="445">
        <v>1500</v>
      </c>
      <c r="P210" s="445">
        <f>Tabla1[[#This Row],[Cantidad de Insumos]]*O210</f>
        <v>1500</v>
      </c>
      <c r="Q210" s="459">
        <v>223101</v>
      </c>
      <c r="R210" s="442" t="s">
        <v>1303</v>
      </c>
    </row>
    <row r="211" spans="2:18" s="57" customFormat="1" x14ac:dyDescent="0.25">
      <c r="B211" s="466" t="e">
        <f>IF(Tabla1[[#This Row],[Código_Actividad]]="","",CONCATENATE(Tabla1[[#This Row],[POA]],".",Tabla1[[#This Row],[SRS]],".",Tabla1[[#This Row],[AREA]],".",Tabla1[[#This Row],[TIPO]]))</f>
        <v>#REF!</v>
      </c>
      <c r="C211" s="466" t="e">
        <f>IF(Tabla1[[#This Row],[Código_Actividad]]="","",'[5]Formulario PPGR1'!#REF!)</f>
        <v>#REF!</v>
      </c>
      <c r="D211" s="466" t="e">
        <f>IF(Tabla1[[#This Row],[Código_Actividad]]="","",'[5]Formulario PPGR1'!#REF!)</f>
        <v>#REF!</v>
      </c>
      <c r="E211" s="466" t="e">
        <f>IF(Tabla1[[#This Row],[Código_Actividad]]="","",'[5]Formulario PPGR1'!#REF!)</f>
        <v>#REF!</v>
      </c>
      <c r="F211" s="466" t="e">
        <f>IF(Tabla1[[#This Row],[Código_Actividad]]="","",'[5]Formulario PPGR1'!#REF!)</f>
        <v>#REF!</v>
      </c>
      <c r="G211" s="475" t="s">
        <v>2258</v>
      </c>
      <c r="H211" s="455" t="s">
        <v>1997</v>
      </c>
      <c r="I211" s="469">
        <v>1</v>
      </c>
      <c r="J211" s="470" t="s">
        <v>2285</v>
      </c>
      <c r="K211" s="471" t="s">
        <v>2291</v>
      </c>
      <c r="L211" s="472" t="s">
        <v>1297</v>
      </c>
      <c r="M211" s="471" t="s">
        <v>2299</v>
      </c>
      <c r="N211" s="467">
        <v>1</v>
      </c>
      <c r="O211" s="473">
        <v>800</v>
      </c>
      <c r="P211" s="473">
        <f>Tabla1[[#This Row],[Cantidad de Insumos]]*O211</f>
        <v>800</v>
      </c>
      <c r="Q211" s="474">
        <v>223101</v>
      </c>
      <c r="R211" s="470" t="s">
        <v>1303</v>
      </c>
    </row>
    <row r="212" spans="2:18" s="57" customFormat="1" x14ac:dyDescent="0.25">
      <c r="B212" s="466" t="e">
        <f>IF(Tabla1[[#This Row],[Código_Actividad]]="","",CONCATENATE(Tabla1[[#This Row],[POA]],".",Tabla1[[#This Row],[SRS]],".",Tabla1[[#This Row],[AREA]],".",Tabla1[[#This Row],[TIPO]]))</f>
        <v>#REF!</v>
      </c>
      <c r="C212" s="466" t="e">
        <f>IF(Tabla1[[#This Row],[Código_Actividad]]="","",'[5]Formulario PPGR1'!#REF!)</f>
        <v>#REF!</v>
      </c>
      <c r="D212" s="466" t="e">
        <f>IF(Tabla1[[#This Row],[Código_Actividad]]="","",'[5]Formulario PPGR1'!#REF!)</f>
        <v>#REF!</v>
      </c>
      <c r="E212" s="466" t="e">
        <f>IF(Tabla1[[#This Row],[Código_Actividad]]="","",'[5]Formulario PPGR1'!#REF!)</f>
        <v>#REF!</v>
      </c>
      <c r="F212" s="466" t="e">
        <f>IF(Tabla1[[#This Row],[Código_Actividad]]="","",'[5]Formulario PPGR1'!#REF!)</f>
        <v>#REF!</v>
      </c>
      <c r="G212" s="475" t="s">
        <v>2258</v>
      </c>
      <c r="H212" s="455" t="s">
        <v>1997</v>
      </c>
      <c r="I212" s="469">
        <v>70</v>
      </c>
      <c r="J212" s="470" t="s">
        <v>236</v>
      </c>
      <c r="K212" s="471" t="s">
        <v>844</v>
      </c>
      <c r="L212" s="472" t="s">
        <v>2298</v>
      </c>
      <c r="M212" s="471" t="s">
        <v>2300</v>
      </c>
      <c r="N212" s="467">
        <v>70</v>
      </c>
      <c r="O212" s="473">
        <v>230</v>
      </c>
      <c r="P212" s="473">
        <f>Tabla1[[#This Row],[Cantidad de Insumos]]*O212</f>
        <v>16100</v>
      </c>
      <c r="Q212" s="474">
        <v>237102</v>
      </c>
      <c r="R212" s="470" t="s">
        <v>1303</v>
      </c>
    </row>
    <row r="213" spans="2:18" s="57" customFormat="1" x14ac:dyDescent="0.25">
      <c r="B213" s="440" t="e">
        <f>IF(Tabla1[[#This Row],[Código_Actividad]]="","",CONCATENATE(Tabla1[[#This Row],[POA]],".",Tabla1[[#This Row],[SRS]],".",Tabla1[[#This Row],[AREA]],".",Tabla1[[#This Row],[TIPO]]))</f>
        <v>#REF!</v>
      </c>
      <c r="C213" s="440" t="e">
        <f>IF(Tabla1[[#This Row],[Código_Actividad]]="","",'[5]Formulario PPGR1'!#REF!)</f>
        <v>#REF!</v>
      </c>
      <c r="D213" s="440" t="e">
        <f>IF(Tabla1[[#This Row],[Código_Actividad]]="","",'[5]Formulario PPGR1'!#REF!)</f>
        <v>#REF!</v>
      </c>
      <c r="E213" s="440" t="e">
        <f>IF(Tabla1[[#This Row],[Código_Actividad]]="","",'[5]Formulario PPGR1'!#REF!)</f>
        <v>#REF!</v>
      </c>
      <c r="F213" s="440" t="e">
        <f>IF(Tabla1[[#This Row],[Código_Actividad]]="","",'[5]Formulario PPGR1'!#REF!)</f>
        <v>#REF!</v>
      </c>
      <c r="G213" s="476" t="s">
        <v>2260</v>
      </c>
      <c r="H213" s="455" t="s">
        <v>1998</v>
      </c>
      <c r="I213" s="441">
        <v>1</v>
      </c>
      <c r="J213" s="442" t="s">
        <v>183</v>
      </c>
      <c r="K213" s="455" t="s">
        <v>686</v>
      </c>
      <c r="L213" s="456" t="s">
        <v>2308</v>
      </c>
      <c r="M213" s="455" t="s">
        <v>544</v>
      </c>
      <c r="N213" s="443">
        <v>15</v>
      </c>
      <c r="O213" s="445">
        <v>155</v>
      </c>
      <c r="P213" s="445">
        <f>Tabla1[[#This Row],[Cantidad de Insumos]]*O213</f>
        <v>2325</v>
      </c>
      <c r="Q213" s="459">
        <v>231101</v>
      </c>
      <c r="R213" s="442" t="s">
        <v>1303</v>
      </c>
    </row>
    <row r="214" spans="2:18" s="57" customFormat="1" x14ac:dyDescent="0.25">
      <c r="B214" s="440" t="e">
        <f>IF(Tabla1[[#This Row],[Código_Actividad]]="","",CONCATENATE(Tabla1[[#This Row],[POA]],".",Tabla1[[#This Row],[SRS]],".",Tabla1[[#This Row],[AREA]],".",Tabla1[[#This Row],[TIPO]]))</f>
        <v>#REF!</v>
      </c>
      <c r="C214" s="440" t="e">
        <f>IF(Tabla1[[#This Row],[Código_Actividad]]="","",'[5]Formulario PPGR1'!#REF!)</f>
        <v>#REF!</v>
      </c>
      <c r="D214" s="440" t="e">
        <f>IF(Tabla1[[#This Row],[Código_Actividad]]="","",'[5]Formulario PPGR1'!#REF!)</f>
        <v>#REF!</v>
      </c>
      <c r="E214" s="440" t="e">
        <f>IF(Tabla1[[#This Row],[Código_Actividad]]="","",'[5]Formulario PPGR1'!#REF!)</f>
        <v>#REF!</v>
      </c>
      <c r="F214" s="440" t="e">
        <f>IF(Tabla1[[#This Row],[Código_Actividad]]="","",'[5]Formulario PPGR1'!#REF!)</f>
        <v>#REF!</v>
      </c>
      <c r="G214" s="476" t="s">
        <v>2261</v>
      </c>
      <c r="H214" s="455" t="s">
        <v>1999</v>
      </c>
      <c r="I214" s="441">
        <v>4</v>
      </c>
      <c r="J214" s="442" t="s">
        <v>129</v>
      </c>
      <c r="K214" s="455"/>
      <c r="L214" s="456" t="s">
        <v>1300</v>
      </c>
      <c r="M214" s="455" t="s">
        <v>2299</v>
      </c>
      <c r="N214" s="443">
        <v>4</v>
      </c>
      <c r="O214" s="445">
        <v>1500</v>
      </c>
      <c r="P214" s="445">
        <f>Tabla1[[#This Row],[Cantidad de Insumos]]*O214</f>
        <v>6000</v>
      </c>
      <c r="Q214" s="459">
        <v>223101</v>
      </c>
      <c r="R214" s="442" t="s">
        <v>1303</v>
      </c>
    </row>
    <row r="215" spans="2:18" s="57" customFormat="1" x14ac:dyDescent="0.25">
      <c r="B215" s="466" t="e">
        <f>IF(Tabla1[[#This Row],[Código_Actividad]]="","",CONCATENATE(Tabla1[[#This Row],[POA]],".",Tabla1[[#This Row],[SRS]],".",Tabla1[[#This Row],[AREA]],".",Tabla1[[#This Row],[TIPO]]))</f>
        <v>#REF!</v>
      </c>
      <c r="C215" s="466" t="e">
        <f>IF(Tabla1[[#This Row],[Código_Actividad]]="","",'[5]Formulario PPGR1'!#REF!)</f>
        <v>#REF!</v>
      </c>
      <c r="D215" s="466" t="e">
        <f>IF(Tabla1[[#This Row],[Código_Actividad]]="","",'[5]Formulario PPGR1'!#REF!)</f>
        <v>#REF!</v>
      </c>
      <c r="E215" s="466" t="e">
        <f>IF(Tabla1[[#This Row],[Código_Actividad]]="","",'[5]Formulario PPGR1'!#REF!)</f>
        <v>#REF!</v>
      </c>
      <c r="F215" s="466" t="e">
        <f>IF(Tabla1[[#This Row],[Código_Actividad]]="","",'[5]Formulario PPGR1'!#REF!)</f>
        <v>#REF!</v>
      </c>
      <c r="G215" s="475" t="s">
        <v>2261</v>
      </c>
      <c r="H215" s="455" t="s">
        <v>2292</v>
      </c>
      <c r="I215" s="469">
        <v>4</v>
      </c>
      <c r="J215" s="470" t="s">
        <v>2285</v>
      </c>
      <c r="K215" s="471" t="s">
        <v>2291</v>
      </c>
      <c r="L215" s="472" t="s">
        <v>1297</v>
      </c>
      <c r="M215" s="471" t="s">
        <v>2299</v>
      </c>
      <c r="N215" s="467">
        <v>4</v>
      </c>
      <c r="O215" s="473">
        <v>800</v>
      </c>
      <c r="P215" s="473">
        <f>Tabla1[[#This Row],[Cantidad de Insumos]]*O215</f>
        <v>3200</v>
      </c>
      <c r="Q215" s="474">
        <v>223101</v>
      </c>
      <c r="R215" s="470" t="s">
        <v>1303</v>
      </c>
    </row>
    <row r="216" spans="2:18" s="57" customFormat="1" x14ac:dyDescent="0.25">
      <c r="B216" s="466" t="e">
        <f>IF(Tabla1[[#This Row],[Código_Actividad]]="","",CONCATENATE(Tabla1[[#This Row],[POA]],".",Tabla1[[#This Row],[SRS]],".",Tabla1[[#This Row],[AREA]],".",Tabla1[[#This Row],[TIPO]]))</f>
        <v>#REF!</v>
      </c>
      <c r="C216" s="466" t="e">
        <f>IF(Tabla1[[#This Row],[Código_Actividad]]="","",'[5]Formulario PPGR1'!#REF!)</f>
        <v>#REF!</v>
      </c>
      <c r="D216" s="466" t="e">
        <f>IF(Tabla1[[#This Row],[Código_Actividad]]="","",'[5]Formulario PPGR1'!#REF!)</f>
        <v>#REF!</v>
      </c>
      <c r="E216" s="466" t="e">
        <f>IF(Tabla1[[#This Row],[Código_Actividad]]="","",'[5]Formulario PPGR1'!#REF!)</f>
        <v>#REF!</v>
      </c>
      <c r="F216" s="466" t="e">
        <f>IF(Tabla1[[#This Row],[Código_Actividad]]="","",'[5]Formulario PPGR1'!#REF!)</f>
        <v>#REF!</v>
      </c>
      <c r="G216" s="475" t="s">
        <v>2261</v>
      </c>
      <c r="H216" s="455" t="s">
        <v>2293</v>
      </c>
      <c r="I216" s="469">
        <v>40</v>
      </c>
      <c r="J216" s="470" t="s">
        <v>236</v>
      </c>
      <c r="K216" s="471" t="s">
        <v>844</v>
      </c>
      <c r="L216" s="472" t="s">
        <v>2298</v>
      </c>
      <c r="M216" s="471" t="s">
        <v>2300</v>
      </c>
      <c r="N216" s="467">
        <v>40</v>
      </c>
      <c r="O216" s="473">
        <v>230</v>
      </c>
      <c r="P216" s="473">
        <f>Tabla1[[#This Row],[Cantidad de Insumos]]*O216</f>
        <v>9200</v>
      </c>
      <c r="Q216" s="474">
        <v>237102</v>
      </c>
      <c r="R216" s="470" t="s">
        <v>1303</v>
      </c>
    </row>
    <row r="217" spans="2:18" s="57" customFormat="1" x14ac:dyDescent="0.25">
      <c r="B217" s="440" t="e">
        <f>IF(Tabla1[[#This Row],[Código_Actividad]]="","",CONCATENATE(Tabla1[[#This Row],[POA]],".",Tabla1[[#This Row],[SRS]],".",Tabla1[[#This Row],[AREA]],".",Tabla1[[#This Row],[TIPO]]))</f>
        <v>#REF!</v>
      </c>
      <c r="C217" s="440" t="e">
        <f>IF(Tabla1[[#This Row],[Código_Actividad]]="","",'[5]Formulario PPGR1'!#REF!)</f>
        <v>#REF!</v>
      </c>
      <c r="D217" s="440" t="e">
        <f>IF(Tabla1[[#This Row],[Código_Actividad]]="","",'[5]Formulario PPGR1'!#REF!)</f>
        <v>#REF!</v>
      </c>
      <c r="E217" s="440" t="e">
        <f>IF(Tabla1[[#This Row],[Código_Actividad]]="","",'[5]Formulario PPGR1'!#REF!)</f>
        <v>#REF!</v>
      </c>
      <c r="F217" s="440" t="e">
        <f>IF(Tabla1[[#This Row],[Código_Actividad]]="","",'[5]Formulario PPGR1'!#REF!)</f>
        <v>#REF!</v>
      </c>
      <c r="G217" s="476" t="s">
        <v>2274</v>
      </c>
      <c r="H217" s="455" t="s">
        <v>2004</v>
      </c>
      <c r="I217" s="441">
        <v>1</v>
      </c>
      <c r="J217" s="442" t="s">
        <v>183</v>
      </c>
      <c r="K217" s="455" t="s">
        <v>686</v>
      </c>
      <c r="L217" s="456" t="s">
        <v>2308</v>
      </c>
      <c r="M217" s="455" t="s">
        <v>544</v>
      </c>
      <c r="N217" s="443">
        <v>15</v>
      </c>
      <c r="O217" s="445">
        <v>155</v>
      </c>
      <c r="P217" s="445">
        <f>Tabla1[[#This Row],[Cantidad de Insumos]]*O217</f>
        <v>2325</v>
      </c>
      <c r="Q217" s="459">
        <v>231101</v>
      </c>
      <c r="R217" s="442" t="s">
        <v>1303</v>
      </c>
    </row>
    <row r="218" spans="2:18" s="57" customFormat="1" x14ac:dyDescent="0.25">
      <c r="B218" s="440" t="e">
        <f>IF(Tabla1[[#This Row],[Código_Actividad]]="","",CONCATENATE(Tabla1[[#This Row],[POA]],".",Tabla1[[#This Row],[SRS]],".",Tabla1[[#This Row],[AREA]],".",Tabla1[[#This Row],[TIPO]]))</f>
        <v>#REF!</v>
      </c>
      <c r="C218" s="440" t="e">
        <f>IF(Tabla1[[#This Row],[Código_Actividad]]="","",'[5]Formulario PPGR1'!#REF!)</f>
        <v>#REF!</v>
      </c>
      <c r="D218" s="440" t="e">
        <f>IF(Tabla1[[#This Row],[Código_Actividad]]="","",'[5]Formulario PPGR1'!#REF!)</f>
        <v>#REF!</v>
      </c>
      <c r="E218" s="440" t="e">
        <f>IF(Tabla1[[#This Row],[Código_Actividad]]="","",'[5]Formulario PPGR1'!#REF!)</f>
        <v>#REF!</v>
      </c>
      <c r="F218" s="440" t="e">
        <f>IF(Tabla1[[#This Row],[Código_Actividad]]="","",'[5]Formulario PPGR1'!#REF!)</f>
        <v>#REF!</v>
      </c>
      <c r="G218" s="476" t="s">
        <v>2275</v>
      </c>
      <c r="H218" s="455" t="s">
        <v>2005</v>
      </c>
      <c r="I218" s="441">
        <v>2</v>
      </c>
      <c r="J218" s="442" t="s">
        <v>129</v>
      </c>
      <c r="K218" s="455"/>
      <c r="L218" s="456" t="s">
        <v>1300</v>
      </c>
      <c r="M218" s="455" t="s">
        <v>2299</v>
      </c>
      <c r="N218" s="443">
        <v>2</v>
      </c>
      <c r="O218" s="445">
        <v>1500</v>
      </c>
      <c r="P218" s="445">
        <f>Tabla1[[#This Row],[Cantidad de Insumos]]*O218</f>
        <v>3000</v>
      </c>
      <c r="Q218" s="459">
        <v>223101</v>
      </c>
      <c r="R218" s="442" t="s">
        <v>1303</v>
      </c>
    </row>
    <row r="219" spans="2:18" s="57" customFormat="1" x14ac:dyDescent="0.25">
      <c r="B219" s="466" t="e">
        <f>IF(Tabla1[[#This Row],[Código_Actividad]]="","",CONCATENATE(Tabla1[[#This Row],[POA]],".",Tabla1[[#This Row],[SRS]],".",Tabla1[[#This Row],[AREA]],".",Tabla1[[#This Row],[TIPO]]))</f>
        <v>#REF!</v>
      </c>
      <c r="C219" s="466" t="e">
        <f>IF(Tabla1[[#This Row],[Código_Actividad]]="","",'[5]Formulario PPGR1'!#REF!)</f>
        <v>#REF!</v>
      </c>
      <c r="D219" s="466" t="e">
        <f>IF(Tabla1[[#This Row],[Código_Actividad]]="","",'[5]Formulario PPGR1'!#REF!)</f>
        <v>#REF!</v>
      </c>
      <c r="E219" s="466" t="e">
        <f>IF(Tabla1[[#This Row],[Código_Actividad]]="","",'[5]Formulario PPGR1'!#REF!)</f>
        <v>#REF!</v>
      </c>
      <c r="F219" s="466" t="e">
        <f>IF(Tabla1[[#This Row],[Código_Actividad]]="","",'[5]Formulario PPGR1'!#REF!)</f>
        <v>#REF!</v>
      </c>
      <c r="G219" s="475" t="s">
        <v>2275</v>
      </c>
      <c r="H219" s="455" t="s">
        <v>2005</v>
      </c>
      <c r="I219" s="469">
        <v>2</v>
      </c>
      <c r="J219" s="470" t="s">
        <v>2285</v>
      </c>
      <c r="K219" s="471" t="s">
        <v>2291</v>
      </c>
      <c r="L219" s="472" t="s">
        <v>1297</v>
      </c>
      <c r="M219" s="471" t="s">
        <v>2299</v>
      </c>
      <c r="N219" s="467">
        <v>2</v>
      </c>
      <c r="O219" s="473">
        <v>800</v>
      </c>
      <c r="P219" s="473">
        <f>Tabla1[[#This Row],[Cantidad de Insumos]]*O219</f>
        <v>1600</v>
      </c>
      <c r="Q219" s="474">
        <v>223101</v>
      </c>
      <c r="R219" s="470" t="s">
        <v>1303</v>
      </c>
    </row>
    <row r="220" spans="2:18" s="57" customFormat="1" x14ac:dyDescent="0.25">
      <c r="B220" s="466" t="e">
        <f>IF(Tabla1[[#This Row],[Código_Actividad]]="","",CONCATENATE(Tabla1[[#This Row],[POA]],".",Tabla1[[#This Row],[SRS]],".",Tabla1[[#This Row],[AREA]],".",Tabla1[[#This Row],[TIPO]]))</f>
        <v>#REF!</v>
      </c>
      <c r="C220" s="466" t="e">
        <f>IF(Tabla1[[#This Row],[Código_Actividad]]="","",'[5]Formulario PPGR1'!#REF!)</f>
        <v>#REF!</v>
      </c>
      <c r="D220" s="466" t="e">
        <f>IF(Tabla1[[#This Row],[Código_Actividad]]="","",'[5]Formulario PPGR1'!#REF!)</f>
        <v>#REF!</v>
      </c>
      <c r="E220" s="466" t="e">
        <f>IF(Tabla1[[#This Row],[Código_Actividad]]="","",'[5]Formulario PPGR1'!#REF!)</f>
        <v>#REF!</v>
      </c>
      <c r="F220" s="466" t="e">
        <f>IF(Tabla1[[#This Row],[Código_Actividad]]="","",'[5]Formulario PPGR1'!#REF!)</f>
        <v>#REF!</v>
      </c>
      <c r="G220" s="475" t="s">
        <v>2275</v>
      </c>
      <c r="H220" s="455" t="s">
        <v>2005</v>
      </c>
      <c r="I220" s="469">
        <v>50</v>
      </c>
      <c r="J220" s="470" t="s">
        <v>236</v>
      </c>
      <c r="K220" s="471" t="s">
        <v>844</v>
      </c>
      <c r="L220" s="472" t="s">
        <v>2298</v>
      </c>
      <c r="M220" s="471" t="s">
        <v>2300</v>
      </c>
      <c r="N220" s="467">
        <v>50</v>
      </c>
      <c r="O220" s="473">
        <v>230</v>
      </c>
      <c r="P220" s="473">
        <f>Tabla1[[#This Row],[Cantidad de Insumos]]*O220</f>
        <v>11500</v>
      </c>
      <c r="Q220" s="474">
        <v>237102</v>
      </c>
      <c r="R220" s="470" t="s">
        <v>1303</v>
      </c>
    </row>
    <row r="221" spans="2:18" s="57" customFormat="1" x14ac:dyDescent="0.25">
      <c r="B221" s="440" t="e">
        <f>IF(Tabla1[[#This Row],[Código_Actividad]]="","",CONCATENATE(Tabla1[[#This Row],[POA]],".",Tabla1[[#This Row],[SRS]],".",Tabla1[[#This Row],[AREA]],".",Tabla1[[#This Row],[TIPO]]))</f>
        <v>#REF!</v>
      </c>
      <c r="C221" s="440" t="e">
        <f>IF(Tabla1[[#This Row],[Código_Actividad]]="","",'[5]Formulario PPGR1'!#REF!)</f>
        <v>#REF!</v>
      </c>
      <c r="D221" s="440" t="e">
        <f>IF(Tabla1[[#This Row],[Código_Actividad]]="","",'[5]Formulario PPGR1'!#REF!)</f>
        <v>#REF!</v>
      </c>
      <c r="E221" s="440" t="e">
        <f>IF(Tabla1[[#This Row],[Código_Actividad]]="","",'[5]Formulario PPGR1'!#REF!)</f>
        <v>#REF!</v>
      </c>
      <c r="F221" s="440" t="e">
        <f>IF(Tabla1[[#This Row],[Código_Actividad]]="","",'[5]Formulario PPGR1'!#REF!)</f>
        <v>#REF!</v>
      </c>
      <c r="G221" s="476" t="s">
        <v>2248</v>
      </c>
      <c r="H221" s="455" t="s">
        <v>1880</v>
      </c>
      <c r="I221" s="441">
        <v>1</v>
      </c>
      <c r="J221" s="442" t="s">
        <v>183</v>
      </c>
      <c r="K221" s="455" t="s">
        <v>686</v>
      </c>
      <c r="L221" s="456" t="s">
        <v>707</v>
      </c>
      <c r="M221" s="455" t="s">
        <v>544</v>
      </c>
      <c r="N221" s="443">
        <v>30</v>
      </c>
      <c r="O221" s="445">
        <v>155</v>
      </c>
      <c r="P221" s="445">
        <f>Tabla1[[#This Row],[Cantidad de Insumos]]*O221</f>
        <v>4650</v>
      </c>
      <c r="Q221" s="459">
        <v>231101</v>
      </c>
      <c r="R221" s="442" t="s">
        <v>1303</v>
      </c>
    </row>
    <row r="222" spans="2:18" s="57" customFormat="1" x14ac:dyDescent="0.25">
      <c r="B222" s="440" t="e">
        <f>IF(Tabla1[[#This Row],[Código_Actividad]]="","",CONCATENATE(Tabla1[[#This Row],[POA]],".",Tabla1[[#This Row],[SRS]],".",Tabla1[[#This Row],[AREA]],".",Tabla1[[#This Row],[TIPO]]))</f>
        <v>#REF!</v>
      </c>
      <c r="C222" s="440" t="e">
        <f>IF(Tabla1[[#This Row],[Código_Actividad]]="","",'[5]Formulario PPGR1'!#REF!)</f>
        <v>#REF!</v>
      </c>
      <c r="D222" s="440" t="e">
        <f>IF(Tabla1[[#This Row],[Código_Actividad]]="","",'[5]Formulario PPGR1'!#REF!)</f>
        <v>#REF!</v>
      </c>
      <c r="E222" s="440" t="e">
        <f>IF(Tabla1[[#This Row],[Código_Actividad]]="","",'[5]Formulario PPGR1'!#REF!)</f>
        <v>#REF!</v>
      </c>
      <c r="F222" s="440" t="e">
        <f>IF(Tabla1[[#This Row],[Código_Actividad]]="","",'[5]Formulario PPGR1'!#REF!)</f>
        <v>#REF!</v>
      </c>
      <c r="G222" s="476" t="s">
        <v>2249</v>
      </c>
      <c r="H222" s="455" t="s">
        <v>1881</v>
      </c>
      <c r="I222" s="441">
        <v>1</v>
      </c>
      <c r="J222" s="442" t="s">
        <v>183</v>
      </c>
      <c r="K222" s="455" t="s">
        <v>686</v>
      </c>
      <c r="L222" s="456" t="s">
        <v>707</v>
      </c>
      <c r="M222" s="455" t="s">
        <v>544</v>
      </c>
      <c r="N222" s="443">
        <v>30</v>
      </c>
      <c r="O222" s="445">
        <v>155</v>
      </c>
      <c r="P222" s="445">
        <f>Tabla1[[#This Row],[Cantidad de Insumos]]*O222</f>
        <v>4650</v>
      </c>
      <c r="Q222" s="459">
        <v>231101</v>
      </c>
      <c r="R222" s="442" t="s">
        <v>1303</v>
      </c>
    </row>
    <row r="223" spans="2:18" s="57" customFormat="1" x14ac:dyDescent="0.25">
      <c r="B223" s="440" t="e">
        <f>IF(Tabla1[[#This Row],[Código_Actividad]]="","",CONCATENATE(Tabla1[[#This Row],[POA]],".",Tabla1[[#This Row],[SRS]],".",Tabla1[[#This Row],[AREA]],".",Tabla1[[#This Row],[TIPO]]))</f>
        <v>#REF!</v>
      </c>
      <c r="C223" s="440" t="e">
        <f>IF(Tabla1[[#This Row],[Código_Actividad]]="","",'[5]Formulario PPGR1'!#REF!)</f>
        <v>#REF!</v>
      </c>
      <c r="D223" s="440" t="e">
        <f>IF(Tabla1[[#This Row],[Código_Actividad]]="","",'[5]Formulario PPGR1'!#REF!)</f>
        <v>#REF!</v>
      </c>
      <c r="E223" s="440" t="e">
        <f>IF(Tabla1[[#This Row],[Código_Actividad]]="","",'[5]Formulario PPGR1'!#REF!)</f>
        <v>#REF!</v>
      </c>
      <c r="F223" s="440" t="e">
        <f>IF(Tabla1[[#This Row],[Código_Actividad]]="","",'[5]Formulario PPGR1'!#REF!)</f>
        <v>#REF!</v>
      </c>
      <c r="G223" s="476" t="s">
        <v>2250</v>
      </c>
      <c r="H223" s="455" t="s">
        <v>1993</v>
      </c>
      <c r="I223" s="441">
        <v>2</v>
      </c>
      <c r="J223" s="442" t="s">
        <v>129</v>
      </c>
      <c r="K223" s="455"/>
      <c r="L223" s="456" t="s">
        <v>1300</v>
      </c>
      <c r="M223" s="455" t="s">
        <v>2299</v>
      </c>
      <c r="N223" s="443">
        <v>2</v>
      </c>
      <c r="O223" s="445">
        <v>1500</v>
      </c>
      <c r="P223" s="445">
        <f>Tabla1[[#This Row],[Cantidad de Insumos]]*O223</f>
        <v>3000</v>
      </c>
      <c r="Q223" s="459">
        <v>223101</v>
      </c>
      <c r="R223" s="442" t="s">
        <v>1303</v>
      </c>
    </row>
    <row r="224" spans="2:18" s="57" customFormat="1" x14ac:dyDescent="0.25">
      <c r="B224" s="466" t="e">
        <f>IF(Tabla1[[#This Row],[Código_Actividad]]="","",CONCATENATE(Tabla1[[#This Row],[POA]],".",Tabla1[[#This Row],[SRS]],".",Tabla1[[#This Row],[AREA]],".",Tabla1[[#This Row],[TIPO]]))</f>
        <v>#REF!</v>
      </c>
      <c r="C224" s="466" t="e">
        <f>IF(Tabla1[[#This Row],[Código_Actividad]]="","",'[5]Formulario PPGR1'!#REF!)</f>
        <v>#REF!</v>
      </c>
      <c r="D224" s="466" t="e">
        <f>IF(Tabla1[[#This Row],[Código_Actividad]]="","",'[5]Formulario PPGR1'!#REF!)</f>
        <v>#REF!</v>
      </c>
      <c r="E224" s="466" t="e">
        <f>IF(Tabla1[[#This Row],[Código_Actividad]]="","",'[5]Formulario PPGR1'!#REF!)</f>
        <v>#REF!</v>
      </c>
      <c r="F224" s="466" t="e">
        <f>IF(Tabla1[[#This Row],[Código_Actividad]]="","",'[5]Formulario PPGR1'!#REF!)</f>
        <v>#REF!</v>
      </c>
      <c r="G224" s="475" t="s">
        <v>2250</v>
      </c>
      <c r="H224" s="455" t="s">
        <v>1993</v>
      </c>
      <c r="I224" s="469">
        <v>2</v>
      </c>
      <c r="J224" s="470" t="s">
        <v>2285</v>
      </c>
      <c r="K224" s="471" t="s">
        <v>2291</v>
      </c>
      <c r="L224" s="472" t="s">
        <v>1297</v>
      </c>
      <c r="M224" s="471" t="s">
        <v>2299</v>
      </c>
      <c r="N224" s="467">
        <v>2</v>
      </c>
      <c r="O224" s="473">
        <v>800</v>
      </c>
      <c r="P224" s="473">
        <f>Tabla1[[#This Row],[Cantidad de Insumos]]*O224</f>
        <v>1600</v>
      </c>
      <c r="Q224" s="474">
        <v>223101</v>
      </c>
      <c r="R224" s="470" t="s">
        <v>1303</v>
      </c>
    </row>
    <row r="225" spans="2:18" s="57" customFormat="1" x14ac:dyDescent="0.25">
      <c r="B225" s="466" t="e">
        <f>IF(Tabla1[[#This Row],[Código_Actividad]]="","",CONCATENATE(Tabla1[[#This Row],[POA]],".",Tabla1[[#This Row],[SRS]],".",Tabla1[[#This Row],[AREA]],".",Tabla1[[#This Row],[TIPO]]))</f>
        <v>#REF!</v>
      </c>
      <c r="C225" s="466" t="e">
        <f>IF(Tabla1[[#This Row],[Código_Actividad]]="","",'[5]Formulario PPGR1'!#REF!)</f>
        <v>#REF!</v>
      </c>
      <c r="D225" s="466" t="e">
        <f>IF(Tabla1[[#This Row],[Código_Actividad]]="","",'[5]Formulario PPGR1'!#REF!)</f>
        <v>#REF!</v>
      </c>
      <c r="E225" s="466" t="e">
        <f>IF(Tabla1[[#This Row],[Código_Actividad]]="","",'[5]Formulario PPGR1'!#REF!)</f>
        <v>#REF!</v>
      </c>
      <c r="F225" s="466" t="e">
        <f>IF(Tabla1[[#This Row],[Código_Actividad]]="","",'[5]Formulario PPGR1'!#REF!)</f>
        <v>#REF!</v>
      </c>
      <c r="G225" s="475" t="s">
        <v>2250</v>
      </c>
      <c r="H225" s="455" t="s">
        <v>1993</v>
      </c>
      <c r="I225" s="469">
        <v>30</v>
      </c>
      <c r="J225" s="470" t="s">
        <v>236</v>
      </c>
      <c r="K225" s="471" t="s">
        <v>844</v>
      </c>
      <c r="L225" s="472" t="s">
        <v>2298</v>
      </c>
      <c r="M225" s="471" t="s">
        <v>2300</v>
      </c>
      <c r="N225" s="467">
        <v>50</v>
      </c>
      <c r="O225" s="473">
        <v>230</v>
      </c>
      <c r="P225" s="473">
        <f>Tabla1[[#This Row],[Cantidad de Insumos]]*O225</f>
        <v>11500</v>
      </c>
      <c r="Q225" s="474">
        <v>237102</v>
      </c>
      <c r="R225" s="470" t="s">
        <v>1303</v>
      </c>
    </row>
    <row r="226" spans="2:18" s="57" customFormat="1" x14ac:dyDescent="0.25">
      <c r="B226" s="466" t="e">
        <f>IF(Tabla1[[#This Row],[Código_Actividad]]="","",CONCATENATE(Tabla1[[#This Row],[POA]],".",Tabla1[[#This Row],[SRS]],".",Tabla1[[#This Row],[AREA]],".",Tabla1[[#This Row],[TIPO]]))</f>
        <v>#REF!</v>
      </c>
      <c r="C226" s="466" t="e">
        <f>IF(Tabla1[[#This Row],[Código_Actividad]]="","",'[5]Formulario PPGR1'!#REF!)</f>
        <v>#REF!</v>
      </c>
      <c r="D226" s="466" t="e">
        <f>IF(Tabla1[[#This Row],[Código_Actividad]]="","",'[5]Formulario PPGR1'!#REF!)</f>
        <v>#REF!</v>
      </c>
      <c r="E226" s="466" t="e">
        <f>IF(Tabla1[[#This Row],[Código_Actividad]]="","",'[5]Formulario PPGR1'!#REF!)</f>
        <v>#REF!</v>
      </c>
      <c r="F226" s="466" t="e">
        <f>IF(Tabla1[[#This Row],[Código_Actividad]]="","",'[5]Formulario PPGR1'!#REF!)</f>
        <v>#REF!</v>
      </c>
      <c r="G226" s="475" t="s">
        <v>2250</v>
      </c>
      <c r="H226" s="455" t="s">
        <v>1993</v>
      </c>
      <c r="I226" s="469">
        <v>2</v>
      </c>
      <c r="J226" s="470" t="s">
        <v>183</v>
      </c>
      <c r="K226" s="471" t="s">
        <v>686</v>
      </c>
      <c r="L226" s="472" t="s">
        <v>707</v>
      </c>
      <c r="M226" s="471" t="s">
        <v>544</v>
      </c>
      <c r="N226" s="467">
        <v>60</v>
      </c>
      <c r="O226" s="473">
        <v>155</v>
      </c>
      <c r="P226" s="473">
        <f>Tabla1[[#This Row],[Cantidad de Insumos]]*O226</f>
        <v>9300</v>
      </c>
      <c r="Q226" s="474">
        <v>231101</v>
      </c>
      <c r="R226" s="470" t="s">
        <v>1303</v>
      </c>
    </row>
    <row r="227" spans="2:18" s="57" customFormat="1" x14ac:dyDescent="0.25">
      <c r="B227" s="440" t="e">
        <f>IF(Tabla1[[#This Row],[Código_Actividad]]="","",CONCATENATE(Tabla1[[#This Row],[POA]],".",Tabla1[[#This Row],[SRS]],".",Tabla1[[#This Row],[AREA]],".",Tabla1[[#This Row],[TIPO]]))</f>
        <v>#REF!</v>
      </c>
      <c r="C227" s="440" t="e">
        <f>IF(Tabla1[[#This Row],[Código_Actividad]]="","",'[5]Formulario PPGR1'!#REF!)</f>
        <v>#REF!</v>
      </c>
      <c r="D227" s="440" t="e">
        <f>IF(Tabla1[[#This Row],[Código_Actividad]]="","",'[5]Formulario PPGR1'!#REF!)</f>
        <v>#REF!</v>
      </c>
      <c r="E227" s="440" t="e">
        <f>IF(Tabla1[[#This Row],[Código_Actividad]]="","",'[5]Formulario PPGR1'!#REF!)</f>
        <v>#REF!</v>
      </c>
      <c r="F227" s="440" t="e">
        <f>IF(Tabla1[[#This Row],[Código_Actividad]]="","",'[5]Formulario PPGR1'!#REF!)</f>
        <v>#REF!</v>
      </c>
      <c r="G227" s="476" t="s">
        <v>2264</v>
      </c>
      <c r="H227" s="455" t="s">
        <v>2000</v>
      </c>
      <c r="I227" s="441">
        <v>3</v>
      </c>
      <c r="J227" s="442" t="s">
        <v>129</v>
      </c>
      <c r="K227" s="455"/>
      <c r="L227" s="456" t="s">
        <v>1300</v>
      </c>
      <c r="M227" s="455" t="s">
        <v>2299</v>
      </c>
      <c r="N227" s="443">
        <v>3</v>
      </c>
      <c r="O227" s="445">
        <v>1500</v>
      </c>
      <c r="P227" s="445">
        <f>Tabla1[[#This Row],[Cantidad de Insumos]]*O227</f>
        <v>4500</v>
      </c>
      <c r="Q227" s="459">
        <v>223101</v>
      </c>
      <c r="R227" s="442" t="s">
        <v>1303</v>
      </c>
    </row>
    <row r="228" spans="2:18" s="57" customFormat="1" x14ac:dyDescent="0.25">
      <c r="B228" s="440" t="e">
        <f>IF(Tabla1[[#This Row],[Código_Actividad]]="","",CONCATENATE(Tabla1[[#This Row],[POA]],".",Tabla1[[#This Row],[SRS]],".",Tabla1[[#This Row],[AREA]],".",Tabla1[[#This Row],[TIPO]]))</f>
        <v>#REF!</v>
      </c>
      <c r="C228" s="440" t="e">
        <f>IF(Tabla1[[#This Row],[Código_Actividad]]="","",'[5]Formulario PPGR1'!#REF!)</f>
        <v>#REF!</v>
      </c>
      <c r="D228" s="440" t="e">
        <f>IF(Tabla1[[#This Row],[Código_Actividad]]="","",'[5]Formulario PPGR1'!#REF!)</f>
        <v>#REF!</v>
      </c>
      <c r="E228" s="440" t="e">
        <f>IF(Tabla1[[#This Row],[Código_Actividad]]="","",'[5]Formulario PPGR1'!#REF!)</f>
        <v>#REF!</v>
      </c>
      <c r="F228" s="440" t="e">
        <f>IF(Tabla1[[#This Row],[Código_Actividad]]="","",'[5]Formulario PPGR1'!#REF!)</f>
        <v>#REF!</v>
      </c>
      <c r="G228" s="476" t="s">
        <v>2264</v>
      </c>
      <c r="H228" s="455" t="s">
        <v>2000</v>
      </c>
      <c r="I228" s="441">
        <v>3</v>
      </c>
      <c r="J228" s="442" t="s">
        <v>2285</v>
      </c>
      <c r="K228" s="455" t="s">
        <v>2291</v>
      </c>
      <c r="L228" s="456" t="s">
        <v>1297</v>
      </c>
      <c r="M228" s="455" t="s">
        <v>2299</v>
      </c>
      <c r="N228" s="443">
        <v>3</v>
      </c>
      <c r="O228" s="445">
        <v>800</v>
      </c>
      <c r="P228" s="445">
        <f>Tabla1[[#This Row],[Cantidad de Insumos]]*O228</f>
        <v>2400</v>
      </c>
      <c r="Q228" s="459">
        <v>223101</v>
      </c>
      <c r="R228" s="442" t="s">
        <v>1303</v>
      </c>
    </row>
    <row r="229" spans="2:18" s="57" customFormat="1" x14ac:dyDescent="0.25">
      <c r="B229" s="440" t="e">
        <f>IF(Tabla1[[#This Row],[Código_Actividad]]="","",CONCATENATE(Tabla1[[#This Row],[POA]],".",Tabla1[[#This Row],[SRS]],".",Tabla1[[#This Row],[AREA]],".",Tabla1[[#This Row],[TIPO]]))</f>
        <v>#REF!</v>
      </c>
      <c r="C229" s="440" t="e">
        <f>IF(Tabla1[[#This Row],[Código_Actividad]]="","",'[5]Formulario PPGR1'!#REF!)</f>
        <v>#REF!</v>
      </c>
      <c r="D229" s="440" t="e">
        <f>IF(Tabla1[[#This Row],[Código_Actividad]]="","",'[5]Formulario PPGR1'!#REF!)</f>
        <v>#REF!</v>
      </c>
      <c r="E229" s="440" t="e">
        <f>IF(Tabla1[[#This Row],[Código_Actividad]]="","",'[5]Formulario PPGR1'!#REF!)</f>
        <v>#REF!</v>
      </c>
      <c r="F229" s="440" t="e">
        <f>IF(Tabla1[[#This Row],[Código_Actividad]]="","",'[5]Formulario PPGR1'!#REF!)</f>
        <v>#REF!</v>
      </c>
      <c r="G229" s="476" t="s">
        <v>2264</v>
      </c>
      <c r="H229" s="455" t="s">
        <v>2000</v>
      </c>
      <c r="I229" s="441">
        <v>60</v>
      </c>
      <c r="J229" s="442" t="s">
        <v>236</v>
      </c>
      <c r="K229" s="455" t="s">
        <v>844</v>
      </c>
      <c r="L229" s="456" t="s">
        <v>2298</v>
      </c>
      <c r="M229" s="455" t="s">
        <v>2300</v>
      </c>
      <c r="N229" s="443">
        <v>60</v>
      </c>
      <c r="O229" s="445">
        <v>230</v>
      </c>
      <c r="P229" s="445">
        <f>Tabla1[[#This Row],[Cantidad de Insumos]]*O229</f>
        <v>13800</v>
      </c>
      <c r="Q229" s="459">
        <v>237102</v>
      </c>
      <c r="R229" s="442" t="s">
        <v>1303</v>
      </c>
    </row>
    <row r="230" spans="2:18" s="57" customFormat="1" x14ac:dyDescent="0.25">
      <c r="B230" s="440" t="e">
        <f>IF(Tabla1[[#This Row],[Código_Actividad]]="","",CONCATENATE(Tabla1[[#This Row],[POA]],".",Tabla1[[#This Row],[SRS]],".",Tabla1[[#This Row],[AREA]],".",Tabla1[[#This Row],[TIPO]]))</f>
        <v>#REF!</v>
      </c>
      <c r="C230" s="440" t="e">
        <f>IF(Tabla1[[#This Row],[Código_Actividad]]="","",'[5]Formulario PPGR1'!#REF!)</f>
        <v>#REF!</v>
      </c>
      <c r="D230" s="440" t="e">
        <f>IF(Tabla1[[#This Row],[Código_Actividad]]="","",'[5]Formulario PPGR1'!#REF!)</f>
        <v>#REF!</v>
      </c>
      <c r="E230" s="440" t="e">
        <f>IF(Tabla1[[#This Row],[Código_Actividad]]="","",'[5]Formulario PPGR1'!#REF!)</f>
        <v>#REF!</v>
      </c>
      <c r="F230" s="440" t="e">
        <f>IF(Tabla1[[#This Row],[Código_Actividad]]="","",'[5]Formulario PPGR1'!#REF!)</f>
        <v>#REF!</v>
      </c>
      <c r="G230" s="476" t="s">
        <v>2215</v>
      </c>
      <c r="H230" s="455" t="s">
        <v>1864</v>
      </c>
      <c r="I230" s="441">
        <v>4</v>
      </c>
      <c r="J230" s="442" t="s">
        <v>129</v>
      </c>
      <c r="K230" s="455"/>
      <c r="L230" s="456" t="s">
        <v>1300</v>
      </c>
      <c r="M230" s="455" t="s">
        <v>2299</v>
      </c>
      <c r="N230" s="443">
        <v>4</v>
      </c>
      <c r="O230" s="445">
        <v>1500</v>
      </c>
      <c r="P230" s="445">
        <f>Tabla1[[#This Row],[Cantidad de Insumos]]*O230</f>
        <v>6000</v>
      </c>
      <c r="Q230" s="459">
        <v>223101</v>
      </c>
      <c r="R230" s="442" t="s">
        <v>1303</v>
      </c>
    </row>
    <row r="231" spans="2:18" s="57" customFormat="1" x14ac:dyDescent="0.25">
      <c r="B231" s="466" t="e">
        <f>IF(Tabla1[[#This Row],[Código_Actividad]]="","",CONCATENATE(Tabla1[[#This Row],[POA]],".",Tabla1[[#This Row],[SRS]],".",Tabla1[[#This Row],[AREA]],".",Tabla1[[#This Row],[TIPO]]))</f>
        <v>#REF!</v>
      </c>
      <c r="C231" s="466" t="e">
        <f>IF(Tabla1[[#This Row],[Código_Actividad]]="","",'[5]Formulario PPGR1'!#REF!)</f>
        <v>#REF!</v>
      </c>
      <c r="D231" s="466" t="e">
        <f>IF(Tabla1[[#This Row],[Código_Actividad]]="","",'[5]Formulario PPGR1'!#REF!)</f>
        <v>#REF!</v>
      </c>
      <c r="E231" s="466" t="e">
        <f>IF(Tabla1[[#This Row],[Código_Actividad]]="","",'[5]Formulario PPGR1'!#REF!)</f>
        <v>#REF!</v>
      </c>
      <c r="F231" s="466" t="e">
        <f>IF(Tabla1[[#This Row],[Código_Actividad]]="","",'[5]Formulario PPGR1'!#REF!)</f>
        <v>#REF!</v>
      </c>
      <c r="G231" s="476" t="s">
        <v>2215</v>
      </c>
      <c r="H231" s="455" t="s">
        <v>1864</v>
      </c>
      <c r="I231" s="469">
        <v>4</v>
      </c>
      <c r="J231" s="470" t="s">
        <v>2285</v>
      </c>
      <c r="K231" s="471" t="s">
        <v>2291</v>
      </c>
      <c r="L231" s="472" t="s">
        <v>1297</v>
      </c>
      <c r="M231" s="471" t="s">
        <v>2299</v>
      </c>
      <c r="N231" s="467">
        <v>4</v>
      </c>
      <c r="O231" s="473">
        <v>800</v>
      </c>
      <c r="P231" s="473">
        <f>Tabla1[[#This Row],[Cantidad de Insumos]]*O231</f>
        <v>3200</v>
      </c>
      <c r="Q231" s="474">
        <v>223101</v>
      </c>
      <c r="R231" s="470" t="s">
        <v>1303</v>
      </c>
    </row>
    <row r="232" spans="2:18" s="57" customFormat="1" x14ac:dyDescent="0.25">
      <c r="B232" s="466" t="e">
        <f>IF(Tabla1[[#This Row],[Código_Actividad]]="","",CONCATENATE(Tabla1[[#This Row],[POA]],".",Tabla1[[#This Row],[SRS]],".",Tabla1[[#This Row],[AREA]],".",Tabla1[[#This Row],[TIPO]]))</f>
        <v>#REF!</v>
      </c>
      <c r="C232" s="466" t="e">
        <f>IF(Tabla1[[#This Row],[Código_Actividad]]="","",'[5]Formulario PPGR1'!#REF!)</f>
        <v>#REF!</v>
      </c>
      <c r="D232" s="466" t="e">
        <f>IF(Tabla1[[#This Row],[Código_Actividad]]="","",'[5]Formulario PPGR1'!#REF!)</f>
        <v>#REF!</v>
      </c>
      <c r="E232" s="466" t="e">
        <f>IF(Tabla1[[#This Row],[Código_Actividad]]="","",'[5]Formulario PPGR1'!#REF!)</f>
        <v>#REF!</v>
      </c>
      <c r="F232" s="466" t="e">
        <f>IF(Tabla1[[#This Row],[Código_Actividad]]="","",'[5]Formulario PPGR1'!#REF!)</f>
        <v>#REF!</v>
      </c>
      <c r="G232" s="476" t="s">
        <v>2215</v>
      </c>
      <c r="H232" s="455" t="s">
        <v>1864</v>
      </c>
      <c r="I232" s="469">
        <v>50</v>
      </c>
      <c r="J232" s="470" t="s">
        <v>236</v>
      </c>
      <c r="K232" s="471" t="s">
        <v>844</v>
      </c>
      <c r="L232" s="472" t="s">
        <v>2298</v>
      </c>
      <c r="M232" s="471" t="s">
        <v>2300</v>
      </c>
      <c r="N232" s="467">
        <v>50</v>
      </c>
      <c r="O232" s="473">
        <v>230</v>
      </c>
      <c r="P232" s="473">
        <f>Tabla1[[#This Row],[Cantidad de Insumos]]*O232</f>
        <v>11500</v>
      </c>
      <c r="Q232" s="474">
        <v>237102</v>
      </c>
      <c r="R232" s="470" t="s">
        <v>1303</v>
      </c>
    </row>
    <row r="233" spans="2:18" s="57" customFormat="1" ht="25.5" x14ac:dyDescent="0.25">
      <c r="B233" s="440" t="e">
        <f>IF(Tabla1[[#This Row],[Código_Actividad]]="","",CONCATENATE(Tabla1[[#This Row],[POA]],".",Tabla1[[#This Row],[SRS]],".",Tabla1[[#This Row],[AREA]],".",Tabla1[[#This Row],[TIPO]]))</f>
        <v>#REF!</v>
      </c>
      <c r="C233" s="440" t="e">
        <f>IF(Tabla1[[#This Row],[Código_Actividad]]="","",'[5]Formulario PPGR1'!#REF!)</f>
        <v>#REF!</v>
      </c>
      <c r="D233" s="440" t="e">
        <f>IF(Tabla1[[#This Row],[Código_Actividad]]="","",'[5]Formulario PPGR1'!#REF!)</f>
        <v>#REF!</v>
      </c>
      <c r="E233" s="440" t="e">
        <f>IF(Tabla1[[#This Row],[Código_Actividad]]="","",'[5]Formulario PPGR1'!#REF!)</f>
        <v>#REF!</v>
      </c>
      <c r="F233" s="440" t="e">
        <f>IF(Tabla1[[#This Row],[Código_Actividad]]="","",'[5]Formulario PPGR1'!#REF!)</f>
        <v>#REF!</v>
      </c>
      <c r="G233" s="476" t="s">
        <v>2216</v>
      </c>
      <c r="H233" s="455" t="s">
        <v>1862</v>
      </c>
      <c r="I233" s="441">
        <v>1</v>
      </c>
      <c r="J233" s="442" t="s">
        <v>183</v>
      </c>
      <c r="K233" s="455" t="s">
        <v>686</v>
      </c>
      <c r="L233" s="456" t="s">
        <v>2309</v>
      </c>
      <c r="M233" s="455"/>
      <c r="N233" s="443">
        <v>60</v>
      </c>
      <c r="O233" s="445">
        <v>350</v>
      </c>
      <c r="P233" s="445">
        <f>Tabla1[[#This Row],[Cantidad de Insumos]]*O233</f>
        <v>21000</v>
      </c>
      <c r="Q233" s="459">
        <v>231101</v>
      </c>
      <c r="R233" s="442" t="s">
        <v>1303</v>
      </c>
    </row>
    <row r="234" spans="2:18" s="57" customFormat="1" ht="25.5" x14ac:dyDescent="0.25">
      <c r="B234" s="440" t="e">
        <f>IF(Tabla1[[#This Row],[Código_Actividad]]="","",CONCATENATE(Tabla1[[#This Row],[POA]],".",Tabla1[[#This Row],[SRS]],".",Tabla1[[#This Row],[AREA]],".",Tabla1[[#This Row],[TIPO]]))</f>
        <v>#REF!</v>
      </c>
      <c r="C234" s="440" t="e">
        <f>IF(Tabla1[[#This Row],[Código_Actividad]]="","",'[5]Formulario PPGR1'!#REF!)</f>
        <v>#REF!</v>
      </c>
      <c r="D234" s="440" t="e">
        <f>IF(Tabla1[[#This Row],[Código_Actividad]]="","",'[5]Formulario PPGR1'!#REF!)</f>
        <v>#REF!</v>
      </c>
      <c r="E234" s="440" t="e">
        <f>IF(Tabla1[[#This Row],[Código_Actividad]]="","",'[5]Formulario PPGR1'!#REF!)</f>
        <v>#REF!</v>
      </c>
      <c r="F234" s="440" t="e">
        <f>IF(Tabla1[[#This Row],[Código_Actividad]]="","",'[5]Formulario PPGR1'!#REF!)</f>
        <v>#REF!</v>
      </c>
      <c r="G234" s="476" t="s">
        <v>2217</v>
      </c>
      <c r="H234" s="455" t="s">
        <v>1976</v>
      </c>
      <c r="I234" s="441">
        <v>4</v>
      </c>
      <c r="J234" s="442" t="s">
        <v>183</v>
      </c>
      <c r="K234" s="455" t="s">
        <v>686</v>
      </c>
      <c r="L234" s="456" t="s">
        <v>2309</v>
      </c>
      <c r="M234" s="455"/>
      <c r="N234" s="443">
        <v>60</v>
      </c>
      <c r="O234" s="445">
        <v>350</v>
      </c>
      <c r="P234" s="445">
        <f>Tabla1[[#This Row],[Cantidad de Insumos]]*O234</f>
        <v>21000</v>
      </c>
      <c r="Q234" s="459">
        <v>231101</v>
      </c>
      <c r="R234" s="442" t="s">
        <v>1303</v>
      </c>
    </row>
    <row r="235" spans="2:18" s="57" customFormat="1" x14ac:dyDescent="0.25">
      <c r="B235" s="440" t="e">
        <f>IF(Tabla1[[#This Row],[Código_Actividad]]="","",CONCATENATE(Tabla1[[#This Row],[POA]],".",Tabla1[[#This Row],[SRS]],".",Tabla1[[#This Row],[AREA]],".",Tabla1[[#This Row],[TIPO]]))</f>
        <v>#REF!</v>
      </c>
      <c r="C235" s="440" t="e">
        <f>IF(Tabla1[[#This Row],[Código_Actividad]]="","",'[5]Formulario PPGR1'!#REF!)</f>
        <v>#REF!</v>
      </c>
      <c r="D235" s="440" t="e">
        <f>IF(Tabla1[[#This Row],[Código_Actividad]]="","",'[5]Formulario PPGR1'!#REF!)</f>
        <v>#REF!</v>
      </c>
      <c r="E235" s="440" t="e">
        <f>IF(Tabla1[[#This Row],[Código_Actividad]]="","",'[5]Formulario PPGR1'!#REF!)</f>
        <v>#REF!</v>
      </c>
      <c r="F235" s="440" t="e">
        <f>IF(Tabla1[[#This Row],[Código_Actividad]]="","",'[5]Formulario PPGR1'!#REF!)</f>
        <v>#REF!</v>
      </c>
      <c r="G235" s="476" t="s">
        <v>2218</v>
      </c>
      <c r="H235" s="455" t="s">
        <v>1863</v>
      </c>
      <c r="I235" s="441">
        <v>4</v>
      </c>
      <c r="J235" s="442" t="s">
        <v>129</v>
      </c>
      <c r="K235" s="455"/>
      <c r="L235" s="456" t="s">
        <v>1300</v>
      </c>
      <c r="M235" s="455" t="s">
        <v>2299</v>
      </c>
      <c r="N235" s="443">
        <v>4</v>
      </c>
      <c r="O235" s="445">
        <v>1500</v>
      </c>
      <c r="P235" s="445">
        <f>Tabla1[[#This Row],[Cantidad de Insumos]]*O235</f>
        <v>6000</v>
      </c>
      <c r="Q235" s="459">
        <v>223101</v>
      </c>
      <c r="R235" s="442" t="s">
        <v>1303</v>
      </c>
    </row>
    <row r="236" spans="2:18" s="57" customFormat="1" x14ac:dyDescent="0.25">
      <c r="B236" s="466" t="e">
        <f>IF(Tabla1[[#This Row],[Código_Actividad]]="","",CONCATENATE(Tabla1[[#This Row],[POA]],".",Tabla1[[#This Row],[SRS]],".",Tabla1[[#This Row],[AREA]],".",Tabla1[[#This Row],[TIPO]]))</f>
        <v>#REF!</v>
      </c>
      <c r="C236" s="466" t="e">
        <f>IF(Tabla1[[#This Row],[Código_Actividad]]="","",'[5]Formulario PPGR1'!#REF!)</f>
        <v>#REF!</v>
      </c>
      <c r="D236" s="466" t="e">
        <f>IF(Tabla1[[#This Row],[Código_Actividad]]="","",'[5]Formulario PPGR1'!#REF!)</f>
        <v>#REF!</v>
      </c>
      <c r="E236" s="466" t="e">
        <f>IF(Tabla1[[#This Row],[Código_Actividad]]="","",'[5]Formulario PPGR1'!#REF!)</f>
        <v>#REF!</v>
      </c>
      <c r="F236" s="466" t="e">
        <f>IF(Tabla1[[#This Row],[Código_Actividad]]="","",'[5]Formulario PPGR1'!#REF!)</f>
        <v>#REF!</v>
      </c>
      <c r="G236" s="476" t="s">
        <v>2218</v>
      </c>
      <c r="H236" s="455" t="s">
        <v>1863</v>
      </c>
      <c r="I236" s="469">
        <v>4</v>
      </c>
      <c r="J236" s="470" t="s">
        <v>2285</v>
      </c>
      <c r="K236" s="471" t="s">
        <v>2291</v>
      </c>
      <c r="L236" s="472" t="s">
        <v>1297</v>
      </c>
      <c r="M236" s="471" t="s">
        <v>2299</v>
      </c>
      <c r="N236" s="467">
        <v>4</v>
      </c>
      <c r="O236" s="473">
        <v>800</v>
      </c>
      <c r="P236" s="473">
        <f>Tabla1[[#This Row],[Cantidad de Insumos]]*O236</f>
        <v>3200</v>
      </c>
      <c r="Q236" s="474">
        <v>223101</v>
      </c>
      <c r="R236" s="470" t="s">
        <v>1303</v>
      </c>
    </row>
    <row r="237" spans="2:18" s="57" customFormat="1" x14ac:dyDescent="0.25">
      <c r="B237" s="466" t="e">
        <f>IF(Tabla1[[#This Row],[Código_Actividad]]="","",CONCATENATE(Tabla1[[#This Row],[POA]],".",Tabla1[[#This Row],[SRS]],".",Tabla1[[#This Row],[AREA]],".",Tabla1[[#This Row],[TIPO]]))</f>
        <v>#REF!</v>
      </c>
      <c r="C237" s="466" t="e">
        <f>IF(Tabla1[[#This Row],[Código_Actividad]]="","",'[5]Formulario PPGR1'!#REF!)</f>
        <v>#REF!</v>
      </c>
      <c r="D237" s="466" t="e">
        <f>IF(Tabla1[[#This Row],[Código_Actividad]]="","",'[5]Formulario PPGR1'!#REF!)</f>
        <v>#REF!</v>
      </c>
      <c r="E237" s="466" t="e">
        <f>IF(Tabla1[[#This Row],[Código_Actividad]]="","",'[5]Formulario PPGR1'!#REF!)</f>
        <v>#REF!</v>
      </c>
      <c r="F237" s="466" t="e">
        <f>IF(Tabla1[[#This Row],[Código_Actividad]]="","",'[5]Formulario PPGR1'!#REF!)</f>
        <v>#REF!</v>
      </c>
      <c r="G237" s="476" t="s">
        <v>2218</v>
      </c>
      <c r="H237" s="455" t="s">
        <v>1863</v>
      </c>
      <c r="I237" s="469">
        <v>50</v>
      </c>
      <c r="J237" s="470" t="s">
        <v>236</v>
      </c>
      <c r="K237" s="471" t="s">
        <v>844</v>
      </c>
      <c r="L237" s="472" t="s">
        <v>2298</v>
      </c>
      <c r="M237" s="471" t="s">
        <v>2300</v>
      </c>
      <c r="N237" s="467">
        <v>50</v>
      </c>
      <c r="O237" s="473">
        <v>230</v>
      </c>
      <c r="P237" s="473">
        <f>Tabla1[[#This Row],[Cantidad de Insumos]]*O237</f>
        <v>11500</v>
      </c>
      <c r="Q237" s="474">
        <v>237102</v>
      </c>
      <c r="R237" s="470" t="s">
        <v>1303</v>
      </c>
    </row>
    <row r="238" spans="2:18" s="57" customFormat="1" ht="25.5" x14ac:dyDescent="0.25">
      <c r="B238" s="440" t="e">
        <f>IF(Tabla1[[#This Row],[Código_Actividad]]="","",CONCATENATE(Tabla1[[#This Row],[POA]],".",Tabla1[[#This Row],[SRS]],".",Tabla1[[#This Row],[AREA]],".",Tabla1[[#This Row],[TIPO]]))</f>
        <v>#REF!</v>
      </c>
      <c r="C238" s="440" t="e">
        <f>IF(Tabla1[[#This Row],[Código_Actividad]]="","",'[5]Formulario PPGR1'!#REF!)</f>
        <v>#REF!</v>
      </c>
      <c r="D238" s="440" t="e">
        <f>IF(Tabla1[[#This Row],[Código_Actividad]]="","",'[5]Formulario PPGR1'!#REF!)</f>
        <v>#REF!</v>
      </c>
      <c r="E238" s="440" t="e">
        <f>IF(Tabla1[[#This Row],[Código_Actividad]]="","",'[5]Formulario PPGR1'!#REF!)</f>
        <v>#REF!</v>
      </c>
      <c r="F238" s="440" t="e">
        <f>IF(Tabla1[[#This Row],[Código_Actividad]]="","",'[5]Formulario PPGR1'!#REF!)</f>
        <v>#REF!</v>
      </c>
      <c r="G238" s="476" t="s">
        <v>2219</v>
      </c>
      <c r="H238" s="455" t="s">
        <v>1978</v>
      </c>
      <c r="I238" s="441">
        <v>3</v>
      </c>
      <c r="J238" s="442" t="s">
        <v>183</v>
      </c>
      <c r="K238" s="455" t="s">
        <v>686</v>
      </c>
      <c r="L238" s="456" t="s">
        <v>2301</v>
      </c>
      <c r="M238" s="455"/>
      <c r="N238" s="443">
        <v>60</v>
      </c>
      <c r="O238" s="445">
        <v>350</v>
      </c>
      <c r="P238" s="445">
        <v>21000</v>
      </c>
      <c r="Q238" s="459">
        <v>231101</v>
      </c>
      <c r="R238" s="442" t="s">
        <v>1303</v>
      </c>
    </row>
    <row r="239" spans="2:18" s="57" customFormat="1" ht="25.5" x14ac:dyDescent="0.25">
      <c r="B239" s="440" t="e">
        <f>IF(Tabla1[[#This Row],[Código_Actividad]]="","",CONCATENATE(Tabla1[[#This Row],[POA]],".",Tabla1[[#This Row],[SRS]],".",Tabla1[[#This Row],[AREA]],".",Tabla1[[#This Row],[TIPO]]))</f>
        <v>#REF!</v>
      </c>
      <c r="C239" s="440" t="e">
        <f>IF(Tabla1[[#This Row],[Código_Actividad]]="","",'[5]Formulario PPGR1'!#REF!)</f>
        <v>#REF!</v>
      </c>
      <c r="D239" s="440" t="e">
        <f>IF(Tabla1[[#This Row],[Código_Actividad]]="","",'[5]Formulario PPGR1'!#REF!)</f>
        <v>#REF!</v>
      </c>
      <c r="E239" s="440" t="e">
        <f>IF(Tabla1[[#This Row],[Código_Actividad]]="","",'[5]Formulario PPGR1'!#REF!)</f>
        <v>#REF!</v>
      </c>
      <c r="F239" s="440" t="e">
        <f>IF(Tabla1[[#This Row],[Código_Actividad]]="","",'[5]Formulario PPGR1'!#REF!)</f>
        <v>#REF!</v>
      </c>
      <c r="G239" s="476" t="s">
        <v>2220</v>
      </c>
      <c r="H239" s="455" t="s">
        <v>1979</v>
      </c>
      <c r="I239" s="441">
        <v>6</v>
      </c>
      <c r="J239" s="442" t="s">
        <v>183</v>
      </c>
      <c r="K239" s="455" t="s">
        <v>686</v>
      </c>
      <c r="L239" s="456" t="s">
        <v>2301</v>
      </c>
      <c r="M239" s="455"/>
      <c r="N239" s="443">
        <v>120</v>
      </c>
      <c r="O239" s="445">
        <v>350</v>
      </c>
      <c r="P239" s="445">
        <v>21000</v>
      </c>
      <c r="Q239" s="459">
        <v>231101</v>
      </c>
      <c r="R239" s="442" t="s">
        <v>1303</v>
      </c>
    </row>
    <row r="240" spans="2:18" s="57" customFormat="1" x14ac:dyDescent="0.25">
      <c r="B240" s="440" t="e">
        <f>IF(Tabla1[[#This Row],[Código_Actividad]]="","",CONCATENATE(Tabla1[[#This Row],[POA]],".",Tabla1[[#This Row],[SRS]],".",Tabla1[[#This Row],[AREA]],".",Tabla1[[#This Row],[TIPO]]))</f>
        <v>#REF!</v>
      </c>
      <c r="C240" s="440" t="e">
        <f>IF(Tabla1[[#This Row],[Código_Actividad]]="","",'[5]Formulario PPGR1'!#REF!)</f>
        <v>#REF!</v>
      </c>
      <c r="D240" s="440" t="e">
        <f>IF(Tabla1[[#This Row],[Código_Actividad]]="","",'[5]Formulario PPGR1'!#REF!)</f>
        <v>#REF!</v>
      </c>
      <c r="E240" s="440" t="e">
        <f>IF(Tabla1[[#This Row],[Código_Actividad]]="","",'[5]Formulario PPGR1'!#REF!)</f>
        <v>#REF!</v>
      </c>
      <c r="F240" s="440" t="e">
        <f>IF(Tabla1[[#This Row],[Código_Actividad]]="","",'[5]Formulario PPGR1'!#REF!)</f>
        <v>#REF!</v>
      </c>
      <c r="G240" s="476" t="s">
        <v>2221</v>
      </c>
      <c r="H240" s="455" t="s">
        <v>1983</v>
      </c>
      <c r="I240" s="441">
        <v>4</v>
      </c>
      <c r="J240" s="442" t="s">
        <v>129</v>
      </c>
      <c r="K240" s="455"/>
      <c r="L240" s="456" t="s">
        <v>1300</v>
      </c>
      <c r="M240" s="455" t="s">
        <v>2299</v>
      </c>
      <c r="N240" s="443">
        <v>4</v>
      </c>
      <c r="O240" s="445">
        <v>1500</v>
      </c>
      <c r="P240" s="445">
        <f>Tabla1[[#This Row],[Cantidad de Insumos]]*O240</f>
        <v>6000</v>
      </c>
      <c r="Q240" s="459">
        <v>223101</v>
      </c>
      <c r="R240" s="442" t="s">
        <v>1303</v>
      </c>
    </row>
    <row r="241" spans="2:18" s="57" customFormat="1" x14ac:dyDescent="0.25">
      <c r="B241" s="466" t="e">
        <f>IF(Tabla1[[#This Row],[Código_Actividad]]="","",CONCATENATE(Tabla1[[#This Row],[POA]],".",Tabla1[[#This Row],[SRS]],".",Tabla1[[#This Row],[AREA]],".",Tabla1[[#This Row],[TIPO]]))</f>
        <v>#REF!</v>
      </c>
      <c r="C241" s="466" t="e">
        <f>IF(Tabla1[[#This Row],[Código_Actividad]]="","",'[5]Formulario PPGR1'!#REF!)</f>
        <v>#REF!</v>
      </c>
      <c r="D241" s="466" t="e">
        <f>IF(Tabla1[[#This Row],[Código_Actividad]]="","",'[5]Formulario PPGR1'!#REF!)</f>
        <v>#REF!</v>
      </c>
      <c r="E241" s="466" t="e">
        <f>IF(Tabla1[[#This Row],[Código_Actividad]]="","",'[5]Formulario PPGR1'!#REF!)</f>
        <v>#REF!</v>
      </c>
      <c r="F241" s="466" t="e">
        <f>IF(Tabla1[[#This Row],[Código_Actividad]]="","",'[5]Formulario PPGR1'!#REF!)</f>
        <v>#REF!</v>
      </c>
      <c r="G241" s="476" t="s">
        <v>2221</v>
      </c>
      <c r="H241" s="455" t="s">
        <v>1983</v>
      </c>
      <c r="I241" s="469">
        <v>4</v>
      </c>
      <c r="J241" s="470" t="s">
        <v>2285</v>
      </c>
      <c r="K241" s="471" t="s">
        <v>2291</v>
      </c>
      <c r="L241" s="472" t="s">
        <v>1297</v>
      </c>
      <c r="M241" s="471" t="s">
        <v>2299</v>
      </c>
      <c r="N241" s="467">
        <v>4</v>
      </c>
      <c r="O241" s="473">
        <v>800</v>
      </c>
      <c r="P241" s="473">
        <f>Tabla1[[#This Row],[Cantidad de Insumos]]*O241</f>
        <v>3200</v>
      </c>
      <c r="Q241" s="474">
        <v>223101</v>
      </c>
      <c r="R241" s="470" t="s">
        <v>1303</v>
      </c>
    </row>
    <row r="242" spans="2:18" s="57" customFormat="1" x14ac:dyDescent="0.25">
      <c r="B242" s="466" t="e">
        <f>IF(Tabla1[[#This Row],[Código_Actividad]]="","",CONCATENATE(Tabla1[[#This Row],[POA]],".",Tabla1[[#This Row],[SRS]],".",Tabla1[[#This Row],[AREA]],".",Tabla1[[#This Row],[TIPO]]))</f>
        <v>#REF!</v>
      </c>
      <c r="C242" s="466" t="e">
        <f>IF(Tabla1[[#This Row],[Código_Actividad]]="","",'[5]Formulario PPGR1'!#REF!)</f>
        <v>#REF!</v>
      </c>
      <c r="D242" s="466" t="e">
        <f>IF(Tabla1[[#This Row],[Código_Actividad]]="","",'[5]Formulario PPGR1'!#REF!)</f>
        <v>#REF!</v>
      </c>
      <c r="E242" s="466" t="e">
        <f>IF(Tabla1[[#This Row],[Código_Actividad]]="","",'[5]Formulario PPGR1'!#REF!)</f>
        <v>#REF!</v>
      </c>
      <c r="F242" s="466" t="e">
        <f>IF(Tabla1[[#This Row],[Código_Actividad]]="","",'[5]Formulario PPGR1'!#REF!)</f>
        <v>#REF!</v>
      </c>
      <c r="G242" s="476" t="s">
        <v>2221</v>
      </c>
      <c r="H242" s="455" t="s">
        <v>1983</v>
      </c>
      <c r="I242" s="469">
        <v>60</v>
      </c>
      <c r="J242" s="470" t="s">
        <v>236</v>
      </c>
      <c r="K242" s="471" t="s">
        <v>844</v>
      </c>
      <c r="L242" s="472" t="s">
        <v>2298</v>
      </c>
      <c r="M242" s="471" t="s">
        <v>2300</v>
      </c>
      <c r="N242" s="467">
        <v>60</v>
      </c>
      <c r="O242" s="473">
        <v>230</v>
      </c>
      <c r="P242" s="473">
        <f>Tabla1[[#This Row],[Cantidad de Insumos]]*O242</f>
        <v>13800</v>
      </c>
      <c r="Q242" s="474">
        <v>237102</v>
      </c>
      <c r="R242" s="470" t="s">
        <v>1303</v>
      </c>
    </row>
    <row r="243" spans="2:18" s="57" customFormat="1" ht="25.5" x14ac:dyDescent="0.25">
      <c r="B243" s="440" t="e">
        <f>IF(Tabla1[[#This Row],[Código_Actividad]]="","",CONCATENATE(Tabla1[[#This Row],[POA]],".",Tabla1[[#This Row],[SRS]],".",Tabla1[[#This Row],[AREA]],".",Tabla1[[#This Row],[TIPO]]))</f>
        <v>#REF!</v>
      </c>
      <c r="C243" s="440" t="e">
        <f>IF(Tabla1[[#This Row],[Código_Actividad]]="","",'[5]Formulario PPGR1'!#REF!)</f>
        <v>#REF!</v>
      </c>
      <c r="D243" s="440" t="e">
        <f>IF(Tabla1[[#This Row],[Código_Actividad]]="","",'[5]Formulario PPGR1'!#REF!)</f>
        <v>#REF!</v>
      </c>
      <c r="E243" s="440" t="e">
        <f>IF(Tabla1[[#This Row],[Código_Actividad]]="","",'[5]Formulario PPGR1'!#REF!)</f>
        <v>#REF!</v>
      </c>
      <c r="F243" s="440" t="e">
        <f>IF(Tabla1[[#This Row],[Código_Actividad]]="","",'[5]Formulario PPGR1'!#REF!)</f>
        <v>#REF!</v>
      </c>
      <c r="G243" s="476" t="s">
        <v>2287</v>
      </c>
      <c r="H243" s="455" t="s">
        <v>1856</v>
      </c>
      <c r="I243" s="441">
        <v>3</v>
      </c>
      <c r="J243" s="442" t="s">
        <v>183</v>
      </c>
      <c r="K243" s="455" t="s">
        <v>686</v>
      </c>
      <c r="L243" s="456" t="s">
        <v>2301</v>
      </c>
      <c r="M243" s="455"/>
      <c r="N243" s="443">
        <v>60</v>
      </c>
      <c r="O243" s="445">
        <v>350</v>
      </c>
      <c r="P243" s="445">
        <f>Tabla1[[#This Row],[Cantidad de Insumos]]*O243</f>
        <v>21000</v>
      </c>
      <c r="Q243" s="459">
        <v>231101</v>
      </c>
      <c r="R243" s="442" t="s">
        <v>1303</v>
      </c>
    </row>
    <row r="244" spans="2:18" s="57" customFormat="1" x14ac:dyDescent="0.25">
      <c r="B244" s="440" t="e">
        <f>IF(Tabla1[[#This Row],[Código_Actividad]]="","",CONCATENATE(Tabla1[[#This Row],[POA]],".",Tabla1[[#This Row],[SRS]],".",Tabla1[[#This Row],[AREA]],".",Tabla1[[#This Row],[TIPO]]))</f>
        <v>#REF!</v>
      </c>
      <c r="C244" s="440" t="e">
        <f>IF(Tabla1[[#This Row],[Código_Actividad]]="","",'[5]Formulario PPGR1'!#REF!)</f>
        <v>#REF!</v>
      </c>
      <c r="D244" s="440" t="e">
        <f>IF(Tabla1[[#This Row],[Código_Actividad]]="","",'[5]Formulario PPGR1'!#REF!)</f>
        <v>#REF!</v>
      </c>
      <c r="E244" s="440" t="e">
        <f>IF(Tabla1[[#This Row],[Código_Actividad]]="","",'[5]Formulario PPGR1'!#REF!)</f>
        <v>#REF!</v>
      </c>
      <c r="F244" s="440" t="e">
        <f>IF(Tabla1[[#This Row],[Código_Actividad]]="","",'[5]Formulario PPGR1'!#REF!)</f>
        <v>#REF!</v>
      </c>
      <c r="G244" s="420" t="s">
        <v>2411</v>
      </c>
      <c r="H244" s="455" t="s">
        <v>1857</v>
      </c>
      <c r="I244" s="441">
        <v>1</v>
      </c>
      <c r="J244" s="442" t="s">
        <v>183</v>
      </c>
      <c r="K244" s="455" t="s">
        <v>686</v>
      </c>
      <c r="L244" s="456" t="s">
        <v>707</v>
      </c>
      <c r="M244" s="455" t="s">
        <v>544</v>
      </c>
      <c r="N244" s="443">
        <v>60</v>
      </c>
      <c r="O244" s="445">
        <v>155</v>
      </c>
      <c r="P244" s="445">
        <f>Tabla1[[#This Row],[Cantidad de Insumos]]*O244</f>
        <v>9300</v>
      </c>
      <c r="Q244" s="459">
        <v>231101</v>
      </c>
      <c r="R244" s="442" t="s">
        <v>1303</v>
      </c>
    </row>
    <row r="245" spans="2:18" s="57" customFormat="1" ht="25.5" x14ac:dyDescent="0.25">
      <c r="B245" s="440" t="e">
        <f>IF(Tabla1[[#This Row],[Código_Actividad]]="","",CONCATENATE(Tabla1[[#This Row],[POA]],".",Tabla1[[#This Row],[SRS]],".",Tabla1[[#This Row],[AREA]],".",Tabla1[[#This Row],[TIPO]]))</f>
        <v>#REF!</v>
      </c>
      <c r="C245" s="440" t="e">
        <f>IF(Tabla1[[#This Row],[Código_Actividad]]="","",'[5]Formulario PPGR1'!#REF!)</f>
        <v>#REF!</v>
      </c>
      <c r="D245" s="440" t="e">
        <f>IF(Tabla1[[#This Row],[Código_Actividad]]="","",'[5]Formulario PPGR1'!#REF!)</f>
        <v>#REF!</v>
      </c>
      <c r="E245" s="440" t="e">
        <f>IF(Tabla1[[#This Row],[Código_Actividad]]="","",'[5]Formulario PPGR1'!#REF!)</f>
        <v>#REF!</v>
      </c>
      <c r="F245" s="440" t="e">
        <f>IF(Tabla1[[#This Row],[Código_Actividad]]="","",'[5]Formulario PPGR1'!#REF!)</f>
        <v>#REF!</v>
      </c>
      <c r="G245" s="476" t="s">
        <v>2288</v>
      </c>
      <c r="H245" s="455" t="s">
        <v>1859</v>
      </c>
      <c r="I245" s="441">
        <v>1</v>
      </c>
      <c r="J245" s="442" t="s">
        <v>183</v>
      </c>
      <c r="K245" s="455" t="s">
        <v>686</v>
      </c>
      <c r="L245" s="456" t="s">
        <v>2295</v>
      </c>
      <c r="M245" s="455"/>
      <c r="N245" s="443">
        <v>60</v>
      </c>
      <c r="O245" s="445">
        <v>350</v>
      </c>
      <c r="P245" s="445">
        <f>Tabla1[[#This Row],[Cantidad de Insumos]]*O245</f>
        <v>21000</v>
      </c>
      <c r="Q245" s="459">
        <v>231101</v>
      </c>
      <c r="R245" s="442" t="s">
        <v>1303</v>
      </c>
    </row>
    <row r="246" spans="2:18" s="57" customFormat="1" x14ac:dyDescent="0.25">
      <c r="B246" s="440" t="e">
        <f>IF(Tabla1[[#This Row],[Código_Actividad]]="","",CONCATENATE(Tabla1[[#This Row],[POA]],".",Tabla1[[#This Row],[SRS]],".",Tabla1[[#This Row],[AREA]],".",Tabla1[[#This Row],[TIPO]]))</f>
        <v>#REF!</v>
      </c>
      <c r="C246" s="440" t="e">
        <f>IF(Tabla1[[#This Row],[Código_Actividad]]="","",'[5]Formulario PPGR1'!#REF!)</f>
        <v>#REF!</v>
      </c>
      <c r="D246" s="440" t="e">
        <f>IF(Tabla1[[#This Row],[Código_Actividad]]="","",'[5]Formulario PPGR1'!#REF!)</f>
        <v>#REF!</v>
      </c>
      <c r="E246" s="440" t="e">
        <f>IF(Tabla1[[#This Row],[Código_Actividad]]="","",'[5]Formulario PPGR1'!#REF!)</f>
        <v>#REF!</v>
      </c>
      <c r="F246" s="440" t="e">
        <f>IF(Tabla1[[#This Row],[Código_Actividad]]="","",'[5]Formulario PPGR1'!#REF!)</f>
        <v>#REF!</v>
      </c>
      <c r="G246" s="476" t="s">
        <v>2228</v>
      </c>
      <c r="H246" s="455" t="s">
        <v>1861</v>
      </c>
      <c r="I246" s="441">
        <v>4</v>
      </c>
      <c r="J246" s="442" t="s">
        <v>129</v>
      </c>
      <c r="K246" s="455"/>
      <c r="L246" s="456" t="s">
        <v>1300</v>
      </c>
      <c r="M246" s="455" t="s">
        <v>2299</v>
      </c>
      <c r="N246" s="443">
        <v>4</v>
      </c>
      <c r="O246" s="445">
        <v>1500</v>
      </c>
      <c r="P246" s="445">
        <f>Tabla1[[#This Row],[Cantidad de Insumos]]*O246</f>
        <v>6000</v>
      </c>
      <c r="Q246" s="459">
        <v>223101</v>
      </c>
      <c r="R246" s="442" t="s">
        <v>1303</v>
      </c>
    </row>
    <row r="247" spans="2:18" s="57" customFormat="1" x14ac:dyDescent="0.25">
      <c r="B247" s="466" t="e">
        <f>IF(Tabla1[[#This Row],[Código_Actividad]]="","",CONCATENATE(Tabla1[[#This Row],[POA]],".",Tabla1[[#This Row],[SRS]],".",Tabla1[[#This Row],[AREA]],".",Tabla1[[#This Row],[TIPO]]))</f>
        <v>#REF!</v>
      </c>
      <c r="C247" s="466" t="e">
        <f>IF(Tabla1[[#This Row],[Código_Actividad]]="","",'[5]Formulario PPGR1'!#REF!)</f>
        <v>#REF!</v>
      </c>
      <c r="D247" s="466" t="e">
        <f>IF(Tabla1[[#This Row],[Código_Actividad]]="","",'[5]Formulario PPGR1'!#REF!)</f>
        <v>#REF!</v>
      </c>
      <c r="E247" s="466" t="e">
        <f>IF(Tabla1[[#This Row],[Código_Actividad]]="","",'[5]Formulario PPGR1'!#REF!)</f>
        <v>#REF!</v>
      </c>
      <c r="F247" s="466" t="e">
        <f>IF(Tabla1[[#This Row],[Código_Actividad]]="","",'[5]Formulario PPGR1'!#REF!)</f>
        <v>#REF!</v>
      </c>
      <c r="G247" s="476" t="s">
        <v>2228</v>
      </c>
      <c r="H247" s="455" t="s">
        <v>1861</v>
      </c>
      <c r="I247" s="469">
        <v>4</v>
      </c>
      <c r="J247" s="470" t="s">
        <v>2285</v>
      </c>
      <c r="K247" s="471" t="s">
        <v>2291</v>
      </c>
      <c r="L247" s="472" t="s">
        <v>1297</v>
      </c>
      <c r="M247" s="471" t="s">
        <v>2299</v>
      </c>
      <c r="N247" s="467">
        <v>4</v>
      </c>
      <c r="O247" s="473">
        <v>800</v>
      </c>
      <c r="P247" s="473">
        <f>Tabla1[[#This Row],[Cantidad de Insumos]]*O247</f>
        <v>3200</v>
      </c>
      <c r="Q247" s="474">
        <v>223101</v>
      </c>
      <c r="R247" s="470" t="s">
        <v>1303</v>
      </c>
    </row>
    <row r="248" spans="2:18" s="57" customFormat="1" x14ac:dyDescent="0.25">
      <c r="B248" s="466" t="e">
        <f>IF(Tabla1[[#This Row],[Código_Actividad]]="","",CONCATENATE(Tabla1[[#This Row],[POA]],".",Tabla1[[#This Row],[SRS]],".",Tabla1[[#This Row],[AREA]],".",Tabla1[[#This Row],[TIPO]]))</f>
        <v>#REF!</v>
      </c>
      <c r="C248" s="466" t="e">
        <f>IF(Tabla1[[#This Row],[Código_Actividad]]="","",'[5]Formulario PPGR1'!#REF!)</f>
        <v>#REF!</v>
      </c>
      <c r="D248" s="466" t="e">
        <f>IF(Tabla1[[#This Row],[Código_Actividad]]="","",'[5]Formulario PPGR1'!#REF!)</f>
        <v>#REF!</v>
      </c>
      <c r="E248" s="466" t="e">
        <f>IF(Tabla1[[#This Row],[Código_Actividad]]="","",'[5]Formulario PPGR1'!#REF!)</f>
        <v>#REF!</v>
      </c>
      <c r="F248" s="466" t="e">
        <f>IF(Tabla1[[#This Row],[Código_Actividad]]="","",'[5]Formulario PPGR1'!#REF!)</f>
        <v>#REF!</v>
      </c>
      <c r="G248" s="476" t="s">
        <v>2228</v>
      </c>
      <c r="H248" s="455" t="s">
        <v>1861</v>
      </c>
      <c r="I248" s="469">
        <v>70</v>
      </c>
      <c r="J248" s="470" t="s">
        <v>236</v>
      </c>
      <c r="K248" s="471" t="s">
        <v>844</v>
      </c>
      <c r="L248" s="472" t="s">
        <v>2298</v>
      </c>
      <c r="M248" s="471" t="s">
        <v>2300</v>
      </c>
      <c r="N248" s="467">
        <v>70</v>
      </c>
      <c r="O248" s="473">
        <v>230</v>
      </c>
      <c r="P248" s="473">
        <f>Tabla1[[#This Row],[Cantidad de Insumos]]*O248</f>
        <v>16100</v>
      </c>
      <c r="Q248" s="474">
        <v>237102</v>
      </c>
      <c r="R248" s="470" t="s">
        <v>1303</v>
      </c>
    </row>
    <row r="249" spans="2:18" s="57" customFormat="1" x14ac:dyDescent="0.25">
      <c r="B249" s="440" t="e">
        <f>IF(Tabla1[[#This Row],[Código_Actividad]]="","",CONCATENATE(Tabla1[[#This Row],[POA]],".",Tabla1[[#This Row],[SRS]],".",Tabla1[[#This Row],[AREA]],".",Tabla1[[#This Row],[TIPO]]))</f>
        <v>#REF!</v>
      </c>
      <c r="C249" s="440" t="e">
        <f>IF(Tabla1[[#This Row],[Código_Actividad]]="","",'[5]Formulario PPGR1'!#REF!)</f>
        <v>#REF!</v>
      </c>
      <c r="D249" s="440" t="e">
        <f>IF(Tabla1[[#This Row],[Código_Actividad]]="","",'[5]Formulario PPGR1'!#REF!)</f>
        <v>#REF!</v>
      </c>
      <c r="E249" s="440" t="e">
        <f>IF(Tabla1[[#This Row],[Código_Actividad]]="","",'[5]Formulario PPGR1'!#REF!)</f>
        <v>#REF!</v>
      </c>
      <c r="F249" s="440" t="e">
        <f>IF(Tabla1[[#This Row],[Código_Actividad]]="","",'[5]Formulario PPGR1'!#REF!)</f>
        <v>#REF!</v>
      </c>
      <c r="G249" s="476" t="s">
        <v>2234</v>
      </c>
      <c r="H249" s="455" t="s">
        <v>1991</v>
      </c>
      <c r="I249" s="441">
        <v>4</v>
      </c>
      <c r="J249" s="442" t="s">
        <v>129</v>
      </c>
      <c r="K249" s="455"/>
      <c r="L249" s="456" t="s">
        <v>1300</v>
      </c>
      <c r="M249" s="455" t="s">
        <v>2299</v>
      </c>
      <c r="N249" s="443">
        <v>4</v>
      </c>
      <c r="O249" s="445">
        <v>1500</v>
      </c>
      <c r="P249" s="445">
        <f>Tabla1[[#This Row],[Cantidad de Insumos]]*O249</f>
        <v>6000</v>
      </c>
      <c r="Q249" s="459">
        <v>223101</v>
      </c>
      <c r="R249" s="442" t="s">
        <v>1303</v>
      </c>
    </row>
    <row r="250" spans="2:18" s="57" customFormat="1" x14ac:dyDescent="0.25">
      <c r="B250" s="440" t="e">
        <f>IF(Tabla1[[#This Row],[Código_Actividad]]="","",CONCATENATE(Tabla1[[#This Row],[POA]],".",Tabla1[[#This Row],[SRS]],".",Tabla1[[#This Row],[AREA]],".",Tabla1[[#This Row],[TIPO]]))</f>
        <v>#REF!</v>
      </c>
      <c r="C250" s="440" t="e">
        <f>IF(Tabla1[[#This Row],[Código_Actividad]]="","",'[5]Formulario PPGR1'!#REF!)</f>
        <v>#REF!</v>
      </c>
      <c r="D250" s="440" t="e">
        <f>IF(Tabla1[[#This Row],[Código_Actividad]]="","",'[5]Formulario PPGR1'!#REF!)</f>
        <v>#REF!</v>
      </c>
      <c r="E250" s="440" t="e">
        <f>IF(Tabla1[[#This Row],[Código_Actividad]]="","",'[5]Formulario PPGR1'!#REF!)</f>
        <v>#REF!</v>
      </c>
      <c r="F250" s="440" t="e">
        <f>IF(Tabla1[[#This Row],[Código_Actividad]]="","",'[5]Formulario PPGR1'!#REF!)</f>
        <v>#REF!</v>
      </c>
      <c r="G250" s="476" t="s">
        <v>2234</v>
      </c>
      <c r="H250" s="455" t="s">
        <v>1991</v>
      </c>
      <c r="I250" s="441">
        <v>4</v>
      </c>
      <c r="J250" s="442" t="s">
        <v>2285</v>
      </c>
      <c r="K250" s="455" t="s">
        <v>2291</v>
      </c>
      <c r="L250" s="456" t="s">
        <v>1297</v>
      </c>
      <c r="M250" s="455" t="s">
        <v>2299</v>
      </c>
      <c r="N250" s="443">
        <v>4</v>
      </c>
      <c r="O250" s="445">
        <v>800</v>
      </c>
      <c r="P250" s="445">
        <f>Tabla1[[#This Row],[Cantidad de Insumos]]*O250</f>
        <v>3200</v>
      </c>
      <c r="Q250" s="459">
        <v>223101</v>
      </c>
      <c r="R250" s="442" t="s">
        <v>1303</v>
      </c>
    </row>
    <row r="251" spans="2:18" s="57" customFormat="1" x14ac:dyDescent="0.25">
      <c r="B251" s="440" t="e">
        <f>IF(Tabla1[[#This Row],[Código_Actividad]]="","",CONCATENATE(Tabla1[[#This Row],[POA]],".",Tabla1[[#This Row],[SRS]],".",Tabla1[[#This Row],[AREA]],".",Tabla1[[#This Row],[TIPO]]))</f>
        <v>#REF!</v>
      </c>
      <c r="C251" s="440" t="e">
        <f>IF(Tabla1[[#This Row],[Código_Actividad]]="","",'[5]Formulario PPGR1'!#REF!)</f>
        <v>#REF!</v>
      </c>
      <c r="D251" s="440" t="e">
        <f>IF(Tabla1[[#This Row],[Código_Actividad]]="","",'[5]Formulario PPGR1'!#REF!)</f>
        <v>#REF!</v>
      </c>
      <c r="E251" s="440" t="e">
        <f>IF(Tabla1[[#This Row],[Código_Actividad]]="","",'[5]Formulario PPGR1'!#REF!)</f>
        <v>#REF!</v>
      </c>
      <c r="F251" s="440" t="e">
        <f>IF(Tabla1[[#This Row],[Código_Actividad]]="","",'[5]Formulario PPGR1'!#REF!)</f>
        <v>#REF!</v>
      </c>
      <c r="G251" s="476" t="s">
        <v>2234</v>
      </c>
      <c r="H251" s="455" t="s">
        <v>1991</v>
      </c>
      <c r="I251" s="441">
        <v>70</v>
      </c>
      <c r="J251" s="442" t="s">
        <v>236</v>
      </c>
      <c r="K251" s="455" t="s">
        <v>844</v>
      </c>
      <c r="L251" s="456" t="s">
        <v>2298</v>
      </c>
      <c r="M251" s="455" t="s">
        <v>2300</v>
      </c>
      <c r="N251" s="443">
        <v>70</v>
      </c>
      <c r="O251" s="445">
        <v>230</v>
      </c>
      <c r="P251" s="445">
        <f>Tabla1[[#This Row],[Cantidad de Insumos]]*O251</f>
        <v>16100</v>
      </c>
      <c r="Q251" s="459">
        <v>237102</v>
      </c>
      <c r="R251" s="442" t="s">
        <v>1303</v>
      </c>
    </row>
    <row r="252" spans="2:18" s="57" customFormat="1" x14ac:dyDescent="0.25">
      <c r="B252" s="440" t="str">
        <f>IF(Tabla1[[#This Row],[Código_Actividad]]="","",CONCATENATE(Tabla1[[#This Row],[POA]],".",Tabla1[[#This Row],[SRS]],".",Tabla1[[#This Row],[AREA]],".",Tabla1[[#This Row],[TIPO]]))</f>
        <v/>
      </c>
      <c r="C252" s="440" t="str">
        <f>IF(Tabla1[[#This Row],[Código_Actividad]]="","",'[5]Formulario PPGR1'!#REF!)</f>
        <v/>
      </c>
      <c r="D252" s="440" t="str">
        <f>IF(Tabla1[[#This Row],[Código_Actividad]]="","",'[5]Formulario PPGR1'!#REF!)</f>
        <v/>
      </c>
      <c r="E252" s="440" t="str">
        <f>IF(Tabla1[[#This Row],[Código_Actividad]]="","",'[5]Formulario PPGR1'!#REF!)</f>
        <v/>
      </c>
      <c r="F252" s="440" t="str">
        <f>IF(Tabla1[[#This Row],[Código_Actividad]]="","",'[5]Formulario PPGR1'!#REF!)</f>
        <v/>
      </c>
      <c r="G252" s="476"/>
      <c r="H252" s="455"/>
      <c r="I252" s="441" t="str">
        <f>IFERROR(VLOOKUP(Tabla1[[#This Row],[Código_Actividad]],[5]!Tabla2[[Código]:[Total de Acciones ]],15,FALSE),"")</f>
        <v/>
      </c>
      <c r="J252" s="442"/>
      <c r="K252" s="455"/>
      <c r="L252" s="456"/>
      <c r="M252" s="455"/>
      <c r="N252" s="443"/>
      <c r="O252" s="445"/>
      <c r="P252" s="445"/>
      <c r="Q252" s="459"/>
      <c r="R252" s="442"/>
    </row>
    <row r="253" spans="2:18" s="57" customFormat="1" x14ac:dyDescent="0.25">
      <c r="B253" s="440" t="str">
        <f>IF(Tabla1[[#This Row],[Código_Actividad]]="","",CONCATENATE(Tabla1[[#This Row],[POA]],".",Tabla1[[#This Row],[SRS]],".",Tabla1[[#This Row],[AREA]],".",Tabla1[[#This Row],[TIPO]]))</f>
        <v/>
      </c>
      <c r="C253" s="440" t="str">
        <f>IF(Tabla1[[#This Row],[Código_Actividad]]="","",'[5]Formulario PPGR1'!#REF!)</f>
        <v/>
      </c>
      <c r="D253" s="440" t="str">
        <f>IF(Tabla1[[#This Row],[Código_Actividad]]="","",'[5]Formulario PPGR1'!#REF!)</f>
        <v/>
      </c>
      <c r="E253" s="440" t="str">
        <f>IF(Tabla1[[#This Row],[Código_Actividad]]="","",'[5]Formulario PPGR1'!#REF!)</f>
        <v/>
      </c>
      <c r="F253" s="440" t="str">
        <f>IF(Tabla1[[#This Row],[Código_Actividad]]="","",'[5]Formulario PPGR1'!#REF!)</f>
        <v/>
      </c>
      <c r="G253" s="476"/>
      <c r="H253" s="455"/>
      <c r="I253" s="441" t="str">
        <f>IFERROR(VLOOKUP(Tabla1[[#This Row],[Código_Actividad]],[5]!Tabla2[[Código]:[Total de Acciones ]],15,FALSE),"")</f>
        <v/>
      </c>
      <c r="J253" s="442"/>
      <c r="K253" s="455"/>
      <c r="L253" s="456"/>
      <c r="M253" s="455"/>
      <c r="N253" s="443"/>
      <c r="O253" s="445"/>
      <c r="P253" s="445"/>
      <c r="Q253" s="459"/>
      <c r="R253" s="442"/>
    </row>
    <row r="254" spans="2:18" s="57" customFormat="1" x14ac:dyDescent="0.25">
      <c r="B254" s="440" t="str">
        <f>IF(Tabla1[[#This Row],[Código_Actividad]]="","",CONCATENATE(Tabla1[[#This Row],[POA]],".",Tabla1[[#This Row],[SRS]],".",Tabla1[[#This Row],[AREA]],".",Tabla1[[#This Row],[TIPO]]))</f>
        <v/>
      </c>
      <c r="C254" s="440" t="str">
        <f>IF(Tabla1[[#This Row],[Código_Actividad]]="","",'[5]Formulario PPGR1'!#REF!)</f>
        <v/>
      </c>
      <c r="D254" s="440" t="str">
        <f>IF(Tabla1[[#This Row],[Código_Actividad]]="","",'[5]Formulario PPGR1'!#REF!)</f>
        <v/>
      </c>
      <c r="E254" s="440" t="str">
        <f>IF(Tabla1[[#This Row],[Código_Actividad]]="","",'[5]Formulario PPGR1'!#REF!)</f>
        <v/>
      </c>
      <c r="F254" s="440" t="str">
        <f>IF(Tabla1[[#This Row],[Código_Actividad]]="","",'[5]Formulario PPGR1'!#REF!)</f>
        <v/>
      </c>
      <c r="G254" s="476"/>
      <c r="H254" s="455"/>
      <c r="I254" s="441" t="str">
        <f>IFERROR(VLOOKUP(Tabla1[[#This Row],[Código_Actividad]],[5]!Tabla2[[Código]:[Total de Acciones ]],15,FALSE),"")</f>
        <v/>
      </c>
      <c r="J254" s="442"/>
      <c r="K254" s="455"/>
      <c r="L254" s="456"/>
      <c r="M254" s="455"/>
      <c r="N254" s="443"/>
      <c r="O254" s="445"/>
      <c r="P254" s="445"/>
      <c r="Q254" s="459"/>
      <c r="R254" s="442"/>
    </row>
    <row r="255" spans="2:18" s="57" customFormat="1" x14ac:dyDescent="0.25">
      <c r="B255" s="440" t="str">
        <f>IF(Tabla1[[#This Row],[Código_Actividad]]="","",CONCATENATE(Tabla1[[#This Row],[POA]],".",Tabla1[[#This Row],[SRS]],".",Tabla1[[#This Row],[AREA]],".",Tabla1[[#This Row],[TIPO]]))</f>
        <v/>
      </c>
      <c r="C255" s="440" t="str">
        <f>IF(Tabla1[[#This Row],[Código_Actividad]]="","",'[5]Formulario PPGR1'!#REF!)</f>
        <v/>
      </c>
      <c r="D255" s="440" t="str">
        <f>IF(Tabla1[[#This Row],[Código_Actividad]]="","",'[5]Formulario PPGR1'!#REF!)</f>
        <v/>
      </c>
      <c r="E255" s="440" t="str">
        <f>IF(Tabla1[[#This Row],[Código_Actividad]]="","",'[5]Formulario PPGR1'!#REF!)</f>
        <v/>
      </c>
      <c r="F255" s="440" t="str">
        <f>IF(Tabla1[[#This Row],[Código_Actividad]]="","",'[5]Formulario PPGR1'!#REF!)</f>
        <v/>
      </c>
      <c r="G255" s="476"/>
      <c r="H255" s="455"/>
      <c r="I255" s="441" t="str">
        <f>IFERROR(VLOOKUP(Tabla1[[#This Row],[Código_Actividad]],[5]!Tabla2[[Código]:[Total de Acciones ]],15,FALSE),"")</f>
        <v/>
      </c>
      <c r="J255" s="442"/>
      <c r="K255" s="455"/>
      <c r="L255" s="456"/>
      <c r="M255" s="455"/>
      <c r="N255" s="443"/>
      <c r="O255" s="445"/>
      <c r="P255" s="445"/>
      <c r="Q255" s="459"/>
      <c r="R255" s="442"/>
    </row>
    <row r="256" spans="2:18" s="57" customFormat="1" x14ac:dyDescent="0.25">
      <c r="B256" s="440" t="str">
        <f>IF(Tabla1[[#This Row],[Código_Actividad]]="","",CONCATENATE(Tabla1[[#This Row],[POA]],".",Tabla1[[#This Row],[SRS]],".",Tabla1[[#This Row],[AREA]],".",Tabla1[[#This Row],[TIPO]]))</f>
        <v/>
      </c>
      <c r="C256" s="440" t="str">
        <f>IF(Tabla1[[#This Row],[Código_Actividad]]="","",'[5]Formulario PPGR1'!#REF!)</f>
        <v/>
      </c>
      <c r="D256" s="440" t="str">
        <f>IF(Tabla1[[#This Row],[Código_Actividad]]="","",'[5]Formulario PPGR1'!#REF!)</f>
        <v/>
      </c>
      <c r="E256" s="440" t="str">
        <f>IF(Tabla1[[#This Row],[Código_Actividad]]="","",'[5]Formulario PPGR1'!#REF!)</f>
        <v/>
      </c>
      <c r="F256" s="440" t="str">
        <f>IF(Tabla1[[#This Row],[Código_Actividad]]="","",'[5]Formulario PPGR1'!#REF!)</f>
        <v/>
      </c>
      <c r="G256" s="476"/>
      <c r="H256" s="455"/>
      <c r="I256" s="441" t="str">
        <f>IFERROR(VLOOKUP(Tabla1[[#This Row],[Código_Actividad]],[5]!Tabla2[[Código]:[Total de Acciones ]],15,FALSE),"")</f>
        <v/>
      </c>
      <c r="J256" s="442"/>
      <c r="K256" s="455"/>
      <c r="L256" s="456"/>
      <c r="M256" s="455"/>
      <c r="N256" s="443"/>
      <c r="O256" s="445"/>
      <c r="P256" s="445"/>
      <c r="Q256" s="459"/>
      <c r="R256" s="442"/>
    </row>
    <row r="257" spans="2:18" s="57" customFormat="1" x14ac:dyDescent="0.25">
      <c r="B257" s="440" t="str">
        <f>IF(Tabla1[[#This Row],[Código_Actividad]]="","",CONCATENATE(Tabla1[[#This Row],[POA]],".",Tabla1[[#This Row],[SRS]],".",Tabla1[[#This Row],[AREA]],".",Tabla1[[#This Row],[TIPO]]))</f>
        <v/>
      </c>
      <c r="C257" s="440" t="str">
        <f>IF(Tabla1[[#This Row],[Código_Actividad]]="","",'[5]Formulario PPGR1'!#REF!)</f>
        <v/>
      </c>
      <c r="D257" s="440" t="str">
        <f>IF(Tabla1[[#This Row],[Código_Actividad]]="","",'[5]Formulario PPGR1'!#REF!)</f>
        <v/>
      </c>
      <c r="E257" s="440" t="str">
        <f>IF(Tabla1[[#This Row],[Código_Actividad]]="","",'[5]Formulario PPGR1'!#REF!)</f>
        <v/>
      </c>
      <c r="F257" s="440" t="str">
        <f>IF(Tabla1[[#This Row],[Código_Actividad]]="","",'[5]Formulario PPGR1'!#REF!)</f>
        <v/>
      </c>
      <c r="G257" s="476"/>
      <c r="H257" s="455"/>
      <c r="I257" s="441" t="str">
        <f>IFERROR(VLOOKUP(Tabla1[[#This Row],[Código_Actividad]],[5]!Tabla2[[Código]:[Total de Acciones ]],15,FALSE),"")</f>
        <v/>
      </c>
      <c r="J257" s="442"/>
      <c r="K257" s="455"/>
      <c r="L257" s="456"/>
      <c r="M257" s="455"/>
      <c r="N257" s="443"/>
      <c r="O257" s="445"/>
      <c r="P257" s="445"/>
      <c r="Q257" s="459"/>
      <c r="R257" s="442"/>
    </row>
    <row r="258" spans="2:18" s="57" customFormat="1" x14ac:dyDescent="0.25">
      <c r="B258" s="440" t="str">
        <f>IF(Tabla1[[#This Row],[Código_Actividad]]="","",CONCATENATE(Tabla1[[#This Row],[POA]],".",Tabla1[[#This Row],[SRS]],".",Tabla1[[#This Row],[AREA]],".",Tabla1[[#This Row],[TIPO]]))</f>
        <v/>
      </c>
      <c r="C258" s="440" t="str">
        <f>IF(Tabla1[[#This Row],[Código_Actividad]]="","",'[5]Formulario PPGR1'!#REF!)</f>
        <v/>
      </c>
      <c r="D258" s="440" t="str">
        <f>IF(Tabla1[[#This Row],[Código_Actividad]]="","",'[5]Formulario PPGR1'!#REF!)</f>
        <v/>
      </c>
      <c r="E258" s="440" t="str">
        <f>IF(Tabla1[[#This Row],[Código_Actividad]]="","",'[5]Formulario PPGR1'!#REF!)</f>
        <v/>
      </c>
      <c r="F258" s="440" t="str">
        <f>IF(Tabla1[[#This Row],[Código_Actividad]]="","",'[5]Formulario PPGR1'!#REF!)</f>
        <v/>
      </c>
      <c r="G258" s="476"/>
      <c r="H258" s="455"/>
      <c r="I258" s="441" t="str">
        <f>IFERROR(VLOOKUP(Tabla1[[#This Row],[Código_Actividad]],[5]!Tabla2[[Código]:[Total de Acciones ]],15,FALSE),"")</f>
        <v/>
      </c>
      <c r="J258" s="442"/>
      <c r="K258" s="455"/>
      <c r="L258" s="456"/>
      <c r="M258" s="455"/>
      <c r="N258" s="443"/>
      <c r="O258" s="445"/>
      <c r="P258" s="445"/>
      <c r="Q258" s="459"/>
      <c r="R258" s="442"/>
    </row>
    <row r="259" spans="2:18" s="57" customFormat="1" x14ac:dyDescent="0.25">
      <c r="B259" s="440" t="str">
        <f>IF(Tabla1[[#This Row],[Código_Actividad]]="","",CONCATENATE(Tabla1[[#This Row],[POA]],".",Tabla1[[#This Row],[SRS]],".",Tabla1[[#This Row],[AREA]],".",Tabla1[[#This Row],[TIPO]]))</f>
        <v/>
      </c>
      <c r="C259" s="440" t="str">
        <f>IF(Tabla1[[#This Row],[Código_Actividad]]="","",'[5]Formulario PPGR1'!#REF!)</f>
        <v/>
      </c>
      <c r="D259" s="440" t="str">
        <f>IF(Tabla1[[#This Row],[Código_Actividad]]="","",'[5]Formulario PPGR1'!#REF!)</f>
        <v/>
      </c>
      <c r="E259" s="440" t="str">
        <f>IF(Tabla1[[#This Row],[Código_Actividad]]="","",'[5]Formulario PPGR1'!#REF!)</f>
        <v/>
      </c>
      <c r="F259" s="440" t="str">
        <f>IF(Tabla1[[#This Row],[Código_Actividad]]="","",'[5]Formulario PPGR1'!#REF!)</f>
        <v/>
      </c>
      <c r="G259" s="476"/>
      <c r="H259" s="455"/>
      <c r="I259" s="441" t="str">
        <f>IFERROR(VLOOKUP(Tabla1[[#This Row],[Código_Actividad]],[5]!Tabla2[[Código]:[Total de Acciones ]],15,FALSE),"")</f>
        <v/>
      </c>
      <c r="J259" s="442"/>
      <c r="K259" s="455"/>
      <c r="L259" s="456"/>
      <c r="M259" s="455"/>
      <c r="N259" s="443"/>
      <c r="O259" s="445"/>
      <c r="P259" s="445"/>
      <c r="Q259" s="459"/>
      <c r="R259" s="442"/>
    </row>
    <row r="260" spans="2:18" s="57" customFormat="1" x14ac:dyDescent="0.25">
      <c r="B260" s="440" t="str">
        <f>IF(Tabla1[[#This Row],[Código_Actividad]]="","",CONCATENATE(Tabla1[[#This Row],[POA]],".",Tabla1[[#This Row],[SRS]],".",Tabla1[[#This Row],[AREA]],".",Tabla1[[#This Row],[TIPO]]))</f>
        <v/>
      </c>
      <c r="C260" s="440" t="str">
        <f>IF(Tabla1[[#This Row],[Código_Actividad]]="","",'[5]Formulario PPGR1'!#REF!)</f>
        <v/>
      </c>
      <c r="D260" s="440" t="str">
        <f>IF(Tabla1[[#This Row],[Código_Actividad]]="","",'[5]Formulario PPGR1'!#REF!)</f>
        <v/>
      </c>
      <c r="E260" s="440" t="str">
        <f>IF(Tabla1[[#This Row],[Código_Actividad]]="","",'[5]Formulario PPGR1'!#REF!)</f>
        <v/>
      </c>
      <c r="F260" s="440" t="str">
        <f>IF(Tabla1[[#This Row],[Código_Actividad]]="","",'[5]Formulario PPGR1'!#REF!)</f>
        <v/>
      </c>
      <c r="G260" s="476"/>
      <c r="H260" s="455"/>
      <c r="I260" s="441" t="str">
        <f>IFERROR(VLOOKUP(Tabla1[[#This Row],[Código_Actividad]],[5]!Tabla2[[Código]:[Total de Acciones ]],15,FALSE),"")</f>
        <v/>
      </c>
      <c r="J260" s="442"/>
      <c r="K260" s="455"/>
      <c r="L260" s="456"/>
      <c r="M260" s="455"/>
      <c r="N260" s="443"/>
      <c r="O260" s="445"/>
      <c r="P260" s="445"/>
      <c r="Q260" s="459"/>
      <c r="R260" s="442"/>
    </row>
    <row r="261" spans="2:18" s="57" customFormat="1" x14ac:dyDescent="0.25">
      <c r="B261" s="440" t="str">
        <f>IF(Tabla1[[#This Row],[Código_Actividad]]="","",CONCATENATE(Tabla1[[#This Row],[POA]],".",Tabla1[[#This Row],[SRS]],".",Tabla1[[#This Row],[AREA]],".",Tabla1[[#This Row],[TIPO]]))</f>
        <v/>
      </c>
      <c r="C261" s="440" t="str">
        <f>IF(Tabla1[[#This Row],[Código_Actividad]]="","",'[5]Formulario PPGR1'!#REF!)</f>
        <v/>
      </c>
      <c r="D261" s="440" t="str">
        <f>IF(Tabla1[[#This Row],[Código_Actividad]]="","",'[5]Formulario PPGR1'!#REF!)</f>
        <v/>
      </c>
      <c r="E261" s="440" t="str">
        <f>IF(Tabla1[[#This Row],[Código_Actividad]]="","",'[5]Formulario PPGR1'!#REF!)</f>
        <v/>
      </c>
      <c r="F261" s="440" t="str">
        <f>IF(Tabla1[[#This Row],[Código_Actividad]]="","",'[5]Formulario PPGR1'!#REF!)</f>
        <v/>
      </c>
      <c r="G261" s="476"/>
      <c r="H261" s="455"/>
      <c r="I261" s="441" t="str">
        <f>IFERROR(VLOOKUP(Tabla1[[#This Row],[Código_Actividad]],[5]!Tabla2[[Código]:[Total de Acciones ]],15,FALSE),"")</f>
        <v/>
      </c>
      <c r="J261" s="442"/>
      <c r="K261" s="455"/>
      <c r="L261" s="456"/>
      <c r="M261" s="455"/>
      <c r="N261" s="443"/>
      <c r="O261" s="445"/>
      <c r="P261" s="445"/>
      <c r="Q261" s="459"/>
      <c r="R261" s="442"/>
    </row>
    <row r="262" spans="2:18" s="57" customFormat="1" x14ac:dyDescent="0.25">
      <c r="B262" s="440" t="str">
        <f>IF(Tabla1[[#This Row],[Código_Actividad]]="","",CONCATENATE(Tabla1[[#This Row],[POA]],".",Tabla1[[#This Row],[SRS]],".",Tabla1[[#This Row],[AREA]],".",Tabla1[[#This Row],[TIPO]]))</f>
        <v/>
      </c>
      <c r="C262" s="440" t="str">
        <f>IF(Tabla1[[#This Row],[Código_Actividad]]="","",'[5]Formulario PPGR1'!#REF!)</f>
        <v/>
      </c>
      <c r="D262" s="440" t="str">
        <f>IF(Tabla1[[#This Row],[Código_Actividad]]="","",'[5]Formulario PPGR1'!#REF!)</f>
        <v/>
      </c>
      <c r="E262" s="440" t="str">
        <f>IF(Tabla1[[#This Row],[Código_Actividad]]="","",'[5]Formulario PPGR1'!#REF!)</f>
        <v/>
      </c>
      <c r="F262" s="440" t="str">
        <f>IF(Tabla1[[#This Row],[Código_Actividad]]="","",'[5]Formulario PPGR1'!#REF!)</f>
        <v/>
      </c>
      <c r="G262" s="476"/>
      <c r="H262" s="455"/>
      <c r="I262" s="441" t="str">
        <f>IFERROR(VLOOKUP(Tabla1[[#This Row],[Código_Actividad]],[5]!Tabla2[[Código]:[Total de Acciones ]],15,FALSE),"")</f>
        <v/>
      </c>
      <c r="J262" s="442"/>
      <c r="K262" s="455"/>
      <c r="L262" s="456"/>
      <c r="M262" s="455"/>
      <c r="N262" s="443"/>
      <c r="O262" s="445"/>
      <c r="P262" s="445"/>
      <c r="Q262" s="459"/>
      <c r="R262" s="442"/>
    </row>
    <row r="263" spans="2:18" s="57" customFormat="1" x14ac:dyDescent="0.25">
      <c r="B263" s="440" t="str">
        <f>IF(Tabla1[[#This Row],[Código_Actividad]]="","",CONCATENATE(Tabla1[[#This Row],[POA]],".",Tabla1[[#This Row],[SRS]],".",Tabla1[[#This Row],[AREA]],".",Tabla1[[#This Row],[TIPO]]))</f>
        <v/>
      </c>
      <c r="C263" s="440" t="str">
        <f>IF(Tabla1[[#This Row],[Código_Actividad]]="","",'[5]Formulario PPGR1'!#REF!)</f>
        <v/>
      </c>
      <c r="D263" s="440" t="str">
        <f>IF(Tabla1[[#This Row],[Código_Actividad]]="","",'[5]Formulario PPGR1'!#REF!)</f>
        <v/>
      </c>
      <c r="E263" s="440" t="str">
        <f>IF(Tabla1[[#This Row],[Código_Actividad]]="","",'[5]Formulario PPGR1'!#REF!)</f>
        <v/>
      </c>
      <c r="F263" s="440" t="str">
        <f>IF(Tabla1[[#This Row],[Código_Actividad]]="","",'[5]Formulario PPGR1'!#REF!)</f>
        <v/>
      </c>
      <c r="G263" s="476"/>
      <c r="H263" s="455"/>
      <c r="I263" s="441" t="str">
        <f>IFERROR(VLOOKUP(Tabla1[[#This Row],[Código_Actividad]],[5]!Tabla2[[Código]:[Total de Acciones ]],15,FALSE),"")</f>
        <v/>
      </c>
      <c r="J263" s="442"/>
      <c r="K263" s="455"/>
      <c r="L263" s="456"/>
      <c r="M263" s="455"/>
      <c r="N263" s="443"/>
      <c r="O263" s="445"/>
      <c r="P263" s="445"/>
      <c r="Q263" s="459"/>
      <c r="R263" s="442"/>
    </row>
    <row r="264" spans="2:18" s="57" customFormat="1" x14ac:dyDescent="0.25">
      <c r="B264" s="440" t="str">
        <f>IF(Tabla1[[#This Row],[Código_Actividad]]="","",CONCATENATE(Tabla1[[#This Row],[POA]],".",Tabla1[[#This Row],[SRS]],".",Tabla1[[#This Row],[AREA]],".",Tabla1[[#This Row],[TIPO]]))</f>
        <v/>
      </c>
      <c r="C264" s="440" t="str">
        <f>IF(Tabla1[[#This Row],[Código_Actividad]]="","",'[5]Formulario PPGR1'!#REF!)</f>
        <v/>
      </c>
      <c r="D264" s="440" t="str">
        <f>IF(Tabla1[[#This Row],[Código_Actividad]]="","",'[5]Formulario PPGR1'!#REF!)</f>
        <v/>
      </c>
      <c r="E264" s="440" t="str">
        <f>IF(Tabla1[[#This Row],[Código_Actividad]]="","",'[5]Formulario PPGR1'!#REF!)</f>
        <v/>
      </c>
      <c r="F264" s="440" t="str">
        <f>IF(Tabla1[[#This Row],[Código_Actividad]]="","",'[5]Formulario PPGR1'!#REF!)</f>
        <v/>
      </c>
      <c r="G264" s="476"/>
      <c r="H264" s="455"/>
      <c r="I264" s="441" t="str">
        <f>IFERROR(VLOOKUP(Tabla1[[#This Row],[Código_Actividad]],[5]!Tabla2[[Código]:[Total de Acciones ]],15,FALSE),"")</f>
        <v/>
      </c>
      <c r="J264" s="442"/>
      <c r="K264" s="455"/>
      <c r="L264" s="456"/>
      <c r="M264" s="455"/>
      <c r="N264" s="443"/>
      <c r="O264" s="445"/>
      <c r="P264" s="445"/>
      <c r="Q264" s="459"/>
      <c r="R264" s="442"/>
    </row>
    <row r="265" spans="2:18" s="57" customFormat="1" x14ac:dyDescent="0.25">
      <c r="B265" s="440" t="str">
        <f>IF(Tabla1[[#This Row],[Código_Actividad]]="","",CONCATENATE(Tabla1[[#This Row],[POA]],".",Tabla1[[#This Row],[SRS]],".",Tabla1[[#This Row],[AREA]],".",Tabla1[[#This Row],[TIPO]]))</f>
        <v/>
      </c>
      <c r="C265" s="440" t="str">
        <f>IF(Tabla1[[#This Row],[Código_Actividad]]="","",'[5]Formulario PPGR1'!#REF!)</f>
        <v/>
      </c>
      <c r="D265" s="440" t="str">
        <f>IF(Tabla1[[#This Row],[Código_Actividad]]="","",'[5]Formulario PPGR1'!#REF!)</f>
        <v/>
      </c>
      <c r="E265" s="440" t="str">
        <f>IF(Tabla1[[#This Row],[Código_Actividad]]="","",'[5]Formulario PPGR1'!#REF!)</f>
        <v/>
      </c>
      <c r="F265" s="440" t="str">
        <f>IF(Tabla1[[#This Row],[Código_Actividad]]="","",'[5]Formulario PPGR1'!#REF!)</f>
        <v/>
      </c>
      <c r="G265" s="476"/>
      <c r="H265" s="455"/>
      <c r="I265" s="441" t="str">
        <f>IFERROR(VLOOKUP(Tabla1[[#This Row],[Código_Actividad]],[5]!Tabla2[[Código]:[Total de Acciones ]],15,FALSE),"")</f>
        <v/>
      </c>
      <c r="J265" s="442"/>
      <c r="K265" s="455"/>
      <c r="L265" s="456"/>
      <c r="M265" s="455"/>
      <c r="N265" s="443"/>
      <c r="O265" s="445"/>
      <c r="P265" s="445"/>
      <c r="Q265" s="459"/>
      <c r="R265" s="442"/>
    </row>
    <row r="266" spans="2:18" s="57" customFormat="1" x14ac:dyDescent="0.25">
      <c r="B266" s="440" t="str">
        <f>IF(Tabla1[[#This Row],[Código_Actividad]]="","",CONCATENATE(Tabla1[[#This Row],[POA]],".",Tabla1[[#This Row],[SRS]],".",Tabla1[[#This Row],[AREA]],".",Tabla1[[#This Row],[TIPO]]))</f>
        <v/>
      </c>
      <c r="C266" s="440" t="str">
        <f>IF(Tabla1[[#This Row],[Código_Actividad]]="","",'[5]Formulario PPGR1'!#REF!)</f>
        <v/>
      </c>
      <c r="D266" s="440" t="str">
        <f>IF(Tabla1[[#This Row],[Código_Actividad]]="","",'[5]Formulario PPGR1'!#REF!)</f>
        <v/>
      </c>
      <c r="E266" s="440" t="str">
        <f>IF(Tabla1[[#This Row],[Código_Actividad]]="","",'[5]Formulario PPGR1'!#REF!)</f>
        <v/>
      </c>
      <c r="F266" s="440" t="str">
        <f>IF(Tabla1[[#This Row],[Código_Actividad]]="","",'[5]Formulario PPGR1'!#REF!)</f>
        <v/>
      </c>
      <c r="G266" s="476"/>
      <c r="H266" s="455"/>
      <c r="I266" s="441" t="str">
        <f>IFERROR(VLOOKUP(Tabla1[[#This Row],[Código_Actividad]],[5]!Tabla2[[Código]:[Total de Acciones ]],15,FALSE),"")</f>
        <v/>
      </c>
      <c r="J266" s="442"/>
      <c r="K266" s="455"/>
      <c r="L266" s="456"/>
      <c r="M266" s="455"/>
      <c r="N266" s="443"/>
      <c r="O266" s="445"/>
      <c r="P266" s="445"/>
      <c r="Q266" s="459"/>
      <c r="R266" s="442"/>
    </row>
    <row r="267" spans="2:18" s="57" customFormat="1" x14ac:dyDescent="0.25">
      <c r="B267" s="440" t="str">
        <f>IF(Tabla1[[#This Row],[Código_Actividad]]="","",CONCATENATE(Tabla1[[#This Row],[POA]],".",Tabla1[[#This Row],[SRS]],".",Tabla1[[#This Row],[AREA]],".",Tabla1[[#This Row],[TIPO]]))</f>
        <v/>
      </c>
      <c r="C267" s="440" t="str">
        <f>IF(Tabla1[[#This Row],[Código_Actividad]]="","",'[5]Formulario PPGR1'!#REF!)</f>
        <v/>
      </c>
      <c r="D267" s="440" t="str">
        <f>IF(Tabla1[[#This Row],[Código_Actividad]]="","",'[5]Formulario PPGR1'!#REF!)</f>
        <v/>
      </c>
      <c r="E267" s="440" t="str">
        <f>IF(Tabla1[[#This Row],[Código_Actividad]]="","",'[5]Formulario PPGR1'!#REF!)</f>
        <v/>
      </c>
      <c r="F267" s="440" t="str">
        <f>IF(Tabla1[[#This Row],[Código_Actividad]]="","",'[5]Formulario PPGR1'!#REF!)</f>
        <v/>
      </c>
      <c r="G267" s="476"/>
      <c r="H267" s="455"/>
      <c r="I267" s="441" t="str">
        <f>IFERROR(VLOOKUP(Tabla1[[#This Row],[Código_Actividad]],[5]!Tabla2[[Código]:[Total de Acciones ]],15,FALSE),"")</f>
        <v/>
      </c>
      <c r="J267" s="442"/>
      <c r="K267" s="455"/>
      <c r="L267" s="456"/>
      <c r="M267" s="455"/>
      <c r="N267" s="443"/>
      <c r="O267" s="445"/>
      <c r="P267" s="445"/>
      <c r="Q267" s="459"/>
      <c r="R267" s="442"/>
    </row>
    <row r="268" spans="2:18" s="57" customFormat="1" x14ac:dyDescent="0.25">
      <c r="B268" s="440" t="str">
        <f>IF(Tabla1[[#This Row],[Código_Actividad]]="","",CONCATENATE(Tabla1[[#This Row],[POA]],".",Tabla1[[#This Row],[SRS]],".",Tabla1[[#This Row],[AREA]],".",Tabla1[[#This Row],[TIPO]]))</f>
        <v/>
      </c>
      <c r="C268" s="440" t="str">
        <f>IF(Tabla1[[#This Row],[Código_Actividad]]="","",'[5]Formulario PPGR1'!#REF!)</f>
        <v/>
      </c>
      <c r="D268" s="440" t="str">
        <f>IF(Tabla1[[#This Row],[Código_Actividad]]="","",'[5]Formulario PPGR1'!#REF!)</f>
        <v/>
      </c>
      <c r="E268" s="440" t="str">
        <f>IF(Tabla1[[#This Row],[Código_Actividad]]="","",'[5]Formulario PPGR1'!#REF!)</f>
        <v/>
      </c>
      <c r="F268" s="440" t="str">
        <f>IF(Tabla1[[#This Row],[Código_Actividad]]="","",'[5]Formulario PPGR1'!#REF!)</f>
        <v/>
      </c>
      <c r="G268" s="476"/>
      <c r="H268" s="455"/>
      <c r="I268" s="441" t="str">
        <f>IFERROR(VLOOKUP(Tabla1[[#This Row],[Código_Actividad]],[5]!Tabla2[[Código]:[Total de Acciones ]],15,FALSE),"")</f>
        <v/>
      </c>
      <c r="J268" s="442"/>
      <c r="K268" s="455"/>
      <c r="L268" s="456"/>
      <c r="M268" s="455"/>
      <c r="N268" s="443"/>
      <c r="O268" s="445"/>
      <c r="P268" s="445"/>
      <c r="Q268" s="459"/>
      <c r="R268" s="442"/>
    </row>
    <row r="269" spans="2:18" s="57" customFormat="1" x14ac:dyDescent="0.25">
      <c r="B269" s="440" t="str">
        <f>IF(Tabla1[[#This Row],[Código_Actividad]]="","",CONCATENATE(Tabla1[[#This Row],[POA]],".",Tabla1[[#This Row],[SRS]],".",Tabla1[[#This Row],[AREA]],".",Tabla1[[#This Row],[TIPO]]))</f>
        <v/>
      </c>
      <c r="C269" s="440" t="str">
        <f>IF(Tabla1[[#This Row],[Código_Actividad]]="","",'[5]Formulario PPGR1'!#REF!)</f>
        <v/>
      </c>
      <c r="D269" s="440" t="str">
        <f>IF(Tabla1[[#This Row],[Código_Actividad]]="","",'[5]Formulario PPGR1'!#REF!)</f>
        <v/>
      </c>
      <c r="E269" s="440" t="str">
        <f>IF(Tabla1[[#This Row],[Código_Actividad]]="","",'[5]Formulario PPGR1'!#REF!)</f>
        <v/>
      </c>
      <c r="F269" s="440" t="str">
        <f>IF(Tabla1[[#This Row],[Código_Actividad]]="","",'[5]Formulario PPGR1'!#REF!)</f>
        <v/>
      </c>
      <c r="G269" s="476"/>
      <c r="H269" s="455"/>
      <c r="I269" s="441" t="str">
        <f>IFERROR(VLOOKUP(Tabla1[[#This Row],[Código_Actividad]],[5]!Tabla2[[Código]:[Total de Acciones ]],15,FALSE),"")</f>
        <v/>
      </c>
      <c r="J269" s="442"/>
      <c r="K269" s="455"/>
      <c r="L269" s="456"/>
      <c r="M269" s="455"/>
      <c r="N269" s="443"/>
      <c r="O269" s="445"/>
      <c r="P269" s="445"/>
      <c r="Q269" s="459"/>
      <c r="R269" s="442"/>
    </row>
    <row r="270" spans="2:18" s="57" customFormat="1" x14ac:dyDescent="0.25">
      <c r="B270" s="440" t="str">
        <f>IF(Tabla1[[#This Row],[Código_Actividad]]="","",CONCATENATE(Tabla1[[#This Row],[POA]],".",Tabla1[[#This Row],[SRS]],".",Tabla1[[#This Row],[AREA]],".",Tabla1[[#This Row],[TIPO]]))</f>
        <v/>
      </c>
      <c r="C270" s="440" t="str">
        <f>IF(Tabla1[[#This Row],[Código_Actividad]]="","",'[5]Formulario PPGR1'!#REF!)</f>
        <v/>
      </c>
      <c r="D270" s="440" t="str">
        <f>IF(Tabla1[[#This Row],[Código_Actividad]]="","",'[5]Formulario PPGR1'!#REF!)</f>
        <v/>
      </c>
      <c r="E270" s="440" t="str">
        <f>IF(Tabla1[[#This Row],[Código_Actividad]]="","",'[5]Formulario PPGR1'!#REF!)</f>
        <v/>
      </c>
      <c r="F270" s="440" t="str">
        <f>IF(Tabla1[[#This Row],[Código_Actividad]]="","",'[5]Formulario PPGR1'!#REF!)</f>
        <v/>
      </c>
      <c r="G270" s="476"/>
      <c r="H270" s="455"/>
      <c r="I270" s="441" t="str">
        <f>IFERROR(VLOOKUP(Tabla1[[#This Row],[Código_Actividad]],[5]!Tabla2[[Código]:[Total de Acciones ]],15,FALSE),"")</f>
        <v/>
      </c>
      <c r="J270" s="442"/>
      <c r="K270" s="455"/>
      <c r="L270" s="456"/>
      <c r="M270" s="455"/>
      <c r="N270" s="443"/>
      <c r="O270" s="445"/>
      <c r="P270" s="445"/>
      <c r="Q270" s="459"/>
      <c r="R270" s="442"/>
    </row>
    <row r="271" spans="2:18" s="57" customFormat="1" x14ac:dyDescent="0.25">
      <c r="B271" s="440" t="str">
        <f>IF(Tabla1[[#This Row],[Código_Actividad]]="","",CONCATENATE(Tabla1[[#This Row],[POA]],".",Tabla1[[#This Row],[SRS]],".",Tabla1[[#This Row],[AREA]],".",Tabla1[[#This Row],[TIPO]]))</f>
        <v/>
      </c>
      <c r="C271" s="440" t="str">
        <f>IF(Tabla1[[#This Row],[Código_Actividad]]="","",'[5]Formulario PPGR1'!#REF!)</f>
        <v/>
      </c>
      <c r="D271" s="440" t="str">
        <f>IF(Tabla1[[#This Row],[Código_Actividad]]="","",'[5]Formulario PPGR1'!#REF!)</f>
        <v/>
      </c>
      <c r="E271" s="440" t="str">
        <f>IF(Tabla1[[#This Row],[Código_Actividad]]="","",'[5]Formulario PPGR1'!#REF!)</f>
        <v/>
      </c>
      <c r="F271" s="440" t="str">
        <f>IF(Tabla1[[#This Row],[Código_Actividad]]="","",'[5]Formulario PPGR1'!#REF!)</f>
        <v/>
      </c>
      <c r="G271" s="476"/>
      <c r="H271" s="455"/>
      <c r="I271" s="441" t="str">
        <f>IFERROR(VLOOKUP(Tabla1[[#This Row],[Código_Actividad]],[5]!Tabla2[[Código]:[Total de Acciones ]],15,FALSE),"")</f>
        <v/>
      </c>
      <c r="J271" s="442"/>
      <c r="K271" s="455"/>
      <c r="L271" s="456"/>
      <c r="M271" s="455"/>
      <c r="N271" s="443"/>
      <c r="O271" s="445"/>
      <c r="P271" s="445"/>
      <c r="Q271" s="459"/>
      <c r="R271" s="442"/>
    </row>
    <row r="272" spans="2:18" s="57" customFormat="1" x14ac:dyDescent="0.25">
      <c r="B272" s="440" t="str">
        <f>IF(Tabla1[[#This Row],[Código_Actividad]]="","",CONCATENATE(Tabla1[[#This Row],[POA]],".",Tabla1[[#This Row],[SRS]],".",Tabla1[[#This Row],[AREA]],".",Tabla1[[#This Row],[TIPO]]))</f>
        <v/>
      </c>
      <c r="C272" s="440" t="str">
        <f>IF(Tabla1[[#This Row],[Código_Actividad]]="","",'[5]Formulario PPGR1'!#REF!)</f>
        <v/>
      </c>
      <c r="D272" s="440" t="str">
        <f>IF(Tabla1[[#This Row],[Código_Actividad]]="","",'[5]Formulario PPGR1'!#REF!)</f>
        <v/>
      </c>
      <c r="E272" s="440" t="str">
        <f>IF(Tabla1[[#This Row],[Código_Actividad]]="","",'[5]Formulario PPGR1'!#REF!)</f>
        <v/>
      </c>
      <c r="F272" s="440" t="str">
        <f>IF(Tabla1[[#This Row],[Código_Actividad]]="","",'[5]Formulario PPGR1'!#REF!)</f>
        <v/>
      </c>
      <c r="G272" s="476"/>
      <c r="H272" s="455"/>
      <c r="I272" s="441" t="str">
        <f>IFERROR(VLOOKUP(Tabla1[[#This Row],[Código_Actividad]],[5]!Tabla2[[Código]:[Total de Acciones ]],15,FALSE),"")</f>
        <v/>
      </c>
      <c r="J272" s="442"/>
      <c r="K272" s="455"/>
      <c r="L272" s="456"/>
      <c r="M272" s="455"/>
      <c r="N272" s="443"/>
      <c r="O272" s="445"/>
      <c r="P272" s="445"/>
      <c r="Q272" s="459"/>
      <c r="R272" s="442"/>
    </row>
    <row r="273" spans="2:18" s="57" customFormat="1" x14ac:dyDescent="0.25">
      <c r="B273" s="440" t="str">
        <f>IF(Tabla1[[#This Row],[Código_Actividad]]="","",CONCATENATE(Tabla1[[#This Row],[POA]],".",Tabla1[[#This Row],[SRS]],".",Tabla1[[#This Row],[AREA]],".",Tabla1[[#This Row],[TIPO]]))</f>
        <v/>
      </c>
      <c r="C273" s="440" t="str">
        <f>IF(Tabla1[[#This Row],[Código_Actividad]]="","",'[5]Formulario PPGR1'!#REF!)</f>
        <v/>
      </c>
      <c r="D273" s="440" t="str">
        <f>IF(Tabla1[[#This Row],[Código_Actividad]]="","",'[5]Formulario PPGR1'!#REF!)</f>
        <v/>
      </c>
      <c r="E273" s="440" t="str">
        <f>IF(Tabla1[[#This Row],[Código_Actividad]]="","",'[5]Formulario PPGR1'!#REF!)</f>
        <v/>
      </c>
      <c r="F273" s="440" t="str">
        <f>IF(Tabla1[[#This Row],[Código_Actividad]]="","",'[5]Formulario PPGR1'!#REF!)</f>
        <v/>
      </c>
      <c r="G273" s="476"/>
      <c r="H273" s="455"/>
      <c r="I273" s="441" t="str">
        <f>IFERROR(VLOOKUP(Tabla1[[#This Row],[Código_Actividad]],[5]!Tabla2[[Código]:[Total de Acciones ]],15,FALSE),"")</f>
        <v/>
      </c>
      <c r="J273" s="442"/>
      <c r="K273" s="455"/>
      <c r="L273" s="456"/>
      <c r="M273" s="455"/>
      <c r="N273" s="443"/>
      <c r="O273" s="445"/>
      <c r="P273" s="445"/>
      <c r="Q273" s="459"/>
      <c r="R273" s="442"/>
    </row>
    <row r="274" spans="2:18" s="57" customFormat="1" x14ac:dyDescent="0.25">
      <c r="B274" s="440" t="str">
        <f>IF(Tabla1[[#This Row],[Código_Actividad]]="","",CONCATENATE(Tabla1[[#This Row],[POA]],".",Tabla1[[#This Row],[SRS]],".",Tabla1[[#This Row],[AREA]],".",Tabla1[[#This Row],[TIPO]]))</f>
        <v/>
      </c>
      <c r="C274" s="440" t="str">
        <f>IF(Tabla1[[#This Row],[Código_Actividad]]="","",'[5]Formulario PPGR1'!#REF!)</f>
        <v/>
      </c>
      <c r="D274" s="440" t="str">
        <f>IF(Tabla1[[#This Row],[Código_Actividad]]="","",'[5]Formulario PPGR1'!#REF!)</f>
        <v/>
      </c>
      <c r="E274" s="440" t="str">
        <f>IF(Tabla1[[#This Row],[Código_Actividad]]="","",'[5]Formulario PPGR1'!#REF!)</f>
        <v/>
      </c>
      <c r="F274" s="440" t="str">
        <f>IF(Tabla1[[#This Row],[Código_Actividad]]="","",'[5]Formulario PPGR1'!#REF!)</f>
        <v/>
      </c>
      <c r="G274" s="476"/>
      <c r="H274" s="455"/>
      <c r="I274" s="441" t="str">
        <f>IFERROR(VLOOKUP(Tabla1[[#This Row],[Código_Actividad]],[5]!Tabla2[[Código]:[Total de Acciones ]],15,FALSE),"")</f>
        <v/>
      </c>
      <c r="J274" s="442"/>
      <c r="K274" s="455"/>
      <c r="L274" s="456"/>
      <c r="M274" s="455"/>
      <c r="N274" s="443"/>
      <c r="O274" s="445"/>
      <c r="P274" s="445"/>
      <c r="Q274" s="459"/>
      <c r="R274" s="442"/>
    </row>
    <row r="275" spans="2:18" s="57" customFormat="1" x14ac:dyDescent="0.25">
      <c r="B275" s="440" t="str">
        <f>IF(Tabla1[[#This Row],[Código_Actividad]]="","",CONCATENATE(Tabla1[[#This Row],[POA]],".",Tabla1[[#This Row],[SRS]],".",Tabla1[[#This Row],[AREA]],".",Tabla1[[#This Row],[TIPO]]))</f>
        <v/>
      </c>
      <c r="C275" s="440" t="str">
        <f>IF(Tabla1[[#This Row],[Código_Actividad]]="","",'[5]Formulario PPGR1'!#REF!)</f>
        <v/>
      </c>
      <c r="D275" s="440" t="str">
        <f>IF(Tabla1[[#This Row],[Código_Actividad]]="","",'[5]Formulario PPGR1'!#REF!)</f>
        <v/>
      </c>
      <c r="E275" s="440" t="str">
        <f>IF(Tabla1[[#This Row],[Código_Actividad]]="","",'[5]Formulario PPGR1'!#REF!)</f>
        <v/>
      </c>
      <c r="F275" s="440" t="str">
        <f>IF(Tabla1[[#This Row],[Código_Actividad]]="","",'[5]Formulario PPGR1'!#REF!)</f>
        <v/>
      </c>
      <c r="G275" s="476"/>
      <c r="H275" s="455" t="str">
        <f>IFERROR(VLOOKUP(Tabla1[[#This Row],[Código_Actividad]],'[5]Formulario PPGR2'!$H$8:$I$1048576,2,FALSE),"")</f>
        <v/>
      </c>
      <c r="I275" s="441" t="str">
        <f>IFERROR(VLOOKUP(Tabla1[[#This Row],[Código_Actividad]],[5]!Tabla2[[Código]:[Total de Acciones ]],15,FALSE),"")</f>
        <v/>
      </c>
      <c r="J275" s="442"/>
      <c r="K275" s="455"/>
      <c r="L275" s="456"/>
      <c r="M275" s="455"/>
      <c r="N275" s="443"/>
      <c r="O275" s="445"/>
      <c r="P275" s="445"/>
      <c r="Q275" s="459"/>
      <c r="R275" s="442"/>
    </row>
    <row r="276" spans="2:18" s="57" customFormat="1" x14ac:dyDescent="0.25">
      <c r="B276" s="440" t="str">
        <f>IF(Tabla1[[#This Row],[Código_Actividad]]="","",CONCATENATE(Tabla1[[#This Row],[POA]],".",Tabla1[[#This Row],[SRS]],".",Tabla1[[#This Row],[AREA]],".",Tabla1[[#This Row],[TIPO]]))</f>
        <v/>
      </c>
      <c r="C276" s="440" t="str">
        <f>IF(Tabla1[[#This Row],[Código_Actividad]]="","",'[5]Formulario PPGR1'!#REF!)</f>
        <v/>
      </c>
      <c r="D276" s="440" t="str">
        <f>IF(Tabla1[[#This Row],[Código_Actividad]]="","",'[5]Formulario PPGR1'!#REF!)</f>
        <v/>
      </c>
      <c r="E276" s="440" t="str">
        <f>IF(Tabla1[[#This Row],[Código_Actividad]]="","",'[5]Formulario PPGR1'!#REF!)</f>
        <v/>
      </c>
      <c r="F276" s="440" t="str">
        <f>IF(Tabla1[[#This Row],[Código_Actividad]]="","",'[5]Formulario PPGR1'!#REF!)</f>
        <v/>
      </c>
      <c r="G276" s="476"/>
      <c r="H276" s="455" t="str">
        <f>IFERROR(VLOOKUP(Tabla1[[#This Row],[Código_Actividad]],'[5]Formulario PPGR2'!$H$8:$I$1048576,2,FALSE),"")</f>
        <v/>
      </c>
      <c r="I276" s="441" t="str">
        <f>IFERROR(VLOOKUP(Tabla1[[#This Row],[Código_Actividad]],[5]!Tabla2[[Código]:[Total de Acciones ]],15,FALSE),"")</f>
        <v/>
      </c>
      <c r="J276" s="442"/>
      <c r="K276" s="455"/>
      <c r="L276" s="456"/>
      <c r="M276" s="455"/>
      <c r="N276" s="443"/>
      <c r="O276" s="445"/>
      <c r="P276" s="445"/>
      <c r="Q276" s="459"/>
      <c r="R276" s="442"/>
    </row>
    <row r="277" spans="2:18" s="57" customFormat="1" x14ac:dyDescent="0.25">
      <c r="B277" s="440" t="str">
        <f>IF(Tabla1[[#This Row],[Código_Actividad]]="","",CONCATENATE(Tabla1[[#This Row],[POA]],".",Tabla1[[#This Row],[SRS]],".",Tabla1[[#This Row],[AREA]],".",Tabla1[[#This Row],[TIPO]]))</f>
        <v/>
      </c>
      <c r="C277" s="440" t="str">
        <f>IF(Tabla1[[#This Row],[Código_Actividad]]="","",'[5]Formulario PPGR1'!#REF!)</f>
        <v/>
      </c>
      <c r="D277" s="440" t="str">
        <f>IF(Tabla1[[#This Row],[Código_Actividad]]="","",'[5]Formulario PPGR1'!#REF!)</f>
        <v/>
      </c>
      <c r="E277" s="440" t="str">
        <f>IF(Tabla1[[#This Row],[Código_Actividad]]="","",'[5]Formulario PPGR1'!#REF!)</f>
        <v/>
      </c>
      <c r="F277" s="440" t="str">
        <f>IF(Tabla1[[#This Row],[Código_Actividad]]="","",'[5]Formulario PPGR1'!#REF!)</f>
        <v/>
      </c>
      <c r="G277" s="476"/>
      <c r="H277" s="455" t="str">
        <f>IFERROR(VLOOKUP(Tabla1[[#This Row],[Código_Actividad]],'[5]Formulario PPGR2'!$H$8:$I$1048576,2,FALSE),"")</f>
        <v/>
      </c>
      <c r="I277" s="441" t="str">
        <f>IFERROR(VLOOKUP(Tabla1[[#This Row],[Código_Actividad]],[5]!Tabla2[[Código]:[Total de Acciones ]],15,FALSE),"")</f>
        <v/>
      </c>
      <c r="J277" s="442"/>
      <c r="K277" s="455"/>
      <c r="L277" s="456"/>
      <c r="M277" s="455"/>
      <c r="N277" s="443"/>
      <c r="O277" s="445"/>
      <c r="P277" s="445"/>
      <c r="Q277" s="459"/>
      <c r="R277" s="442"/>
    </row>
    <row r="278" spans="2:18" s="57" customFormat="1" x14ac:dyDescent="0.25">
      <c r="B278" s="440" t="str">
        <f>IF(Tabla1[[#This Row],[Código_Actividad]]="","",CONCATENATE(Tabla1[[#This Row],[POA]],".",Tabla1[[#This Row],[SRS]],".",Tabla1[[#This Row],[AREA]],".",Tabla1[[#This Row],[TIPO]]))</f>
        <v/>
      </c>
      <c r="C278" s="440" t="str">
        <f>IF(Tabla1[[#This Row],[Código_Actividad]]="","",'[5]Formulario PPGR1'!#REF!)</f>
        <v/>
      </c>
      <c r="D278" s="440" t="str">
        <f>IF(Tabla1[[#This Row],[Código_Actividad]]="","",'[5]Formulario PPGR1'!#REF!)</f>
        <v/>
      </c>
      <c r="E278" s="440" t="str">
        <f>IF(Tabla1[[#This Row],[Código_Actividad]]="","",'[5]Formulario PPGR1'!#REF!)</f>
        <v/>
      </c>
      <c r="F278" s="440" t="str">
        <f>IF(Tabla1[[#This Row],[Código_Actividad]]="","",'[5]Formulario PPGR1'!#REF!)</f>
        <v/>
      </c>
      <c r="G278" s="476"/>
      <c r="H278" s="455" t="str">
        <f>IFERROR(VLOOKUP(Tabla1[[#This Row],[Código_Actividad]],'[5]Formulario PPGR2'!$H$8:$I$1048576,2,FALSE),"")</f>
        <v/>
      </c>
      <c r="I278" s="441" t="str">
        <f>IFERROR(VLOOKUP(Tabla1[[#This Row],[Código_Actividad]],[5]!Tabla2[[Código]:[Total de Acciones ]],15,FALSE),"")</f>
        <v/>
      </c>
      <c r="J278" s="442"/>
      <c r="K278" s="455"/>
      <c r="L278" s="456"/>
      <c r="M278" s="455"/>
      <c r="N278" s="443"/>
      <c r="O278" s="445"/>
      <c r="P278" s="445"/>
      <c r="Q278" s="459"/>
      <c r="R278" s="442"/>
    </row>
    <row r="279" spans="2:18" s="57" customFormat="1" x14ac:dyDescent="0.25">
      <c r="B279" s="440" t="str">
        <f>IF(Tabla1[[#This Row],[Código_Actividad]]="","",CONCATENATE(Tabla1[[#This Row],[POA]],".",Tabla1[[#This Row],[SRS]],".",Tabla1[[#This Row],[AREA]],".",Tabla1[[#This Row],[TIPO]]))</f>
        <v/>
      </c>
      <c r="C279" s="440" t="str">
        <f>IF(Tabla1[[#This Row],[Código_Actividad]]="","",'[5]Formulario PPGR1'!#REF!)</f>
        <v/>
      </c>
      <c r="D279" s="440" t="str">
        <f>IF(Tabla1[[#This Row],[Código_Actividad]]="","",'[5]Formulario PPGR1'!#REF!)</f>
        <v/>
      </c>
      <c r="E279" s="440" t="str">
        <f>IF(Tabla1[[#This Row],[Código_Actividad]]="","",'[5]Formulario PPGR1'!#REF!)</f>
        <v/>
      </c>
      <c r="F279" s="440" t="str">
        <f>IF(Tabla1[[#This Row],[Código_Actividad]]="","",'[5]Formulario PPGR1'!#REF!)</f>
        <v/>
      </c>
      <c r="G279" s="476"/>
      <c r="H279" s="455" t="str">
        <f>IFERROR(VLOOKUP(Tabla1[[#This Row],[Código_Actividad]],'[5]Formulario PPGR2'!$H$8:$I$1048576,2,FALSE),"")</f>
        <v/>
      </c>
      <c r="I279" s="441" t="str">
        <f>IFERROR(VLOOKUP(Tabla1[[#This Row],[Código_Actividad]],[5]!Tabla2[[Código]:[Total de Acciones ]],15,FALSE),"")</f>
        <v/>
      </c>
      <c r="J279" s="442"/>
      <c r="K279" s="455"/>
      <c r="L279" s="456"/>
      <c r="M279" s="455"/>
      <c r="N279" s="443"/>
      <c r="O279" s="445"/>
      <c r="P279" s="445"/>
      <c r="Q279" s="459"/>
      <c r="R279" s="442"/>
    </row>
    <row r="280" spans="2:18" s="57" customFormat="1" x14ac:dyDescent="0.25">
      <c r="B280" s="440" t="str">
        <f>IF(Tabla1[[#This Row],[Código_Actividad]]="","",CONCATENATE(Tabla1[[#This Row],[POA]],".",Tabla1[[#This Row],[SRS]],".",Tabla1[[#This Row],[AREA]],".",Tabla1[[#This Row],[TIPO]]))</f>
        <v/>
      </c>
      <c r="C280" s="440" t="str">
        <f>IF(Tabla1[[#This Row],[Código_Actividad]]="","",'[5]Formulario PPGR1'!#REF!)</f>
        <v/>
      </c>
      <c r="D280" s="440" t="str">
        <f>IF(Tabla1[[#This Row],[Código_Actividad]]="","",'[5]Formulario PPGR1'!#REF!)</f>
        <v/>
      </c>
      <c r="E280" s="440" t="str">
        <f>IF(Tabla1[[#This Row],[Código_Actividad]]="","",'[5]Formulario PPGR1'!#REF!)</f>
        <v/>
      </c>
      <c r="F280" s="440" t="str">
        <f>IF(Tabla1[[#This Row],[Código_Actividad]]="","",'[5]Formulario PPGR1'!#REF!)</f>
        <v/>
      </c>
      <c r="G280" s="476"/>
      <c r="H280" s="455" t="str">
        <f>IFERROR(VLOOKUP(Tabla1[[#This Row],[Código_Actividad]],'[5]Formulario PPGR2'!$H$8:$I$1048576,2,FALSE),"")</f>
        <v/>
      </c>
      <c r="I280" s="441" t="str">
        <f>IFERROR(VLOOKUP(Tabla1[[#This Row],[Código_Actividad]],[5]!Tabla2[[Código]:[Total de Acciones ]],15,FALSE),"")</f>
        <v/>
      </c>
      <c r="J280" s="442"/>
      <c r="K280" s="455"/>
      <c r="L280" s="456"/>
      <c r="M280" s="455"/>
      <c r="N280" s="443"/>
      <c r="O280" s="445"/>
      <c r="P280" s="445"/>
      <c r="Q280" s="459"/>
      <c r="R280" s="442"/>
    </row>
    <row r="281" spans="2:18" s="57" customFormat="1" x14ac:dyDescent="0.25">
      <c r="B281" s="440" t="str">
        <f>IF(Tabla1[[#This Row],[Código_Actividad]]="","",CONCATENATE(Tabla1[[#This Row],[POA]],".",Tabla1[[#This Row],[SRS]],".",Tabla1[[#This Row],[AREA]],".",Tabla1[[#This Row],[TIPO]]))</f>
        <v/>
      </c>
      <c r="C281" s="440" t="str">
        <f>IF(Tabla1[[#This Row],[Código_Actividad]]="","",'[5]Formulario PPGR1'!#REF!)</f>
        <v/>
      </c>
      <c r="D281" s="440" t="str">
        <f>IF(Tabla1[[#This Row],[Código_Actividad]]="","",'[5]Formulario PPGR1'!#REF!)</f>
        <v/>
      </c>
      <c r="E281" s="440" t="str">
        <f>IF(Tabla1[[#This Row],[Código_Actividad]]="","",'[5]Formulario PPGR1'!#REF!)</f>
        <v/>
      </c>
      <c r="F281" s="440" t="str">
        <f>IF(Tabla1[[#This Row],[Código_Actividad]]="","",'[5]Formulario PPGR1'!#REF!)</f>
        <v/>
      </c>
      <c r="G281" s="476"/>
      <c r="H281" s="455" t="str">
        <f>IFERROR(VLOOKUP(Tabla1[[#This Row],[Código_Actividad]],'[5]Formulario PPGR2'!$H$8:$I$1048576,2,FALSE),"")</f>
        <v/>
      </c>
      <c r="I281" s="441" t="str">
        <f>IFERROR(VLOOKUP(Tabla1[[#This Row],[Código_Actividad]],[5]!Tabla2[[Código]:[Total de Acciones ]],15,FALSE),"")</f>
        <v/>
      </c>
      <c r="J281" s="442"/>
      <c r="K281" s="455"/>
      <c r="L281" s="456"/>
      <c r="M281" s="455"/>
      <c r="N281" s="443"/>
      <c r="O281" s="445"/>
      <c r="P281" s="445"/>
      <c r="Q281" s="459"/>
      <c r="R281" s="442"/>
    </row>
    <row r="282" spans="2:18" s="57" customFormat="1" x14ac:dyDescent="0.25">
      <c r="B282" s="440" t="str">
        <f>IF(Tabla1[[#This Row],[Código_Actividad]]="","",CONCATENATE(Tabla1[[#This Row],[POA]],".",Tabla1[[#This Row],[SRS]],".",Tabla1[[#This Row],[AREA]],".",Tabla1[[#This Row],[TIPO]]))</f>
        <v/>
      </c>
      <c r="C282" s="440" t="str">
        <f>IF(Tabla1[[#This Row],[Código_Actividad]]="","",'[5]Formulario PPGR1'!#REF!)</f>
        <v/>
      </c>
      <c r="D282" s="440" t="str">
        <f>IF(Tabla1[[#This Row],[Código_Actividad]]="","",'[5]Formulario PPGR1'!#REF!)</f>
        <v/>
      </c>
      <c r="E282" s="440" t="str">
        <f>IF(Tabla1[[#This Row],[Código_Actividad]]="","",'[5]Formulario PPGR1'!#REF!)</f>
        <v/>
      </c>
      <c r="F282" s="440" t="str">
        <f>IF(Tabla1[[#This Row],[Código_Actividad]]="","",'[5]Formulario PPGR1'!#REF!)</f>
        <v/>
      </c>
      <c r="G282" s="476"/>
      <c r="H282" s="455" t="str">
        <f>IFERROR(VLOOKUP(Tabla1[[#This Row],[Código_Actividad]],'[5]Formulario PPGR2'!$H$8:$I$1048576,2,FALSE),"")</f>
        <v/>
      </c>
      <c r="I282" s="441" t="str">
        <f>IFERROR(VLOOKUP(Tabla1[[#This Row],[Código_Actividad]],[5]!Tabla2[[Código]:[Total de Acciones ]],15,FALSE),"")</f>
        <v/>
      </c>
      <c r="J282" s="442"/>
      <c r="K282" s="455"/>
      <c r="L282" s="456"/>
      <c r="M282" s="455"/>
      <c r="N282" s="443"/>
      <c r="O282" s="445"/>
      <c r="P282" s="445"/>
      <c r="Q282" s="459"/>
      <c r="R282" s="442"/>
    </row>
    <row r="283" spans="2:18" s="57" customFormat="1" ht="16.5" customHeight="1" x14ac:dyDescent="0.25">
      <c r="B283" s="440" t="str">
        <f>IF(Tabla1[[#This Row],[Código_Actividad]]="","",CONCATENATE(Tabla1[[#This Row],[POA]],".",Tabla1[[#This Row],[SRS]],".",Tabla1[[#This Row],[AREA]],".",Tabla1[[#This Row],[TIPO]]))</f>
        <v/>
      </c>
      <c r="C283" s="440" t="str">
        <f>IF(Tabla1[[#This Row],[Código_Actividad]]="","",'[5]Formulario PPGR1'!#REF!)</f>
        <v/>
      </c>
      <c r="D283" s="440" t="str">
        <f>IF(Tabla1[[#This Row],[Código_Actividad]]="","",'[5]Formulario PPGR1'!#REF!)</f>
        <v/>
      </c>
      <c r="E283" s="440" t="str">
        <f>IF(Tabla1[[#This Row],[Código_Actividad]]="","",'[5]Formulario PPGR1'!#REF!)</f>
        <v/>
      </c>
      <c r="F283" s="440" t="str">
        <f>IF(Tabla1[[#This Row],[Código_Actividad]]="","",'[5]Formulario PPGR1'!#REF!)</f>
        <v/>
      </c>
      <c r="G283" s="476"/>
      <c r="H283" s="455" t="str">
        <f>IFERROR(VLOOKUP(Tabla1[[#This Row],[Código_Actividad]],'[5]Formulario PPGR2'!$H$8:$I$1048576,2,FALSE),"")</f>
        <v/>
      </c>
      <c r="I283" s="441" t="str">
        <f>IFERROR(VLOOKUP(Tabla1[[#This Row],[Código_Actividad]],[5]!Tabla2[[Código]:[Total de Acciones ]],15,FALSE),"")</f>
        <v/>
      </c>
      <c r="J283" s="442"/>
      <c r="K283" s="455"/>
      <c r="L283" s="456"/>
      <c r="M283" s="455"/>
      <c r="N283" s="443"/>
      <c r="O283" s="445"/>
      <c r="P283" s="445"/>
      <c r="Q283" s="459"/>
      <c r="R283" s="442"/>
    </row>
    <row r="284" spans="2:18" s="57" customFormat="1" x14ac:dyDescent="0.25">
      <c r="B284" s="440" t="str">
        <f>IF(Tabla1[[#This Row],[Código_Actividad]]="","",CONCATENATE(Tabla1[[#This Row],[POA]],".",Tabla1[[#This Row],[SRS]],".",Tabla1[[#This Row],[AREA]],".",Tabla1[[#This Row],[TIPO]]))</f>
        <v/>
      </c>
      <c r="C284" s="440" t="str">
        <f>IF(Tabla1[[#This Row],[Código_Actividad]]="","",'[5]Formulario PPGR1'!#REF!)</f>
        <v/>
      </c>
      <c r="D284" s="440" t="str">
        <f>IF(Tabla1[[#This Row],[Código_Actividad]]="","",'[5]Formulario PPGR1'!#REF!)</f>
        <v/>
      </c>
      <c r="E284" s="440" t="str">
        <f>IF(Tabla1[[#This Row],[Código_Actividad]]="","",'[5]Formulario PPGR1'!#REF!)</f>
        <v/>
      </c>
      <c r="F284" s="440" t="str">
        <f>IF(Tabla1[[#This Row],[Código_Actividad]]="","",'[5]Formulario PPGR1'!#REF!)</f>
        <v/>
      </c>
      <c r="G284" s="476"/>
      <c r="H284" s="455"/>
      <c r="I284" s="441"/>
      <c r="J284" s="442"/>
      <c r="K284" s="455"/>
      <c r="L284" s="456"/>
      <c r="M284" s="455"/>
      <c r="N284" s="443"/>
      <c r="O284" s="445"/>
      <c r="P284" s="445"/>
      <c r="Q284" s="459"/>
      <c r="R284" s="442"/>
    </row>
    <row r="285" spans="2:18" s="57" customFormat="1" x14ac:dyDescent="0.25">
      <c r="B285" s="440" t="str">
        <f>IF(Tabla1[[#This Row],[Código_Actividad]]="","",CONCATENATE(Tabla1[[#This Row],[POA]],".",Tabla1[[#This Row],[SRS]],".",Tabla1[[#This Row],[AREA]],".",Tabla1[[#This Row],[TIPO]]))</f>
        <v/>
      </c>
      <c r="C285" s="440" t="str">
        <f>IF(Tabla1[[#This Row],[Código_Actividad]]="","",'[5]Formulario PPGR1'!#REF!)</f>
        <v/>
      </c>
      <c r="D285" s="440" t="str">
        <f>IF(Tabla1[[#This Row],[Código_Actividad]]="","",'[5]Formulario PPGR1'!#REF!)</f>
        <v/>
      </c>
      <c r="E285" s="440" t="str">
        <f>IF(Tabla1[[#This Row],[Código_Actividad]]="","",'[5]Formulario PPGR1'!#REF!)</f>
        <v/>
      </c>
      <c r="F285" s="440" t="str">
        <f>IF(Tabla1[[#This Row],[Código_Actividad]]="","",'[5]Formulario PPGR1'!#REF!)</f>
        <v/>
      </c>
      <c r="G285" s="476"/>
      <c r="H285" s="455"/>
      <c r="I285" s="441"/>
      <c r="J285" s="442"/>
      <c r="K285" s="455"/>
      <c r="L285" s="456"/>
      <c r="M285" s="455"/>
      <c r="N285" s="443"/>
      <c r="O285" s="445"/>
      <c r="P285" s="445"/>
      <c r="Q285" s="459"/>
      <c r="R285" s="442"/>
    </row>
    <row r="286" spans="2:18" s="57" customFormat="1" x14ac:dyDescent="0.25">
      <c r="B286" s="440" t="str">
        <f>IF(Tabla1[[#This Row],[Código_Actividad]]="","",CONCATENATE(Tabla1[[#This Row],[POA]],".",Tabla1[[#This Row],[SRS]],".",Tabla1[[#This Row],[AREA]],".",Tabla1[[#This Row],[TIPO]]))</f>
        <v/>
      </c>
      <c r="C286" s="440" t="str">
        <f>IF(Tabla1[[#This Row],[Código_Actividad]]="","",'[5]Formulario PPGR1'!#REF!)</f>
        <v/>
      </c>
      <c r="D286" s="440" t="str">
        <f>IF(Tabla1[[#This Row],[Código_Actividad]]="","",'[5]Formulario PPGR1'!#REF!)</f>
        <v/>
      </c>
      <c r="E286" s="440" t="str">
        <f>IF(Tabla1[[#This Row],[Código_Actividad]]="","",'[5]Formulario PPGR1'!#REF!)</f>
        <v/>
      </c>
      <c r="F286" s="440" t="str">
        <f>IF(Tabla1[[#This Row],[Código_Actividad]]="","",'[5]Formulario PPGR1'!#REF!)</f>
        <v/>
      </c>
      <c r="G286" s="476"/>
      <c r="H286" s="455"/>
      <c r="I286" s="441"/>
      <c r="J286" s="442"/>
      <c r="K286" s="455"/>
      <c r="L286" s="456"/>
      <c r="M286" s="455"/>
      <c r="N286" s="443"/>
      <c r="O286" s="445"/>
      <c r="P286" s="445"/>
      <c r="Q286" s="459"/>
      <c r="R286" s="442"/>
    </row>
    <row r="287" spans="2:18" s="57" customFormat="1" x14ac:dyDescent="0.25">
      <c r="B287" s="440" t="str">
        <f>IF(Tabla1[[#This Row],[Código_Actividad]]="","",CONCATENATE(Tabla1[[#This Row],[POA]],".",Tabla1[[#This Row],[SRS]],".",Tabla1[[#This Row],[AREA]],".",Tabla1[[#This Row],[TIPO]]))</f>
        <v/>
      </c>
      <c r="C287" s="440" t="str">
        <f>IF(Tabla1[[#This Row],[Código_Actividad]]="","",'[5]Formulario PPGR1'!#REF!)</f>
        <v/>
      </c>
      <c r="D287" s="440" t="str">
        <f>IF(Tabla1[[#This Row],[Código_Actividad]]="","",'[5]Formulario PPGR1'!#REF!)</f>
        <v/>
      </c>
      <c r="E287" s="440" t="str">
        <f>IF(Tabla1[[#This Row],[Código_Actividad]]="","",'[5]Formulario PPGR1'!#REF!)</f>
        <v/>
      </c>
      <c r="F287" s="440" t="str">
        <f>IF(Tabla1[[#This Row],[Código_Actividad]]="","",'[5]Formulario PPGR1'!#REF!)</f>
        <v/>
      </c>
      <c r="G287" s="476"/>
      <c r="H287" s="455"/>
      <c r="I287" s="441"/>
      <c r="J287" s="442"/>
      <c r="K287" s="455"/>
      <c r="L287" s="456"/>
      <c r="M287" s="455"/>
      <c r="N287" s="443"/>
      <c r="O287" s="445"/>
      <c r="P287" s="445"/>
      <c r="Q287" s="459"/>
      <c r="R287" s="442"/>
    </row>
    <row r="288" spans="2:18" s="57" customFormat="1" x14ac:dyDescent="0.25">
      <c r="B288" s="440" t="str">
        <f>IF(Tabla1[[#This Row],[Código_Actividad]]="","",CONCATENATE(Tabla1[[#This Row],[POA]],".",Tabla1[[#This Row],[SRS]],".",Tabla1[[#This Row],[AREA]],".",Tabla1[[#This Row],[TIPO]]))</f>
        <v/>
      </c>
      <c r="C288" s="440" t="str">
        <f>IF(Tabla1[[#This Row],[Código_Actividad]]="","",'[5]Formulario PPGR1'!#REF!)</f>
        <v/>
      </c>
      <c r="D288" s="440" t="str">
        <f>IF(Tabla1[[#This Row],[Código_Actividad]]="","",'[5]Formulario PPGR1'!#REF!)</f>
        <v/>
      </c>
      <c r="E288" s="440" t="str">
        <f>IF(Tabla1[[#This Row],[Código_Actividad]]="","",'[5]Formulario PPGR1'!#REF!)</f>
        <v/>
      </c>
      <c r="F288" s="440" t="str">
        <f>IF(Tabla1[[#This Row],[Código_Actividad]]="","",'[5]Formulario PPGR1'!#REF!)</f>
        <v/>
      </c>
      <c r="G288" s="476"/>
      <c r="H288" s="455"/>
      <c r="I288" s="441"/>
      <c r="J288" s="442"/>
      <c r="K288" s="455"/>
      <c r="L288" s="456"/>
      <c r="M288" s="455"/>
      <c r="N288" s="443"/>
      <c r="O288" s="445"/>
      <c r="P288" s="445"/>
      <c r="Q288" s="459"/>
      <c r="R288" s="442"/>
    </row>
    <row r="289" spans="2:18" s="57" customFormat="1" x14ac:dyDescent="0.25">
      <c r="B289" s="440" t="str">
        <f>IF(Tabla1[[#This Row],[Código_Actividad]]="","",CONCATENATE(Tabla1[[#This Row],[POA]],".",Tabla1[[#This Row],[SRS]],".",Tabla1[[#This Row],[AREA]],".",Tabla1[[#This Row],[TIPO]]))</f>
        <v/>
      </c>
      <c r="C289" s="440" t="str">
        <f>IF(Tabla1[[#This Row],[Código_Actividad]]="","",'[5]Formulario PPGR1'!#REF!)</f>
        <v/>
      </c>
      <c r="D289" s="440" t="str">
        <f>IF(Tabla1[[#This Row],[Código_Actividad]]="","",'[5]Formulario PPGR1'!#REF!)</f>
        <v/>
      </c>
      <c r="E289" s="440" t="str">
        <f>IF(Tabla1[[#This Row],[Código_Actividad]]="","",'[5]Formulario PPGR1'!#REF!)</f>
        <v/>
      </c>
      <c r="F289" s="440" t="str">
        <f>IF(Tabla1[[#This Row],[Código_Actividad]]="","",'[5]Formulario PPGR1'!#REF!)</f>
        <v/>
      </c>
      <c r="G289" s="476"/>
      <c r="H289" s="461"/>
      <c r="I289" s="441"/>
      <c r="J289" s="442"/>
      <c r="K289" s="455"/>
      <c r="L289" s="456"/>
      <c r="M289" s="455"/>
      <c r="N289" s="443"/>
      <c r="O289" s="445"/>
      <c r="P289" s="445"/>
      <c r="Q289" s="459"/>
      <c r="R289" s="442"/>
    </row>
    <row r="290" spans="2:18" s="57" customFormat="1" x14ac:dyDescent="0.25">
      <c r="B290" s="440" t="str">
        <f>IF(Tabla1[[#This Row],[Código_Actividad]]="","",CONCATENATE(Tabla1[[#This Row],[POA]],".",Tabla1[[#This Row],[SRS]],".",Tabla1[[#This Row],[AREA]],".",Tabla1[[#This Row],[TIPO]]))</f>
        <v/>
      </c>
      <c r="C290" s="440" t="str">
        <f>IF(Tabla1[[#This Row],[Código_Actividad]]="","",'[5]Formulario PPGR1'!#REF!)</f>
        <v/>
      </c>
      <c r="D290" s="440" t="str">
        <f>IF(Tabla1[[#This Row],[Código_Actividad]]="","",'[5]Formulario PPGR1'!#REF!)</f>
        <v/>
      </c>
      <c r="E290" s="440" t="str">
        <f>IF(Tabla1[[#This Row],[Código_Actividad]]="","",'[5]Formulario PPGR1'!#REF!)</f>
        <v/>
      </c>
      <c r="F290" s="440" t="str">
        <f>IF(Tabla1[[#This Row],[Código_Actividad]]="","",'[5]Formulario PPGR1'!#REF!)</f>
        <v/>
      </c>
      <c r="G290" s="476"/>
      <c r="H290" s="455"/>
      <c r="I290" s="441"/>
      <c r="J290" s="442"/>
      <c r="K290" s="455"/>
      <c r="L290" s="456"/>
      <c r="M290" s="455"/>
      <c r="N290" s="443"/>
      <c r="O290" s="445"/>
      <c r="P290" s="445"/>
      <c r="Q290" s="459"/>
      <c r="R290" s="442"/>
    </row>
    <row r="291" spans="2:18" s="57" customFormat="1" x14ac:dyDescent="0.25">
      <c r="B291" s="440" t="str">
        <f>IF(Tabla1[[#This Row],[Código_Actividad]]="","",CONCATENATE(Tabla1[[#This Row],[POA]],".",Tabla1[[#This Row],[SRS]],".",Tabla1[[#This Row],[AREA]],".",Tabla1[[#This Row],[TIPO]]))</f>
        <v/>
      </c>
      <c r="C291" s="440" t="str">
        <f>IF(Tabla1[[#This Row],[Código_Actividad]]="","",'[5]Formulario PPGR1'!#REF!)</f>
        <v/>
      </c>
      <c r="D291" s="440" t="str">
        <f>IF(Tabla1[[#This Row],[Código_Actividad]]="","",'[5]Formulario PPGR1'!#REF!)</f>
        <v/>
      </c>
      <c r="E291" s="440" t="str">
        <f>IF(Tabla1[[#This Row],[Código_Actividad]]="","",'[5]Formulario PPGR1'!#REF!)</f>
        <v/>
      </c>
      <c r="F291" s="440" t="str">
        <f>IF(Tabla1[[#This Row],[Código_Actividad]]="","",'[5]Formulario PPGR1'!#REF!)</f>
        <v/>
      </c>
      <c r="G291" s="476"/>
      <c r="H291" s="455"/>
      <c r="I291" s="441"/>
      <c r="J291" s="442"/>
      <c r="K291" s="455"/>
      <c r="L291" s="456"/>
      <c r="M291" s="455"/>
      <c r="N291" s="443"/>
      <c r="O291" s="445"/>
      <c r="P291" s="445"/>
      <c r="Q291" s="459"/>
      <c r="R291" s="442"/>
    </row>
    <row r="292" spans="2:18" s="57" customFormat="1" x14ac:dyDescent="0.25">
      <c r="B292" s="440" t="str">
        <f>IF(Tabla1[[#This Row],[Código_Actividad]]="","",CONCATENATE(Tabla1[[#This Row],[POA]],".",Tabla1[[#This Row],[SRS]],".",Tabla1[[#This Row],[AREA]],".",Tabla1[[#This Row],[TIPO]]))</f>
        <v/>
      </c>
      <c r="C292" s="440" t="str">
        <f>IF(Tabla1[[#This Row],[Código_Actividad]]="","",'[5]Formulario PPGR1'!#REF!)</f>
        <v/>
      </c>
      <c r="D292" s="440" t="str">
        <f>IF(Tabla1[[#This Row],[Código_Actividad]]="","",'[5]Formulario PPGR1'!#REF!)</f>
        <v/>
      </c>
      <c r="E292" s="440" t="str">
        <f>IF(Tabla1[[#This Row],[Código_Actividad]]="","",'[5]Formulario PPGR1'!#REF!)</f>
        <v/>
      </c>
      <c r="F292" s="440" t="str">
        <f>IF(Tabla1[[#This Row],[Código_Actividad]]="","",'[5]Formulario PPGR1'!#REF!)</f>
        <v/>
      </c>
      <c r="G292" s="476"/>
      <c r="H292" s="455"/>
      <c r="I292" s="441"/>
      <c r="J292" s="442"/>
      <c r="K292" s="455"/>
      <c r="L292" s="456"/>
      <c r="M292" s="455"/>
      <c r="N292" s="443"/>
      <c r="O292" s="445"/>
      <c r="P292" s="445"/>
      <c r="Q292" s="459"/>
      <c r="R292" s="442"/>
    </row>
    <row r="293" spans="2:18" s="57" customFormat="1" x14ac:dyDescent="0.25">
      <c r="B293" s="440" t="str">
        <f>IF(Tabla1[[#This Row],[Código_Actividad]]="","",CONCATENATE(Tabla1[[#This Row],[POA]],".",Tabla1[[#This Row],[SRS]],".",Tabla1[[#This Row],[AREA]],".",Tabla1[[#This Row],[TIPO]]))</f>
        <v/>
      </c>
      <c r="C293" s="440" t="str">
        <f>IF(Tabla1[[#This Row],[Código_Actividad]]="","",'[5]Formulario PPGR1'!#REF!)</f>
        <v/>
      </c>
      <c r="D293" s="440" t="str">
        <f>IF(Tabla1[[#This Row],[Código_Actividad]]="","",'[5]Formulario PPGR1'!#REF!)</f>
        <v/>
      </c>
      <c r="E293" s="440" t="str">
        <f>IF(Tabla1[[#This Row],[Código_Actividad]]="","",'[5]Formulario PPGR1'!#REF!)</f>
        <v/>
      </c>
      <c r="F293" s="440" t="str">
        <f>IF(Tabla1[[#This Row],[Código_Actividad]]="","",'[5]Formulario PPGR1'!#REF!)</f>
        <v/>
      </c>
      <c r="G293" s="476"/>
      <c r="H293" s="455"/>
      <c r="I293" s="441"/>
      <c r="J293" s="442"/>
      <c r="K293" s="455"/>
      <c r="L293" s="456"/>
      <c r="M293" s="455"/>
      <c r="N293" s="443"/>
      <c r="O293" s="445"/>
      <c r="P293" s="445"/>
      <c r="Q293" s="459"/>
      <c r="R293" s="442"/>
    </row>
    <row r="294" spans="2:18" s="57" customFormat="1" x14ac:dyDescent="0.25">
      <c r="B294" s="440" t="str">
        <f>IF(Tabla1[[#This Row],[Código_Actividad]]="","",CONCATENATE(Tabla1[[#This Row],[POA]],".",Tabla1[[#This Row],[SRS]],".",Tabla1[[#This Row],[AREA]],".",Tabla1[[#This Row],[TIPO]]))</f>
        <v/>
      </c>
      <c r="C294" s="440" t="str">
        <f>IF(Tabla1[[#This Row],[Código_Actividad]]="","",'[5]Formulario PPGR1'!#REF!)</f>
        <v/>
      </c>
      <c r="D294" s="440" t="str">
        <f>IF(Tabla1[[#This Row],[Código_Actividad]]="","",'[5]Formulario PPGR1'!#REF!)</f>
        <v/>
      </c>
      <c r="E294" s="440" t="str">
        <f>IF(Tabla1[[#This Row],[Código_Actividad]]="","",'[5]Formulario PPGR1'!#REF!)</f>
        <v/>
      </c>
      <c r="F294" s="440" t="str">
        <f>IF(Tabla1[[#This Row],[Código_Actividad]]="","",'[5]Formulario PPGR1'!#REF!)</f>
        <v/>
      </c>
      <c r="G294" s="476"/>
      <c r="H294" s="455"/>
      <c r="I294" s="441"/>
      <c r="J294" s="442"/>
      <c r="K294" s="455"/>
      <c r="L294" s="456"/>
      <c r="M294" s="455"/>
      <c r="N294" s="443"/>
      <c r="O294" s="445"/>
      <c r="P294" s="445"/>
      <c r="Q294" s="459"/>
      <c r="R294" s="442"/>
    </row>
    <row r="295" spans="2:18" s="57" customFormat="1" x14ac:dyDescent="0.25">
      <c r="B295" s="440" t="str">
        <f>IF(Tabla1[[#This Row],[Código_Actividad]]="","",CONCATENATE(Tabla1[[#This Row],[POA]],".",Tabla1[[#This Row],[SRS]],".",Tabla1[[#This Row],[AREA]],".",Tabla1[[#This Row],[TIPO]]))</f>
        <v/>
      </c>
      <c r="C295" s="440" t="str">
        <f>IF(Tabla1[[#This Row],[Código_Actividad]]="","",'[5]Formulario PPGR1'!#REF!)</f>
        <v/>
      </c>
      <c r="D295" s="440" t="str">
        <f>IF(Tabla1[[#This Row],[Código_Actividad]]="","",'[5]Formulario PPGR1'!#REF!)</f>
        <v/>
      </c>
      <c r="E295" s="440" t="str">
        <f>IF(Tabla1[[#This Row],[Código_Actividad]]="","",'[5]Formulario PPGR1'!#REF!)</f>
        <v/>
      </c>
      <c r="F295" s="440" t="str">
        <f>IF(Tabla1[[#This Row],[Código_Actividad]]="","",'[5]Formulario PPGR1'!#REF!)</f>
        <v/>
      </c>
      <c r="G295" s="476"/>
      <c r="H295" s="455"/>
      <c r="I295" s="441"/>
      <c r="J295" s="442"/>
      <c r="K295" s="455"/>
      <c r="L295" s="456"/>
      <c r="M295" s="455"/>
      <c r="N295" s="443"/>
      <c r="O295" s="445"/>
      <c r="P295" s="445"/>
      <c r="Q295" s="459"/>
      <c r="R295" s="442"/>
    </row>
    <row r="296" spans="2:18" s="57" customFormat="1" x14ac:dyDescent="0.25">
      <c r="B296" s="440" t="str">
        <f>IF(Tabla1[[#This Row],[Código_Actividad]]="","",CONCATENATE(Tabla1[[#This Row],[POA]],".",Tabla1[[#This Row],[SRS]],".",Tabla1[[#This Row],[AREA]],".",Tabla1[[#This Row],[TIPO]]))</f>
        <v/>
      </c>
      <c r="C296" s="440" t="str">
        <f>IF(Tabla1[[#This Row],[Código_Actividad]]="","",'[5]Formulario PPGR1'!#REF!)</f>
        <v/>
      </c>
      <c r="D296" s="440" t="str">
        <f>IF(Tabla1[[#This Row],[Código_Actividad]]="","",'[5]Formulario PPGR1'!#REF!)</f>
        <v/>
      </c>
      <c r="E296" s="440" t="str">
        <f>IF(Tabla1[[#This Row],[Código_Actividad]]="","",'[5]Formulario PPGR1'!#REF!)</f>
        <v/>
      </c>
      <c r="F296" s="440" t="str">
        <f>IF(Tabla1[[#This Row],[Código_Actividad]]="","",'[5]Formulario PPGR1'!#REF!)</f>
        <v/>
      </c>
      <c r="G296" s="476"/>
      <c r="H296" s="455"/>
      <c r="I296" s="441"/>
      <c r="J296" s="442"/>
      <c r="K296" s="455"/>
      <c r="L296" s="456"/>
      <c r="M296" s="455"/>
      <c r="N296" s="443"/>
      <c r="O296" s="445"/>
      <c r="P296" s="445"/>
      <c r="Q296" s="459"/>
      <c r="R296" s="442"/>
    </row>
    <row r="297" spans="2:18" s="57" customFormat="1" x14ac:dyDescent="0.25">
      <c r="B297" s="440" t="str">
        <f>IF(Tabla1[[#This Row],[Código_Actividad]]="","",CONCATENATE(Tabla1[[#This Row],[POA]],".",Tabla1[[#This Row],[SRS]],".",Tabla1[[#This Row],[AREA]],".",Tabla1[[#This Row],[TIPO]]))</f>
        <v/>
      </c>
      <c r="C297" s="440" t="str">
        <f>IF(Tabla1[[#This Row],[Código_Actividad]]="","",'[5]Formulario PPGR1'!#REF!)</f>
        <v/>
      </c>
      <c r="D297" s="440" t="str">
        <f>IF(Tabla1[[#This Row],[Código_Actividad]]="","",'[5]Formulario PPGR1'!#REF!)</f>
        <v/>
      </c>
      <c r="E297" s="440" t="str">
        <f>IF(Tabla1[[#This Row],[Código_Actividad]]="","",'[5]Formulario PPGR1'!#REF!)</f>
        <v/>
      </c>
      <c r="F297" s="440" t="str">
        <f>IF(Tabla1[[#This Row],[Código_Actividad]]="","",'[5]Formulario PPGR1'!#REF!)</f>
        <v/>
      </c>
      <c r="G297" s="476"/>
      <c r="H297" s="455"/>
      <c r="I297" s="441"/>
      <c r="J297" s="442"/>
      <c r="K297" s="455"/>
      <c r="L297" s="456"/>
      <c r="M297" s="455"/>
      <c r="N297" s="443"/>
      <c r="O297" s="445"/>
      <c r="P297" s="445"/>
      <c r="Q297" s="459"/>
      <c r="R297" s="442"/>
    </row>
    <row r="298" spans="2:18" s="57" customFormat="1" x14ac:dyDescent="0.25">
      <c r="B298" s="440" t="str">
        <f>IF(Tabla1[[#This Row],[Código_Actividad]]="","",CONCATENATE(Tabla1[[#This Row],[POA]],".",Tabla1[[#This Row],[SRS]],".",Tabla1[[#This Row],[AREA]],".",Tabla1[[#This Row],[TIPO]]))</f>
        <v/>
      </c>
      <c r="C298" s="440" t="str">
        <f>IF(Tabla1[[#This Row],[Código_Actividad]]="","",'[5]Formulario PPGR1'!#REF!)</f>
        <v/>
      </c>
      <c r="D298" s="440" t="str">
        <f>IF(Tabla1[[#This Row],[Código_Actividad]]="","",'[5]Formulario PPGR1'!#REF!)</f>
        <v/>
      </c>
      <c r="E298" s="440" t="str">
        <f>IF(Tabla1[[#This Row],[Código_Actividad]]="","",'[5]Formulario PPGR1'!#REF!)</f>
        <v/>
      </c>
      <c r="F298" s="440" t="str">
        <f>IF(Tabla1[[#This Row],[Código_Actividad]]="","",'[5]Formulario PPGR1'!#REF!)</f>
        <v/>
      </c>
      <c r="G298" s="476"/>
      <c r="H298" s="455"/>
      <c r="I298" s="441"/>
      <c r="J298" s="442"/>
      <c r="K298" s="455"/>
      <c r="L298" s="456"/>
      <c r="M298" s="455"/>
      <c r="N298" s="443"/>
      <c r="O298" s="445"/>
      <c r="P298" s="445"/>
      <c r="Q298" s="459"/>
      <c r="R298" s="442"/>
    </row>
    <row r="299" spans="2:18" s="57" customFormat="1" x14ac:dyDescent="0.25">
      <c r="B299" s="440" t="str">
        <f>IF(Tabla1[[#This Row],[Código_Actividad]]="","",CONCATENATE(Tabla1[[#This Row],[POA]],".",Tabla1[[#This Row],[SRS]],".",Tabla1[[#This Row],[AREA]],".",Tabla1[[#This Row],[TIPO]]))</f>
        <v/>
      </c>
      <c r="C299" s="440" t="str">
        <f>IF(Tabla1[[#This Row],[Código_Actividad]]="","",'[5]Formulario PPGR1'!#REF!)</f>
        <v/>
      </c>
      <c r="D299" s="440" t="str">
        <f>IF(Tabla1[[#This Row],[Código_Actividad]]="","",'[5]Formulario PPGR1'!#REF!)</f>
        <v/>
      </c>
      <c r="E299" s="440" t="str">
        <f>IF(Tabla1[[#This Row],[Código_Actividad]]="","",'[5]Formulario PPGR1'!#REF!)</f>
        <v/>
      </c>
      <c r="F299" s="440" t="str">
        <f>IF(Tabla1[[#This Row],[Código_Actividad]]="","",'[5]Formulario PPGR1'!#REF!)</f>
        <v/>
      </c>
      <c r="G299" s="476"/>
      <c r="H299" s="455"/>
      <c r="I299" s="441"/>
      <c r="J299" s="442"/>
      <c r="K299" s="455"/>
      <c r="L299" s="456"/>
      <c r="M299" s="455"/>
      <c r="N299" s="443"/>
      <c r="O299" s="445"/>
      <c r="P299" s="445"/>
      <c r="Q299" s="459"/>
      <c r="R299" s="442"/>
    </row>
    <row r="300" spans="2:18" s="57" customFormat="1" x14ac:dyDescent="0.25">
      <c r="B300" s="440" t="str">
        <f>IF(Tabla1[[#This Row],[Código_Actividad]]="","",CONCATENATE(Tabla1[[#This Row],[POA]],".",Tabla1[[#This Row],[SRS]],".",Tabla1[[#This Row],[AREA]],".",Tabla1[[#This Row],[TIPO]]))</f>
        <v/>
      </c>
      <c r="C300" s="440" t="str">
        <f>IF(Tabla1[[#This Row],[Código_Actividad]]="","",'[5]Formulario PPGR1'!#REF!)</f>
        <v/>
      </c>
      <c r="D300" s="440" t="str">
        <f>IF(Tabla1[[#This Row],[Código_Actividad]]="","",'[5]Formulario PPGR1'!#REF!)</f>
        <v/>
      </c>
      <c r="E300" s="440" t="str">
        <f>IF(Tabla1[[#This Row],[Código_Actividad]]="","",'[5]Formulario PPGR1'!#REF!)</f>
        <v/>
      </c>
      <c r="F300" s="440" t="str">
        <f>IF(Tabla1[[#This Row],[Código_Actividad]]="","",'[5]Formulario PPGR1'!#REF!)</f>
        <v/>
      </c>
      <c r="G300" s="476"/>
      <c r="H300" s="455"/>
      <c r="I300" s="441"/>
      <c r="J300" s="442"/>
      <c r="K300" s="455"/>
      <c r="L300" s="456"/>
      <c r="M300" s="455"/>
      <c r="N300" s="443"/>
      <c r="O300" s="445"/>
      <c r="P300" s="445"/>
      <c r="Q300" s="459"/>
      <c r="R300" s="442"/>
    </row>
    <row r="301" spans="2:18" s="57" customFormat="1" x14ac:dyDescent="0.25">
      <c r="B301" s="440" t="str">
        <f>IF(Tabla1[[#This Row],[Código_Actividad]]="","",CONCATENATE(Tabla1[[#This Row],[POA]],".",Tabla1[[#This Row],[SRS]],".",Tabla1[[#This Row],[AREA]],".",Tabla1[[#This Row],[TIPO]]))</f>
        <v/>
      </c>
      <c r="C301" s="440" t="str">
        <f>IF(Tabla1[[#This Row],[Código_Actividad]]="","",'[5]Formulario PPGR1'!#REF!)</f>
        <v/>
      </c>
      <c r="D301" s="440" t="str">
        <f>IF(Tabla1[[#This Row],[Código_Actividad]]="","",'[5]Formulario PPGR1'!#REF!)</f>
        <v/>
      </c>
      <c r="E301" s="440" t="str">
        <f>IF(Tabla1[[#This Row],[Código_Actividad]]="","",'[5]Formulario PPGR1'!#REF!)</f>
        <v/>
      </c>
      <c r="F301" s="440" t="str">
        <f>IF(Tabla1[[#This Row],[Código_Actividad]]="","",'[5]Formulario PPGR1'!#REF!)</f>
        <v/>
      </c>
      <c r="G301" s="476"/>
      <c r="H301" s="455"/>
      <c r="I301" s="441"/>
      <c r="J301" s="442"/>
      <c r="K301" s="455"/>
      <c r="L301" s="456"/>
      <c r="M301" s="455"/>
      <c r="N301" s="443"/>
      <c r="O301" s="445"/>
      <c r="P301" s="445"/>
      <c r="Q301" s="459"/>
      <c r="R301" s="442"/>
    </row>
    <row r="302" spans="2:18" s="57" customFormat="1" x14ac:dyDescent="0.25">
      <c r="B302" s="440" t="str">
        <f>IF(Tabla1[[#This Row],[Código_Actividad]]="","",CONCATENATE(Tabla1[[#This Row],[POA]],".",Tabla1[[#This Row],[SRS]],".",Tabla1[[#This Row],[AREA]],".",Tabla1[[#This Row],[TIPO]]))</f>
        <v/>
      </c>
      <c r="C302" s="440" t="str">
        <f>IF(Tabla1[[#This Row],[Código_Actividad]]="","",'[5]Formulario PPGR1'!#REF!)</f>
        <v/>
      </c>
      <c r="D302" s="440" t="str">
        <f>IF(Tabla1[[#This Row],[Código_Actividad]]="","",'[5]Formulario PPGR1'!#REF!)</f>
        <v/>
      </c>
      <c r="E302" s="440" t="str">
        <f>IF(Tabla1[[#This Row],[Código_Actividad]]="","",'[5]Formulario PPGR1'!#REF!)</f>
        <v/>
      </c>
      <c r="F302" s="440" t="str">
        <f>IF(Tabla1[[#This Row],[Código_Actividad]]="","",'[5]Formulario PPGR1'!#REF!)</f>
        <v/>
      </c>
      <c r="G302" s="476"/>
      <c r="H302" s="455"/>
      <c r="I302" s="441"/>
      <c r="J302" s="442"/>
      <c r="K302" s="455"/>
      <c r="L302" s="456"/>
      <c r="M302" s="455"/>
      <c r="N302" s="443"/>
      <c r="O302" s="445"/>
      <c r="P302" s="445"/>
      <c r="Q302" s="459"/>
      <c r="R302" s="442"/>
    </row>
    <row r="303" spans="2:18" s="57" customFormat="1" x14ac:dyDescent="0.25">
      <c r="B303" s="440" t="str">
        <f>IF(Tabla1[[#This Row],[Código_Actividad]]="","",CONCATENATE(Tabla1[[#This Row],[POA]],".",Tabla1[[#This Row],[SRS]],".",Tabla1[[#This Row],[AREA]],".",Tabla1[[#This Row],[TIPO]]))</f>
        <v/>
      </c>
      <c r="C303" s="440" t="str">
        <f>IF(Tabla1[[#This Row],[Código_Actividad]]="","",'[5]Formulario PPGR1'!#REF!)</f>
        <v/>
      </c>
      <c r="D303" s="440" t="str">
        <f>IF(Tabla1[[#This Row],[Código_Actividad]]="","",'[5]Formulario PPGR1'!#REF!)</f>
        <v/>
      </c>
      <c r="E303" s="440" t="str">
        <f>IF(Tabla1[[#This Row],[Código_Actividad]]="","",'[5]Formulario PPGR1'!#REF!)</f>
        <v/>
      </c>
      <c r="F303" s="440" t="str">
        <f>IF(Tabla1[[#This Row],[Código_Actividad]]="","",'[5]Formulario PPGR1'!#REF!)</f>
        <v/>
      </c>
      <c r="G303" s="476"/>
      <c r="H303" s="455"/>
      <c r="I303" s="441"/>
      <c r="J303" s="442"/>
      <c r="K303" s="455"/>
      <c r="L303" s="456"/>
      <c r="M303" s="455"/>
      <c r="N303" s="443"/>
      <c r="O303" s="445"/>
      <c r="P303" s="445"/>
      <c r="Q303" s="459"/>
      <c r="R303" s="442"/>
    </row>
    <row r="304" spans="2:18" s="57" customFormat="1" x14ac:dyDescent="0.25">
      <c r="B304" s="440" t="str">
        <f>IF(Tabla1[[#This Row],[Código_Actividad]]="","",CONCATENATE(Tabla1[[#This Row],[POA]],".",Tabla1[[#This Row],[SRS]],".",Tabla1[[#This Row],[AREA]],".",Tabla1[[#This Row],[TIPO]]))</f>
        <v/>
      </c>
      <c r="C304" s="440" t="str">
        <f>IF(Tabla1[[#This Row],[Código_Actividad]]="","",'[5]Formulario PPGR1'!#REF!)</f>
        <v/>
      </c>
      <c r="D304" s="440" t="str">
        <f>IF(Tabla1[[#This Row],[Código_Actividad]]="","",'[5]Formulario PPGR1'!#REF!)</f>
        <v/>
      </c>
      <c r="E304" s="440" t="str">
        <f>IF(Tabla1[[#This Row],[Código_Actividad]]="","",'[5]Formulario PPGR1'!#REF!)</f>
        <v/>
      </c>
      <c r="F304" s="440" t="str">
        <f>IF(Tabla1[[#This Row],[Código_Actividad]]="","",'[5]Formulario PPGR1'!#REF!)</f>
        <v/>
      </c>
      <c r="G304" s="476"/>
      <c r="H304" s="455"/>
      <c r="I304" s="441"/>
      <c r="J304" s="442"/>
      <c r="K304" s="455"/>
      <c r="L304" s="456"/>
      <c r="M304" s="455"/>
      <c r="N304" s="443"/>
      <c r="O304" s="445"/>
      <c r="P304" s="445"/>
      <c r="Q304" s="459"/>
      <c r="R304" s="442"/>
    </row>
    <row r="305" spans="2:18" s="57" customFormat="1" x14ac:dyDescent="0.25">
      <c r="B305" s="440" t="str">
        <f>IF(Tabla1[[#This Row],[Código_Actividad]]="","",CONCATENATE(Tabla1[[#This Row],[POA]],".",Tabla1[[#This Row],[SRS]],".",Tabla1[[#This Row],[AREA]],".",Tabla1[[#This Row],[TIPO]]))</f>
        <v/>
      </c>
      <c r="C305" s="440" t="str">
        <f>IF(Tabla1[[#This Row],[Código_Actividad]]="","",'[5]Formulario PPGR1'!#REF!)</f>
        <v/>
      </c>
      <c r="D305" s="440" t="str">
        <f>IF(Tabla1[[#This Row],[Código_Actividad]]="","",'[5]Formulario PPGR1'!#REF!)</f>
        <v/>
      </c>
      <c r="E305" s="440" t="str">
        <f>IF(Tabla1[[#This Row],[Código_Actividad]]="","",'[5]Formulario PPGR1'!#REF!)</f>
        <v/>
      </c>
      <c r="F305" s="440" t="str">
        <f>IF(Tabla1[[#This Row],[Código_Actividad]]="","",'[5]Formulario PPGR1'!#REF!)</f>
        <v/>
      </c>
      <c r="G305" s="476"/>
      <c r="H305" s="455"/>
      <c r="I305" s="441"/>
      <c r="J305" s="442"/>
      <c r="K305" s="455"/>
      <c r="L305" s="456"/>
      <c r="M305" s="455"/>
      <c r="N305" s="443"/>
      <c r="O305" s="445"/>
      <c r="P305" s="445"/>
      <c r="Q305" s="459"/>
      <c r="R305" s="442"/>
    </row>
    <row r="306" spans="2:18" s="57" customFormat="1" x14ac:dyDescent="0.25">
      <c r="B306" s="440" t="str">
        <f>IF(Tabla1[[#This Row],[Código_Actividad]]="","",CONCATENATE(Tabla1[[#This Row],[POA]],".",Tabla1[[#This Row],[SRS]],".",Tabla1[[#This Row],[AREA]],".",Tabla1[[#This Row],[TIPO]]))</f>
        <v/>
      </c>
      <c r="C306" s="440" t="str">
        <f>IF(Tabla1[[#This Row],[Código_Actividad]]="","",'[5]Formulario PPGR1'!#REF!)</f>
        <v/>
      </c>
      <c r="D306" s="440" t="str">
        <f>IF(Tabla1[[#This Row],[Código_Actividad]]="","",'[5]Formulario PPGR1'!#REF!)</f>
        <v/>
      </c>
      <c r="E306" s="440" t="str">
        <f>IF(Tabla1[[#This Row],[Código_Actividad]]="","",'[5]Formulario PPGR1'!#REF!)</f>
        <v/>
      </c>
      <c r="F306" s="440" t="str">
        <f>IF(Tabla1[[#This Row],[Código_Actividad]]="","",'[5]Formulario PPGR1'!#REF!)</f>
        <v/>
      </c>
      <c r="G306" s="476"/>
      <c r="H306" s="455"/>
      <c r="I306" s="441"/>
      <c r="J306" s="442"/>
      <c r="K306" s="455"/>
      <c r="L306" s="456"/>
      <c r="M306" s="455"/>
      <c r="N306" s="443"/>
      <c r="O306" s="445"/>
      <c r="P306" s="445"/>
      <c r="Q306" s="459"/>
      <c r="R306" s="442"/>
    </row>
    <row r="307" spans="2:18" s="57" customFormat="1" x14ac:dyDescent="0.25">
      <c r="B307" s="440" t="str">
        <f>IF(Tabla1[[#This Row],[Código_Actividad]]="","",CONCATENATE(Tabla1[[#This Row],[POA]],".",Tabla1[[#This Row],[SRS]],".",Tabla1[[#This Row],[AREA]],".",Tabla1[[#This Row],[TIPO]]))</f>
        <v/>
      </c>
      <c r="C307" s="440" t="str">
        <f>IF(Tabla1[[#This Row],[Código_Actividad]]="","",'[5]Formulario PPGR1'!#REF!)</f>
        <v/>
      </c>
      <c r="D307" s="440" t="str">
        <f>IF(Tabla1[[#This Row],[Código_Actividad]]="","",'[5]Formulario PPGR1'!#REF!)</f>
        <v/>
      </c>
      <c r="E307" s="440" t="str">
        <f>IF(Tabla1[[#This Row],[Código_Actividad]]="","",'[5]Formulario PPGR1'!#REF!)</f>
        <v/>
      </c>
      <c r="F307" s="440" t="str">
        <f>IF(Tabla1[[#This Row],[Código_Actividad]]="","",'[5]Formulario PPGR1'!#REF!)</f>
        <v/>
      </c>
      <c r="G307" s="476"/>
      <c r="H307" s="455"/>
      <c r="I307" s="441"/>
      <c r="J307" s="442"/>
      <c r="K307" s="455"/>
      <c r="L307" s="456"/>
      <c r="M307" s="455"/>
      <c r="N307" s="443"/>
      <c r="O307" s="445"/>
      <c r="P307" s="445"/>
      <c r="Q307" s="459"/>
      <c r="R307" s="442"/>
    </row>
    <row r="308" spans="2:18" s="57" customFormat="1" x14ac:dyDescent="0.25">
      <c r="B308" s="440" t="str">
        <f>IF(Tabla1[[#This Row],[Código_Actividad]]="","",CONCATENATE(Tabla1[[#This Row],[POA]],".",Tabla1[[#This Row],[SRS]],".",Tabla1[[#This Row],[AREA]],".",Tabla1[[#This Row],[TIPO]]))</f>
        <v/>
      </c>
      <c r="C308" s="440" t="str">
        <f>IF(Tabla1[[#This Row],[Código_Actividad]]="","",'[5]Formulario PPGR1'!#REF!)</f>
        <v/>
      </c>
      <c r="D308" s="440" t="str">
        <f>IF(Tabla1[[#This Row],[Código_Actividad]]="","",'[5]Formulario PPGR1'!#REF!)</f>
        <v/>
      </c>
      <c r="E308" s="440" t="str">
        <f>IF(Tabla1[[#This Row],[Código_Actividad]]="","",'[5]Formulario PPGR1'!#REF!)</f>
        <v/>
      </c>
      <c r="F308" s="440" t="str">
        <f>IF(Tabla1[[#This Row],[Código_Actividad]]="","",'[5]Formulario PPGR1'!#REF!)</f>
        <v/>
      </c>
      <c r="G308" s="476"/>
      <c r="H308" s="455"/>
      <c r="I308" s="441"/>
      <c r="J308" s="442"/>
      <c r="K308" s="455"/>
      <c r="L308" s="456"/>
      <c r="M308" s="455"/>
      <c r="N308" s="443"/>
      <c r="O308" s="445"/>
      <c r="P308" s="445"/>
      <c r="Q308" s="459"/>
      <c r="R308" s="442"/>
    </row>
    <row r="309" spans="2:18" s="57" customFormat="1" x14ac:dyDescent="0.25">
      <c r="B309" s="440" t="str">
        <f>IF(Tabla1[[#This Row],[Código_Actividad]]="","",CONCATENATE(Tabla1[[#This Row],[POA]],".",Tabla1[[#This Row],[SRS]],".",Tabla1[[#This Row],[AREA]],".",Tabla1[[#This Row],[TIPO]]))</f>
        <v/>
      </c>
      <c r="C309" s="440" t="str">
        <f>IF(Tabla1[[#This Row],[Código_Actividad]]="","",'[5]Formulario PPGR1'!#REF!)</f>
        <v/>
      </c>
      <c r="D309" s="440" t="str">
        <f>IF(Tabla1[[#This Row],[Código_Actividad]]="","",'[5]Formulario PPGR1'!#REF!)</f>
        <v/>
      </c>
      <c r="E309" s="440" t="str">
        <f>IF(Tabla1[[#This Row],[Código_Actividad]]="","",'[5]Formulario PPGR1'!#REF!)</f>
        <v/>
      </c>
      <c r="F309" s="440" t="str">
        <f>IF(Tabla1[[#This Row],[Código_Actividad]]="","",'[5]Formulario PPGR1'!#REF!)</f>
        <v/>
      </c>
      <c r="G309" s="476"/>
      <c r="H309" s="455"/>
      <c r="I309" s="441"/>
      <c r="J309" s="442"/>
      <c r="K309" s="455"/>
      <c r="L309" s="456"/>
      <c r="M309" s="455"/>
      <c r="N309" s="443"/>
      <c r="O309" s="445"/>
      <c r="P309" s="445"/>
      <c r="Q309" s="459"/>
      <c r="R309" s="442"/>
    </row>
    <row r="310" spans="2:18" s="57" customFormat="1" x14ac:dyDescent="0.25">
      <c r="B310" s="440" t="str">
        <f>IF(Tabla1[[#This Row],[Código_Actividad]]="","",CONCATENATE(Tabla1[[#This Row],[POA]],".",Tabla1[[#This Row],[SRS]],".",Tabla1[[#This Row],[AREA]],".",Tabla1[[#This Row],[TIPO]]))</f>
        <v/>
      </c>
      <c r="C310" s="440" t="str">
        <f>IF(Tabla1[[#This Row],[Código_Actividad]]="","",'[5]Formulario PPGR1'!#REF!)</f>
        <v/>
      </c>
      <c r="D310" s="440" t="str">
        <f>IF(Tabla1[[#This Row],[Código_Actividad]]="","",'[5]Formulario PPGR1'!#REF!)</f>
        <v/>
      </c>
      <c r="E310" s="440" t="str">
        <f>IF(Tabla1[[#This Row],[Código_Actividad]]="","",'[5]Formulario PPGR1'!#REF!)</f>
        <v/>
      </c>
      <c r="F310" s="440" t="str">
        <f>IF(Tabla1[[#This Row],[Código_Actividad]]="","",'[5]Formulario PPGR1'!#REF!)</f>
        <v/>
      </c>
      <c r="G310" s="476"/>
      <c r="H310" s="455"/>
      <c r="I310" s="441"/>
      <c r="J310" s="442"/>
      <c r="K310" s="455"/>
      <c r="L310" s="456"/>
      <c r="M310" s="455"/>
      <c r="N310" s="443"/>
      <c r="O310" s="445"/>
      <c r="P310" s="445"/>
      <c r="Q310" s="459"/>
      <c r="R310" s="442"/>
    </row>
    <row r="311" spans="2:18" s="57" customFormat="1" x14ac:dyDescent="0.25">
      <c r="B311" s="440" t="str">
        <f>IF(Tabla1[[#This Row],[Código_Actividad]]="","",CONCATENATE(Tabla1[[#This Row],[POA]],".",Tabla1[[#This Row],[SRS]],".",Tabla1[[#This Row],[AREA]],".",Tabla1[[#This Row],[TIPO]]))</f>
        <v/>
      </c>
      <c r="C311" s="440" t="str">
        <f>IF(Tabla1[[#This Row],[Código_Actividad]]="","",'[5]Formulario PPGR1'!#REF!)</f>
        <v/>
      </c>
      <c r="D311" s="440" t="str">
        <f>IF(Tabla1[[#This Row],[Código_Actividad]]="","",'[5]Formulario PPGR1'!#REF!)</f>
        <v/>
      </c>
      <c r="E311" s="440" t="str">
        <f>IF(Tabla1[[#This Row],[Código_Actividad]]="","",'[5]Formulario PPGR1'!#REF!)</f>
        <v/>
      </c>
      <c r="F311" s="440" t="str">
        <f>IF(Tabla1[[#This Row],[Código_Actividad]]="","",'[5]Formulario PPGR1'!#REF!)</f>
        <v/>
      </c>
      <c r="G311" s="476"/>
      <c r="H311" s="455"/>
      <c r="I311" s="441"/>
      <c r="J311" s="442"/>
      <c r="K311" s="455"/>
      <c r="L311" s="456"/>
      <c r="M311" s="455"/>
      <c r="N311" s="443"/>
      <c r="O311" s="445"/>
      <c r="P311" s="445"/>
      <c r="Q311" s="459"/>
      <c r="R311" s="442"/>
    </row>
    <row r="312" spans="2:18" s="57" customFormat="1" x14ac:dyDescent="0.25">
      <c r="B312" s="440" t="str">
        <f>IF(Tabla1[[#This Row],[Código_Actividad]]="","",CONCATENATE(Tabla1[[#This Row],[POA]],".",Tabla1[[#This Row],[SRS]],".",Tabla1[[#This Row],[AREA]],".",Tabla1[[#This Row],[TIPO]]))</f>
        <v/>
      </c>
      <c r="C312" s="440" t="str">
        <f>IF(Tabla1[[#This Row],[Código_Actividad]]="","",'[5]Formulario PPGR1'!#REF!)</f>
        <v/>
      </c>
      <c r="D312" s="440" t="str">
        <f>IF(Tabla1[[#This Row],[Código_Actividad]]="","",'[5]Formulario PPGR1'!#REF!)</f>
        <v/>
      </c>
      <c r="E312" s="440" t="str">
        <f>IF(Tabla1[[#This Row],[Código_Actividad]]="","",'[5]Formulario PPGR1'!#REF!)</f>
        <v/>
      </c>
      <c r="F312" s="440" t="str">
        <f>IF(Tabla1[[#This Row],[Código_Actividad]]="","",'[5]Formulario PPGR1'!#REF!)</f>
        <v/>
      </c>
      <c r="G312" s="476"/>
      <c r="H312" s="455"/>
      <c r="I312" s="441"/>
      <c r="J312" s="442"/>
      <c r="K312" s="455"/>
      <c r="L312" s="456"/>
      <c r="M312" s="455"/>
      <c r="N312" s="443"/>
      <c r="O312" s="445"/>
      <c r="P312" s="445"/>
      <c r="Q312" s="459"/>
      <c r="R312" s="442"/>
    </row>
    <row r="313" spans="2:18" s="57" customFormat="1" x14ac:dyDescent="0.25">
      <c r="B313" s="440" t="str">
        <f>IF(Tabla1[[#This Row],[Código_Actividad]]="","",CONCATENATE(Tabla1[[#This Row],[POA]],".",Tabla1[[#This Row],[SRS]],".",Tabla1[[#This Row],[AREA]],".",Tabla1[[#This Row],[TIPO]]))</f>
        <v/>
      </c>
      <c r="C313" s="440" t="str">
        <f>IF(Tabla1[[#This Row],[Código_Actividad]]="","",'[5]Formulario PPGR1'!#REF!)</f>
        <v/>
      </c>
      <c r="D313" s="440" t="str">
        <f>IF(Tabla1[[#This Row],[Código_Actividad]]="","",'[5]Formulario PPGR1'!#REF!)</f>
        <v/>
      </c>
      <c r="E313" s="440" t="str">
        <f>IF(Tabla1[[#This Row],[Código_Actividad]]="","",'[5]Formulario PPGR1'!#REF!)</f>
        <v/>
      </c>
      <c r="F313" s="440" t="str">
        <f>IF(Tabla1[[#This Row],[Código_Actividad]]="","",'[5]Formulario PPGR1'!#REF!)</f>
        <v/>
      </c>
      <c r="G313" s="476"/>
      <c r="H313" s="455"/>
      <c r="I313" s="441"/>
      <c r="J313" s="442"/>
      <c r="K313" s="455"/>
      <c r="L313" s="456"/>
      <c r="M313" s="455"/>
      <c r="N313" s="443"/>
      <c r="O313" s="445"/>
      <c r="P313" s="445"/>
      <c r="Q313" s="459"/>
      <c r="R313" s="442"/>
    </row>
    <row r="314" spans="2:18" s="57" customFormat="1" x14ac:dyDescent="0.25">
      <c r="B314" s="440" t="str">
        <f>IF(Tabla1[[#This Row],[Código_Actividad]]="","",CONCATENATE(Tabla1[[#This Row],[POA]],".",Tabla1[[#This Row],[SRS]],".",Tabla1[[#This Row],[AREA]],".",Tabla1[[#This Row],[TIPO]]))</f>
        <v/>
      </c>
      <c r="C314" s="440" t="str">
        <f>IF(Tabla1[[#This Row],[Código_Actividad]]="","",'[5]Formulario PPGR1'!#REF!)</f>
        <v/>
      </c>
      <c r="D314" s="440" t="str">
        <f>IF(Tabla1[[#This Row],[Código_Actividad]]="","",'[5]Formulario PPGR1'!#REF!)</f>
        <v/>
      </c>
      <c r="E314" s="440" t="str">
        <f>IF(Tabla1[[#This Row],[Código_Actividad]]="","",'[5]Formulario PPGR1'!#REF!)</f>
        <v/>
      </c>
      <c r="F314" s="440" t="str">
        <f>IF(Tabla1[[#This Row],[Código_Actividad]]="","",'[5]Formulario PPGR1'!#REF!)</f>
        <v/>
      </c>
      <c r="G314" s="476"/>
      <c r="H314" s="455"/>
      <c r="I314" s="441"/>
      <c r="J314" s="442"/>
      <c r="K314" s="455"/>
      <c r="L314" s="456"/>
      <c r="M314" s="455"/>
      <c r="N314" s="443"/>
      <c r="O314" s="445"/>
      <c r="P314" s="445"/>
      <c r="Q314" s="459"/>
      <c r="R314" s="442"/>
    </row>
    <row r="315" spans="2:18" s="57" customFormat="1" x14ac:dyDescent="0.25">
      <c r="B315" s="440" t="str">
        <f>IF(Tabla1[[#This Row],[Código_Actividad]]="","",CONCATENATE(Tabla1[[#This Row],[POA]],".",Tabla1[[#This Row],[SRS]],".",Tabla1[[#This Row],[AREA]],".",Tabla1[[#This Row],[TIPO]]))</f>
        <v/>
      </c>
      <c r="C315" s="440" t="str">
        <f>IF(Tabla1[[#This Row],[Código_Actividad]]="","",'[5]Formulario PPGR1'!#REF!)</f>
        <v/>
      </c>
      <c r="D315" s="440" t="str">
        <f>IF(Tabla1[[#This Row],[Código_Actividad]]="","",'[5]Formulario PPGR1'!#REF!)</f>
        <v/>
      </c>
      <c r="E315" s="440" t="str">
        <f>IF(Tabla1[[#This Row],[Código_Actividad]]="","",'[5]Formulario PPGR1'!#REF!)</f>
        <v/>
      </c>
      <c r="F315" s="440" t="str">
        <f>IF(Tabla1[[#This Row],[Código_Actividad]]="","",'[5]Formulario PPGR1'!#REF!)</f>
        <v/>
      </c>
      <c r="G315" s="476"/>
      <c r="H315" s="455"/>
      <c r="I315" s="441"/>
      <c r="J315" s="442"/>
      <c r="K315" s="455"/>
      <c r="L315" s="456"/>
      <c r="M315" s="455"/>
      <c r="N315" s="443"/>
      <c r="O315" s="445"/>
      <c r="P315" s="445"/>
      <c r="Q315" s="459"/>
      <c r="R315" s="442"/>
    </row>
    <row r="316" spans="2:18" s="57" customFormat="1" x14ac:dyDescent="0.25">
      <c r="B316" s="440" t="str">
        <f>IF(Tabla1[[#This Row],[Código_Actividad]]="","",CONCATENATE(Tabla1[[#This Row],[POA]],".",Tabla1[[#This Row],[SRS]],".",Tabla1[[#This Row],[AREA]],".",Tabla1[[#This Row],[TIPO]]))</f>
        <v/>
      </c>
      <c r="C316" s="440" t="str">
        <f>IF(Tabla1[[#This Row],[Código_Actividad]]="","",'[5]Formulario PPGR1'!#REF!)</f>
        <v/>
      </c>
      <c r="D316" s="440" t="str">
        <f>IF(Tabla1[[#This Row],[Código_Actividad]]="","",'[5]Formulario PPGR1'!#REF!)</f>
        <v/>
      </c>
      <c r="E316" s="440" t="str">
        <f>IF(Tabla1[[#This Row],[Código_Actividad]]="","",'[5]Formulario PPGR1'!#REF!)</f>
        <v/>
      </c>
      <c r="F316" s="440" t="str">
        <f>IF(Tabla1[[#This Row],[Código_Actividad]]="","",'[5]Formulario PPGR1'!#REF!)</f>
        <v/>
      </c>
      <c r="G316" s="476"/>
      <c r="H316" s="455"/>
      <c r="I316" s="441"/>
      <c r="J316" s="442"/>
      <c r="K316" s="455"/>
      <c r="L316" s="456"/>
      <c r="M316" s="455"/>
      <c r="N316" s="443"/>
      <c r="O316" s="445"/>
      <c r="P316" s="445"/>
      <c r="Q316" s="459"/>
      <c r="R316" s="442"/>
    </row>
    <row r="317" spans="2:18" s="57" customFormat="1" x14ac:dyDescent="0.25">
      <c r="B317" s="440" t="str">
        <f>IF(Tabla1[[#This Row],[Código_Actividad]]="","",CONCATENATE(Tabla1[[#This Row],[POA]],".",Tabla1[[#This Row],[SRS]],".",Tabla1[[#This Row],[AREA]],".",Tabla1[[#This Row],[TIPO]]))</f>
        <v/>
      </c>
      <c r="C317" s="440" t="str">
        <f>IF(Tabla1[[#This Row],[Código_Actividad]]="","",'[5]Formulario PPGR1'!#REF!)</f>
        <v/>
      </c>
      <c r="D317" s="440" t="str">
        <f>IF(Tabla1[[#This Row],[Código_Actividad]]="","",'[5]Formulario PPGR1'!#REF!)</f>
        <v/>
      </c>
      <c r="E317" s="440" t="str">
        <f>IF(Tabla1[[#This Row],[Código_Actividad]]="","",'[5]Formulario PPGR1'!#REF!)</f>
        <v/>
      </c>
      <c r="F317" s="440" t="str">
        <f>IF(Tabla1[[#This Row],[Código_Actividad]]="","",'[5]Formulario PPGR1'!#REF!)</f>
        <v/>
      </c>
      <c r="G317" s="476"/>
      <c r="H317" s="455"/>
      <c r="I317" s="441"/>
      <c r="J317" s="442"/>
      <c r="K317" s="455"/>
      <c r="L317" s="456"/>
      <c r="M317" s="455"/>
      <c r="N317" s="443"/>
      <c r="O317" s="445"/>
      <c r="P317" s="445"/>
      <c r="Q317" s="459"/>
      <c r="R317" s="442"/>
    </row>
    <row r="318" spans="2:18" s="57" customFormat="1" x14ac:dyDescent="0.25">
      <c r="B318" s="440" t="str">
        <f>IF(Tabla1[[#This Row],[Código_Actividad]]="","",CONCATENATE(Tabla1[[#This Row],[POA]],".",Tabla1[[#This Row],[SRS]],".",Tabla1[[#This Row],[AREA]],".",Tabla1[[#This Row],[TIPO]]))</f>
        <v/>
      </c>
      <c r="C318" s="440" t="str">
        <f>IF(Tabla1[[#This Row],[Código_Actividad]]="","",'[5]Formulario PPGR1'!#REF!)</f>
        <v/>
      </c>
      <c r="D318" s="440" t="str">
        <f>IF(Tabla1[[#This Row],[Código_Actividad]]="","",'[5]Formulario PPGR1'!#REF!)</f>
        <v/>
      </c>
      <c r="E318" s="440" t="str">
        <f>IF(Tabla1[[#This Row],[Código_Actividad]]="","",'[5]Formulario PPGR1'!#REF!)</f>
        <v/>
      </c>
      <c r="F318" s="440" t="str">
        <f>IF(Tabla1[[#This Row],[Código_Actividad]]="","",'[5]Formulario PPGR1'!#REF!)</f>
        <v/>
      </c>
      <c r="G318" s="476"/>
      <c r="H318" s="455"/>
      <c r="I318" s="441"/>
      <c r="J318" s="442"/>
      <c r="K318" s="455"/>
      <c r="L318" s="456"/>
      <c r="M318" s="455"/>
      <c r="N318" s="443"/>
      <c r="O318" s="445"/>
      <c r="P318" s="445"/>
      <c r="Q318" s="459"/>
      <c r="R318" s="442"/>
    </row>
    <row r="319" spans="2:18" s="57" customFormat="1" x14ac:dyDescent="0.25">
      <c r="B319" s="440" t="str">
        <f>IF(Tabla1[[#This Row],[Código_Actividad]]="","",CONCATENATE(Tabla1[[#This Row],[POA]],".",Tabla1[[#This Row],[SRS]],".",Tabla1[[#This Row],[AREA]],".",Tabla1[[#This Row],[TIPO]]))</f>
        <v/>
      </c>
      <c r="C319" s="440" t="str">
        <f>IF(Tabla1[[#This Row],[Código_Actividad]]="","",'[5]Formulario PPGR1'!#REF!)</f>
        <v/>
      </c>
      <c r="D319" s="440" t="str">
        <f>IF(Tabla1[[#This Row],[Código_Actividad]]="","",'[5]Formulario PPGR1'!#REF!)</f>
        <v/>
      </c>
      <c r="E319" s="440" t="str">
        <f>IF(Tabla1[[#This Row],[Código_Actividad]]="","",'[5]Formulario PPGR1'!#REF!)</f>
        <v/>
      </c>
      <c r="F319" s="440" t="str">
        <f>IF(Tabla1[[#This Row],[Código_Actividad]]="","",'[5]Formulario PPGR1'!#REF!)</f>
        <v/>
      </c>
      <c r="G319" s="476"/>
      <c r="H319" s="455"/>
      <c r="I319" s="441"/>
      <c r="J319" s="442"/>
      <c r="K319" s="455"/>
      <c r="L319" s="456"/>
      <c r="M319" s="455"/>
      <c r="N319" s="443"/>
      <c r="O319" s="445"/>
      <c r="P319" s="445"/>
      <c r="Q319" s="459"/>
      <c r="R319" s="442"/>
    </row>
    <row r="320" spans="2:18" s="57" customFormat="1" x14ac:dyDescent="0.25">
      <c r="B320" s="440" t="str">
        <f>IF(Tabla1[[#This Row],[Código_Actividad]]="","",CONCATENATE(Tabla1[[#This Row],[POA]],".",Tabla1[[#This Row],[SRS]],".",Tabla1[[#This Row],[AREA]],".",Tabla1[[#This Row],[TIPO]]))</f>
        <v/>
      </c>
      <c r="C320" s="440" t="str">
        <f>IF(Tabla1[[#This Row],[Código_Actividad]]="","",'[5]Formulario PPGR1'!#REF!)</f>
        <v/>
      </c>
      <c r="D320" s="440" t="str">
        <f>IF(Tabla1[[#This Row],[Código_Actividad]]="","",'[5]Formulario PPGR1'!#REF!)</f>
        <v/>
      </c>
      <c r="E320" s="440" t="str">
        <f>IF(Tabla1[[#This Row],[Código_Actividad]]="","",'[5]Formulario PPGR1'!#REF!)</f>
        <v/>
      </c>
      <c r="F320" s="440" t="str">
        <f>IF(Tabla1[[#This Row],[Código_Actividad]]="","",'[5]Formulario PPGR1'!#REF!)</f>
        <v/>
      </c>
      <c r="G320" s="476"/>
      <c r="H320" s="455"/>
      <c r="I320" s="441"/>
      <c r="J320" s="442"/>
      <c r="K320" s="455"/>
      <c r="L320" s="456"/>
      <c r="M320" s="455"/>
      <c r="N320" s="443"/>
      <c r="O320" s="445"/>
      <c r="P320" s="445"/>
      <c r="Q320" s="459"/>
      <c r="R320" s="442"/>
    </row>
    <row r="321" spans="2:18" s="57" customFormat="1" x14ac:dyDescent="0.25">
      <c r="B321" s="440" t="str">
        <f>IF(Tabla1[[#This Row],[Código_Actividad]]="","",CONCATENATE(Tabla1[[#This Row],[POA]],".",Tabla1[[#This Row],[SRS]],".",Tabla1[[#This Row],[AREA]],".",Tabla1[[#This Row],[TIPO]]))</f>
        <v/>
      </c>
      <c r="C321" s="440" t="str">
        <f>IF(Tabla1[[#This Row],[Código_Actividad]]="","",'[5]Formulario PPGR1'!#REF!)</f>
        <v/>
      </c>
      <c r="D321" s="440" t="str">
        <f>IF(Tabla1[[#This Row],[Código_Actividad]]="","",'[5]Formulario PPGR1'!#REF!)</f>
        <v/>
      </c>
      <c r="E321" s="440" t="str">
        <f>IF(Tabla1[[#This Row],[Código_Actividad]]="","",'[5]Formulario PPGR1'!#REF!)</f>
        <v/>
      </c>
      <c r="F321" s="440" t="str">
        <f>IF(Tabla1[[#This Row],[Código_Actividad]]="","",'[5]Formulario PPGR1'!#REF!)</f>
        <v/>
      </c>
      <c r="G321" s="476"/>
      <c r="H321" s="455"/>
      <c r="I321" s="441"/>
      <c r="J321" s="442"/>
      <c r="K321" s="455"/>
      <c r="L321" s="456"/>
      <c r="M321" s="455"/>
      <c r="N321" s="443"/>
      <c r="O321" s="445"/>
      <c r="P321" s="445"/>
      <c r="Q321" s="459"/>
      <c r="R321" s="442"/>
    </row>
    <row r="322" spans="2:18" s="57" customFormat="1" x14ac:dyDescent="0.25">
      <c r="B322" s="440" t="str">
        <f>IF(Tabla1[[#This Row],[Código_Actividad]]="","",CONCATENATE(Tabla1[[#This Row],[POA]],".",Tabla1[[#This Row],[SRS]],".",Tabla1[[#This Row],[AREA]],".",Tabla1[[#This Row],[TIPO]]))</f>
        <v/>
      </c>
      <c r="C322" s="440" t="str">
        <f>IF(Tabla1[[#This Row],[Código_Actividad]]="","",'[5]Formulario PPGR1'!#REF!)</f>
        <v/>
      </c>
      <c r="D322" s="440" t="str">
        <f>IF(Tabla1[[#This Row],[Código_Actividad]]="","",'[5]Formulario PPGR1'!#REF!)</f>
        <v/>
      </c>
      <c r="E322" s="440" t="str">
        <f>IF(Tabla1[[#This Row],[Código_Actividad]]="","",'[5]Formulario PPGR1'!#REF!)</f>
        <v/>
      </c>
      <c r="F322" s="440" t="str">
        <f>IF(Tabla1[[#This Row],[Código_Actividad]]="","",'[5]Formulario PPGR1'!#REF!)</f>
        <v/>
      </c>
      <c r="G322" s="476"/>
      <c r="H322" s="455"/>
      <c r="I322" s="441"/>
      <c r="J322" s="442"/>
      <c r="K322" s="455"/>
      <c r="L322" s="456"/>
      <c r="M322" s="455"/>
      <c r="N322" s="443"/>
      <c r="O322" s="445"/>
      <c r="P322" s="445"/>
      <c r="Q322" s="459"/>
      <c r="R322" s="442"/>
    </row>
    <row r="323" spans="2:18" s="57" customFormat="1" x14ac:dyDescent="0.25">
      <c r="B323" s="440" t="str">
        <f>IF(Tabla1[[#This Row],[Código_Actividad]]="","",CONCATENATE(Tabla1[[#This Row],[POA]],".",Tabla1[[#This Row],[SRS]],".",Tabla1[[#This Row],[AREA]],".",Tabla1[[#This Row],[TIPO]]))</f>
        <v/>
      </c>
      <c r="C323" s="440" t="str">
        <f>IF(Tabla1[[#This Row],[Código_Actividad]]="","",'[5]Formulario PPGR1'!#REF!)</f>
        <v/>
      </c>
      <c r="D323" s="440" t="str">
        <f>IF(Tabla1[[#This Row],[Código_Actividad]]="","",'[5]Formulario PPGR1'!#REF!)</f>
        <v/>
      </c>
      <c r="E323" s="440" t="str">
        <f>IF(Tabla1[[#This Row],[Código_Actividad]]="","",'[5]Formulario PPGR1'!#REF!)</f>
        <v/>
      </c>
      <c r="F323" s="440" t="str">
        <f>IF(Tabla1[[#This Row],[Código_Actividad]]="","",'[5]Formulario PPGR1'!#REF!)</f>
        <v/>
      </c>
      <c r="G323" s="476"/>
      <c r="H323" s="455"/>
      <c r="I323" s="441"/>
      <c r="J323" s="442"/>
      <c r="K323" s="455"/>
      <c r="L323" s="456"/>
      <c r="M323" s="455"/>
      <c r="N323" s="443"/>
      <c r="O323" s="445"/>
      <c r="P323" s="445"/>
      <c r="Q323" s="459"/>
      <c r="R323" s="442"/>
    </row>
    <row r="324" spans="2:18" s="57" customFormat="1" x14ac:dyDescent="0.25">
      <c r="B324" s="440" t="str">
        <f>IF(Tabla1[[#This Row],[Código_Actividad]]="","",CONCATENATE(Tabla1[[#This Row],[POA]],".",Tabla1[[#This Row],[SRS]],".",Tabla1[[#This Row],[AREA]],".",Tabla1[[#This Row],[TIPO]]))</f>
        <v/>
      </c>
      <c r="C324" s="440" t="str">
        <f>IF(Tabla1[[#This Row],[Código_Actividad]]="","",'[5]Formulario PPGR1'!#REF!)</f>
        <v/>
      </c>
      <c r="D324" s="440" t="str">
        <f>IF(Tabla1[[#This Row],[Código_Actividad]]="","",'[5]Formulario PPGR1'!#REF!)</f>
        <v/>
      </c>
      <c r="E324" s="440" t="str">
        <f>IF(Tabla1[[#This Row],[Código_Actividad]]="","",'[5]Formulario PPGR1'!#REF!)</f>
        <v/>
      </c>
      <c r="F324" s="440" t="str">
        <f>IF(Tabla1[[#This Row],[Código_Actividad]]="","",'[5]Formulario PPGR1'!#REF!)</f>
        <v/>
      </c>
      <c r="G324" s="476"/>
      <c r="H324" s="455"/>
      <c r="I324" s="441"/>
      <c r="J324" s="442"/>
      <c r="K324" s="455"/>
      <c r="L324" s="456"/>
      <c r="M324" s="455"/>
      <c r="N324" s="443"/>
      <c r="O324" s="445"/>
      <c r="P324" s="445"/>
      <c r="Q324" s="459"/>
      <c r="R324" s="442"/>
    </row>
    <row r="325" spans="2:18" s="57" customFormat="1" x14ac:dyDescent="0.25">
      <c r="B325" s="440" t="str">
        <f>IF(Tabla1[[#This Row],[Código_Actividad]]="","",CONCATENATE(Tabla1[[#This Row],[POA]],".",Tabla1[[#This Row],[SRS]],".",Tabla1[[#This Row],[AREA]],".",Tabla1[[#This Row],[TIPO]]))</f>
        <v/>
      </c>
      <c r="C325" s="440" t="str">
        <f>IF(Tabla1[[#This Row],[Código_Actividad]]="","",'[5]Formulario PPGR1'!#REF!)</f>
        <v/>
      </c>
      <c r="D325" s="440" t="str">
        <f>IF(Tabla1[[#This Row],[Código_Actividad]]="","",'[5]Formulario PPGR1'!#REF!)</f>
        <v/>
      </c>
      <c r="E325" s="440" t="str">
        <f>IF(Tabla1[[#This Row],[Código_Actividad]]="","",'[5]Formulario PPGR1'!#REF!)</f>
        <v/>
      </c>
      <c r="F325" s="440" t="str">
        <f>IF(Tabla1[[#This Row],[Código_Actividad]]="","",'[5]Formulario PPGR1'!#REF!)</f>
        <v/>
      </c>
      <c r="G325" s="476"/>
      <c r="H325" s="455"/>
      <c r="I325" s="441"/>
      <c r="J325" s="442"/>
      <c r="K325" s="455"/>
      <c r="L325" s="456"/>
      <c r="M325" s="455"/>
      <c r="N325" s="443"/>
      <c r="O325" s="445"/>
      <c r="P325" s="445"/>
      <c r="Q325" s="459"/>
      <c r="R325" s="442"/>
    </row>
    <row r="326" spans="2:18" s="57" customFormat="1" x14ac:dyDescent="0.25">
      <c r="B326" s="440" t="str">
        <f>IF(Tabla1[[#This Row],[Código_Actividad]]="","",CONCATENATE(Tabla1[[#This Row],[POA]],".",Tabla1[[#This Row],[SRS]],".",Tabla1[[#This Row],[AREA]],".",Tabla1[[#This Row],[TIPO]]))</f>
        <v/>
      </c>
      <c r="C326" s="440" t="str">
        <f>IF(Tabla1[[#This Row],[Código_Actividad]]="","",'[5]Formulario PPGR1'!#REF!)</f>
        <v/>
      </c>
      <c r="D326" s="440" t="str">
        <f>IF(Tabla1[[#This Row],[Código_Actividad]]="","",'[5]Formulario PPGR1'!#REF!)</f>
        <v/>
      </c>
      <c r="E326" s="440" t="str">
        <f>IF(Tabla1[[#This Row],[Código_Actividad]]="","",'[5]Formulario PPGR1'!#REF!)</f>
        <v/>
      </c>
      <c r="F326" s="440" t="str">
        <f>IF(Tabla1[[#This Row],[Código_Actividad]]="","",'[5]Formulario PPGR1'!#REF!)</f>
        <v/>
      </c>
      <c r="G326" s="476"/>
      <c r="H326" s="455"/>
      <c r="I326" s="441"/>
      <c r="J326" s="442"/>
      <c r="K326" s="455"/>
      <c r="L326" s="456"/>
      <c r="M326" s="455"/>
      <c r="N326" s="443"/>
      <c r="O326" s="445"/>
      <c r="P326" s="445"/>
      <c r="Q326" s="459"/>
      <c r="R326" s="442"/>
    </row>
    <row r="327" spans="2:18" s="57" customFormat="1" x14ac:dyDescent="0.25">
      <c r="B327" s="440" t="str">
        <f>IF(Tabla1[[#This Row],[Código_Actividad]]="","",CONCATENATE(Tabla1[[#This Row],[POA]],".",Tabla1[[#This Row],[SRS]],".",Tabla1[[#This Row],[AREA]],".",Tabla1[[#This Row],[TIPO]]))</f>
        <v/>
      </c>
      <c r="C327" s="440" t="str">
        <f>IF(Tabla1[[#This Row],[Código_Actividad]]="","",'[5]Formulario PPGR1'!#REF!)</f>
        <v/>
      </c>
      <c r="D327" s="440" t="str">
        <f>IF(Tabla1[[#This Row],[Código_Actividad]]="","",'[5]Formulario PPGR1'!#REF!)</f>
        <v/>
      </c>
      <c r="E327" s="440" t="str">
        <f>IF(Tabla1[[#This Row],[Código_Actividad]]="","",'[5]Formulario PPGR1'!#REF!)</f>
        <v/>
      </c>
      <c r="F327" s="440" t="str">
        <f>IF(Tabla1[[#This Row],[Código_Actividad]]="","",'[5]Formulario PPGR1'!#REF!)</f>
        <v/>
      </c>
      <c r="G327" s="476"/>
      <c r="H327" s="455"/>
      <c r="I327" s="441"/>
      <c r="J327" s="442"/>
      <c r="K327" s="455"/>
      <c r="L327" s="456"/>
      <c r="M327" s="455"/>
      <c r="N327" s="443"/>
      <c r="O327" s="445"/>
      <c r="P327" s="445"/>
      <c r="Q327" s="459"/>
      <c r="R327" s="442"/>
    </row>
    <row r="328" spans="2:18" s="57" customFormat="1" x14ac:dyDescent="0.25">
      <c r="B328" s="440" t="str">
        <f>IF(Tabla1[[#This Row],[Código_Actividad]]="","",CONCATENATE(Tabla1[[#This Row],[POA]],".",Tabla1[[#This Row],[SRS]],".",Tabla1[[#This Row],[AREA]],".",Tabla1[[#This Row],[TIPO]]))</f>
        <v/>
      </c>
      <c r="C328" s="440" t="str">
        <f>IF(Tabla1[[#This Row],[Código_Actividad]]="","",'[5]Formulario PPGR1'!#REF!)</f>
        <v/>
      </c>
      <c r="D328" s="440" t="str">
        <f>IF(Tabla1[[#This Row],[Código_Actividad]]="","",'[5]Formulario PPGR1'!#REF!)</f>
        <v/>
      </c>
      <c r="E328" s="440" t="str">
        <f>IF(Tabla1[[#This Row],[Código_Actividad]]="","",'[5]Formulario PPGR1'!#REF!)</f>
        <v/>
      </c>
      <c r="F328" s="440" t="str">
        <f>IF(Tabla1[[#This Row],[Código_Actividad]]="","",'[5]Formulario PPGR1'!#REF!)</f>
        <v/>
      </c>
      <c r="G328" s="476"/>
      <c r="H328" s="455"/>
      <c r="I328" s="441"/>
      <c r="J328" s="442"/>
      <c r="K328" s="455"/>
      <c r="L328" s="456"/>
      <c r="M328" s="455"/>
      <c r="N328" s="443"/>
      <c r="O328" s="445"/>
      <c r="P328" s="445"/>
      <c r="Q328" s="459"/>
      <c r="R328" s="442"/>
    </row>
    <row r="329" spans="2:18" s="57" customFormat="1" x14ac:dyDescent="0.25">
      <c r="B329" s="440" t="str">
        <f>IF(Tabla1[[#This Row],[Código_Actividad]]="","",CONCATENATE(Tabla1[[#This Row],[POA]],".",Tabla1[[#This Row],[SRS]],".",Tabla1[[#This Row],[AREA]],".",Tabla1[[#This Row],[TIPO]]))</f>
        <v/>
      </c>
      <c r="C329" s="440" t="str">
        <f>IF(Tabla1[[#This Row],[Código_Actividad]]="","",'[5]Formulario PPGR1'!#REF!)</f>
        <v/>
      </c>
      <c r="D329" s="440" t="str">
        <f>IF(Tabla1[[#This Row],[Código_Actividad]]="","",'[5]Formulario PPGR1'!#REF!)</f>
        <v/>
      </c>
      <c r="E329" s="440" t="str">
        <f>IF(Tabla1[[#This Row],[Código_Actividad]]="","",'[5]Formulario PPGR1'!#REF!)</f>
        <v/>
      </c>
      <c r="F329" s="440" t="str">
        <f>IF(Tabla1[[#This Row],[Código_Actividad]]="","",'[5]Formulario PPGR1'!#REF!)</f>
        <v/>
      </c>
      <c r="G329" s="476"/>
      <c r="H329" s="455"/>
      <c r="I329" s="441"/>
      <c r="J329" s="442"/>
      <c r="K329" s="455"/>
      <c r="L329" s="456"/>
      <c r="M329" s="455"/>
      <c r="N329" s="443"/>
      <c r="O329" s="445"/>
      <c r="P329" s="445"/>
      <c r="Q329" s="459"/>
      <c r="R329" s="442"/>
    </row>
    <row r="330" spans="2:18" s="57" customFormat="1" x14ac:dyDescent="0.25">
      <c r="B330" s="440" t="str">
        <f>IF(Tabla1[[#This Row],[Código_Actividad]]="","",CONCATENATE(Tabla1[[#This Row],[POA]],".",Tabla1[[#This Row],[SRS]],".",Tabla1[[#This Row],[AREA]],".",Tabla1[[#This Row],[TIPO]]))</f>
        <v/>
      </c>
      <c r="C330" s="440" t="str">
        <f>IF(Tabla1[[#This Row],[Código_Actividad]]="","",'[5]Formulario PPGR1'!#REF!)</f>
        <v/>
      </c>
      <c r="D330" s="440" t="str">
        <f>IF(Tabla1[[#This Row],[Código_Actividad]]="","",'[5]Formulario PPGR1'!#REF!)</f>
        <v/>
      </c>
      <c r="E330" s="440" t="str">
        <f>IF(Tabla1[[#This Row],[Código_Actividad]]="","",'[5]Formulario PPGR1'!#REF!)</f>
        <v/>
      </c>
      <c r="F330" s="440" t="str">
        <f>IF(Tabla1[[#This Row],[Código_Actividad]]="","",'[5]Formulario PPGR1'!#REF!)</f>
        <v/>
      </c>
      <c r="G330" s="476"/>
      <c r="H330" s="455"/>
      <c r="I330" s="441"/>
      <c r="J330" s="442"/>
      <c r="K330" s="455"/>
      <c r="L330" s="456"/>
      <c r="M330" s="455"/>
      <c r="N330" s="443"/>
      <c r="O330" s="445"/>
      <c r="P330" s="445"/>
      <c r="Q330" s="459"/>
      <c r="R330" s="442"/>
    </row>
    <row r="331" spans="2:18" s="57" customFormat="1" x14ac:dyDescent="0.25">
      <c r="B331" s="440" t="str">
        <f>IF(Tabla1[[#This Row],[Código_Actividad]]="","",CONCATENATE(Tabla1[[#This Row],[POA]],".",Tabla1[[#This Row],[SRS]],".",Tabla1[[#This Row],[AREA]],".",Tabla1[[#This Row],[TIPO]]))</f>
        <v/>
      </c>
      <c r="C331" s="440" t="str">
        <f>IF(Tabla1[[#This Row],[Código_Actividad]]="","",'[5]Formulario PPGR1'!#REF!)</f>
        <v/>
      </c>
      <c r="D331" s="440" t="str">
        <f>IF(Tabla1[[#This Row],[Código_Actividad]]="","",'[5]Formulario PPGR1'!#REF!)</f>
        <v/>
      </c>
      <c r="E331" s="440" t="str">
        <f>IF(Tabla1[[#This Row],[Código_Actividad]]="","",'[5]Formulario PPGR1'!#REF!)</f>
        <v/>
      </c>
      <c r="F331" s="440" t="str">
        <f>IF(Tabla1[[#This Row],[Código_Actividad]]="","",'[5]Formulario PPGR1'!#REF!)</f>
        <v/>
      </c>
      <c r="G331" s="476"/>
      <c r="H331" s="455"/>
      <c r="I331" s="441"/>
      <c r="J331" s="442"/>
      <c r="K331" s="455"/>
      <c r="L331" s="456"/>
      <c r="M331" s="455"/>
      <c r="N331" s="443"/>
      <c r="O331" s="445"/>
      <c r="P331" s="445"/>
      <c r="Q331" s="459"/>
      <c r="R331" s="442"/>
    </row>
    <row r="332" spans="2:18" s="57" customFormat="1" x14ac:dyDescent="0.25">
      <c r="B332" s="440" t="str">
        <f>IF(Tabla1[[#This Row],[Código_Actividad]]="","",CONCATENATE(Tabla1[[#This Row],[POA]],".",Tabla1[[#This Row],[SRS]],".",Tabla1[[#This Row],[AREA]],".",Tabla1[[#This Row],[TIPO]]))</f>
        <v/>
      </c>
      <c r="C332" s="440" t="str">
        <f>IF(Tabla1[[#This Row],[Código_Actividad]]="","",'[5]Formulario PPGR1'!#REF!)</f>
        <v/>
      </c>
      <c r="D332" s="440" t="str">
        <f>IF(Tabla1[[#This Row],[Código_Actividad]]="","",'[5]Formulario PPGR1'!#REF!)</f>
        <v/>
      </c>
      <c r="E332" s="440" t="str">
        <f>IF(Tabla1[[#This Row],[Código_Actividad]]="","",'[5]Formulario PPGR1'!#REF!)</f>
        <v/>
      </c>
      <c r="F332" s="440" t="str">
        <f>IF(Tabla1[[#This Row],[Código_Actividad]]="","",'[5]Formulario PPGR1'!#REF!)</f>
        <v/>
      </c>
      <c r="G332" s="476"/>
      <c r="H332" s="455"/>
      <c r="I332" s="441"/>
      <c r="J332" s="442"/>
      <c r="K332" s="455"/>
      <c r="L332" s="456"/>
      <c r="M332" s="455"/>
      <c r="N332" s="443"/>
      <c r="O332" s="445"/>
      <c r="P332" s="445"/>
      <c r="Q332" s="459"/>
      <c r="R332" s="442"/>
    </row>
    <row r="333" spans="2:18" s="57" customFormat="1" x14ac:dyDescent="0.25">
      <c r="B333" s="440" t="str">
        <f>IF(Tabla1[[#This Row],[Código_Actividad]]="","",CONCATENATE(Tabla1[[#This Row],[POA]],".",Tabla1[[#This Row],[SRS]],".",Tabla1[[#This Row],[AREA]],".",Tabla1[[#This Row],[TIPO]]))</f>
        <v/>
      </c>
      <c r="C333" s="440" t="str">
        <f>IF(Tabla1[[#This Row],[Código_Actividad]]="","",'[5]Formulario PPGR1'!#REF!)</f>
        <v/>
      </c>
      <c r="D333" s="440" t="str">
        <f>IF(Tabla1[[#This Row],[Código_Actividad]]="","",'[5]Formulario PPGR1'!#REF!)</f>
        <v/>
      </c>
      <c r="E333" s="440" t="str">
        <f>IF(Tabla1[[#This Row],[Código_Actividad]]="","",'[5]Formulario PPGR1'!#REF!)</f>
        <v/>
      </c>
      <c r="F333" s="440" t="str">
        <f>IF(Tabla1[[#This Row],[Código_Actividad]]="","",'[5]Formulario PPGR1'!#REF!)</f>
        <v/>
      </c>
      <c r="G333" s="476"/>
      <c r="H333" s="455"/>
      <c r="I333" s="441"/>
      <c r="J333" s="442"/>
      <c r="K333" s="455"/>
      <c r="L333" s="456"/>
      <c r="M333" s="455"/>
      <c r="N333" s="443"/>
      <c r="O333" s="445"/>
      <c r="P333" s="445"/>
      <c r="Q333" s="459"/>
      <c r="R333" s="442"/>
    </row>
    <row r="334" spans="2:18" s="57" customFormat="1" x14ac:dyDescent="0.25">
      <c r="B334" s="440" t="str">
        <f>IF(Tabla1[[#This Row],[Código_Actividad]]="","",CONCATENATE(Tabla1[[#This Row],[POA]],".",Tabla1[[#This Row],[SRS]],".",Tabla1[[#This Row],[AREA]],".",Tabla1[[#This Row],[TIPO]]))</f>
        <v/>
      </c>
      <c r="C334" s="440" t="str">
        <f>IF(Tabla1[[#This Row],[Código_Actividad]]="","",'[5]Formulario PPGR1'!#REF!)</f>
        <v/>
      </c>
      <c r="D334" s="440" t="str">
        <f>IF(Tabla1[[#This Row],[Código_Actividad]]="","",'[5]Formulario PPGR1'!#REF!)</f>
        <v/>
      </c>
      <c r="E334" s="440" t="str">
        <f>IF(Tabla1[[#This Row],[Código_Actividad]]="","",'[5]Formulario PPGR1'!#REF!)</f>
        <v/>
      </c>
      <c r="F334" s="440" t="str">
        <f>IF(Tabla1[[#This Row],[Código_Actividad]]="","",'[5]Formulario PPGR1'!#REF!)</f>
        <v/>
      </c>
      <c r="G334" s="476"/>
      <c r="H334" s="455"/>
      <c r="I334" s="441"/>
      <c r="J334" s="442"/>
      <c r="K334" s="455"/>
      <c r="L334" s="456"/>
      <c r="M334" s="455"/>
      <c r="N334" s="443"/>
      <c r="O334" s="445"/>
      <c r="P334" s="445"/>
      <c r="Q334" s="459"/>
      <c r="R334" s="442"/>
    </row>
    <row r="335" spans="2:18" s="57" customFormat="1" x14ac:dyDescent="0.25">
      <c r="B335" s="440" t="str">
        <f>IF(Tabla1[[#This Row],[Código_Actividad]]="","",CONCATENATE(Tabla1[[#This Row],[POA]],".",Tabla1[[#This Row],[SRS]],".",Tabla1[[#This Row],[AREA]],".",Tabla1[[#This Row],[TIPO]]))</f>
        <v/>
      </c>
      <c r="C335" s="440" t="str">
        <f>IF(Tabla1[[#This Row],[Código_Actividad]]="","",'[5]Formulario PPGR1'!#REF!)</f>
        <v/>
      </c>
      <c r="D335" s="440" t="str">
        <f>IF(Tabla1[[#This Row],[Código_Actividad]]="","",'[5]Formulario PPGR1'!#REF!)</f>
        <v/>
      </c>
      <c r="E335" s="440" t="str">
        <f>IF(Tabla1[[#This Row],[Código_Actividad]]="","",'[5]Formulario PPGR1'!#REF!)</f>
        <v/>
      </c>
      <c r="F335" s="440" t="str">
        <f>IF(Tabla1[[#This Row],[Código_Actividad]]="","",'[5]Formulario PPGR1'!#REF!)</f>
        <v/>
      </c>
      <c r="G335" s="476"/>
      <c r="H335" s="455"/>
      <c r="I335" s="441"/>
      <c r="J335" s="442"/>
      <c r="K335" s="455"/>
      <c r="L335" s="456"/>
      <c r="M335" s="455"/>
      <c r="N335" s="443"/>
      <c r="O335" s="445"/>
      <c r="P335" s="445"/>
      <c r="Q335" s="459"/>
      <c r="R335" s="442"/>
    </row>
    <row r="336" spans="2:18" s="57" customFormat="1" x14ac:dyDescent="0.25">
      <c r="B336" s="440" t="str">
        <f>IF(Tabla1[[#This Row],[Código_Actividad]]="","",CONCATENATE(Tabla1[[#This Row],[POA]],".",Tabla1[[#This Row],[SRS]],".",Tabla1[[#This Row],[AREA]],".",Tabla1[[#This Row],[TIPO]]))</f>
        <v/>
      </c>
      <c r="C336" s="440" t="str">
        <f>IF(Tabla1[[#This Row],[Código_Actividad]]="","",'[5]Formulario PPGR1'!#REF!)</f>
        <v/>
      </c>
      <c r="D336" s="440" t="str">
        <f>IF(Tabla1[[#This Row],[Código_Actividad]]="","",'[5]Formulario PPGR1'!#REF!)</f>
        <v/>
      </c>
      <c r="E336" s="440" t="str">
        <f>IF(Tabla1[[#This Row],[Código_Actividad]]="","",'[5]Formulario PPGR1'!#REF!)</f>
        <v/>
      </c>
      <c r="F336" s="440" t="str">
        <f>IF(Tabla1[[#This Row],[Código_Actividad]]="","",'[5]Formulario PPGR1'!#REF!)</f>
        <v/>
      </c>
      <c r="G336" s="476"/>
      <c r="H336" s="455"/>
      <c r="I336" s="441"/>
      <c r="J336" s="442"/>
      <c r="K336" s="455"/>
      <c r="L336" s="456"/>
      <c r="M336" s="455"/>
      <c r="N336" s="443"/>
      <c r="O336" s="445"/>
      <c r="P336" s="445"/>
      <c r="Q336" s="459"/>
      <c r="R336" s="442"/>
    </row>
    <row r="337" spans="2:18" s="57" customFormat="1" x14ac:dyDescent="0.25">
      <c r="B337" s="440" t="str">
        <f>IF(Tabla1[[#This Row],[Código_Actividad]]="","",CONCATENATE(Tabla1[[#This Row],[POA]],".",Tabla1[[#This Row],[SRS]],".",Tabla1[[#This Row],[AREA]],".",Tabla1[[#This Row],[TIPO]]))</f>
        <v/>
      </c>
      <c r="C337" s="440" t="str">
        <f>IF(Tabla1[[#This Row],[Código_Actividad]]="","",'[5]Formulario PPGR1'!#REF!)</f>
        <v/>
      </c>
      <c r="D337" s="440" t="str">
        <f>IF(Tabla1[[#This Row],[Código_Actividad]]="","",'[5]Formulario PPGR1'!#REF!)</f>
        <v/>
      </c>
      <c r="E337" s="440" t="str">
        <f>IF(Tabla1[[#This Row],[Código_Actividad]]="","",'[5]Formulario PPGR1'!#REF!)</f>
        <v/>
      </c>
      <c r="F337" s="440" t="str">
        <f>IF(Tabla1[[#This Row],[Código_Actividad]]="","",'[5]Formulario PPGR1'!#REF!)</f>
        <v/>
      </c>
      <c r="G337" s="476"/>
      <c r="H337" s="455"/>
      <c r="I337" s="441"/>
      <c r="J337" s="442"/>
      <c r="K337" s="455"/>
      <c r="L337" s="456"/>
      <c r="M337" s="455"/>
      <c r="N337" s="443"/>
      <c r="O337" s="445"/>
      <c r="P337" s="445"/>
      <c r="Q337" s="459"/>
      <c r="R337" s="442"/>
    </row>
    <row r="338" spans="2:18" s="57" customFormat="1" x14ac:dyDescent="0.25">
      <c r="B338" s="440" t="str">
        <f>IF(Tabla1[[#This Row],[Código_Actividad]]="","",CONCATENATE(Tabla1[[#This Row],[POA]],".",Tabla1[[#This Row],[SRS]],".",Tabla1[[#This Row],[AREA]],".",Tabla1[[#This Row],[TIPO]]))</f>
        <v/>
      </c>
      <c r="C338" s="440" t="str">
        <f>IF(Tabla1[[#This Row],[Código_Actividad]]="","",'[5]Formulario PPGR1'!#REF!)</f>
        <v/>
      </c>
      <c r="D338" s="440" t="str">
        <f>IF(Tabla1[[#This Row],[Código_Actividad]]="","",'[5]Formulario PPGR1'!#REF!)</f>
        <v/>
      </c>
      <c r="E338" s="440" t="str">
        <f>IF(Tabla1[[#This Row],[Código_Actividad]]="","",'[5]Formulario PPGR1'!#REF!)</f>
        <v/>
      </c>
      <c r="F338" s="440" t="str">
        <f>IF(Tabla1[[#This Row],[Código_Actividad]]="","",'[5]Formulario PPGR1'!#REF!)</f>
        <v/>
      </c>
      <c r="G338" s="476"/>
      <c r="H338" s="455"/>
      <c r="I338" s="441"/>
      <c r="J338" s="442"/>
      <c r="K338" s="455"/>
      <c r="L338" s="456"/>
      <c r="M338" s="455"/>
      <c r="N338" s="443"/>
      <c r="O338" s="445"/>
      <c r="P338" s="445"/>
      <c r="Q338" s="459"/>
      <c r="R338" s="442"/>
    </row>
    <row r="339" spans="2:18" s="57" customFormat="1" x14ac:dyDescent="0.25">
      <c r="B339" s="440" t="str">
        <f>IF(Tabla1[[#This Row],[Código_Actividad]]="","",CONCATENATE(Tabla1[[#This Row],[POA]],".",Tabla1[[#This Row],[SRS]],".",Tabla1[[#This Row],[AREA]],".",Tabla1[[#This Row],[TIPO]]))</f>
        <v/>
      </c>
      <c r="C339" s="440" t="str">
        <f>IF(Tabla1[[#This Row],[Código_Actividad]]="","",'[5]Formulario PPGR1'!#REF!)</f>
        <v/>
      </c>
      <c r="D339" s="440" t="str">
        <f>IF(Tabla1[[#This Row],[Código_Actividad]]="","",'[5]Formulario PPGR1'!#REF!)</f>
        <v/>
      </c>
      <c r="E339" s="440" t="str">
        <f>IF(Tabla1[[#This Row],[Código_Actividad]]="","",'[5]Formulario PPGR1'!#REF!)</f>
        <v/>
      </c>
      <c r="F339" s="440" t="str">
        <f>IF(Tabla1[[#This Row],[Código_Actividad]]="","",'[5]Formulario PPGR1'!#REF!)</f>
        <v/>
      </c>
      <c r="G339" s="476"/>
      <c r="H339" s="455"/>
      <c r="I339" s="441"/>
      <c r="J339" s="442"/>
      <c r="K339" s="455"/>
      <c r="L339" s="456"/>
      <c r="M339" s="455"/>
      <c r="N339" s="443"/>
      <c r="O339" s="445"/>
      <c r="P339" s="445"/>
      <c r="Q339" s="459"/>
      <c r="R339" s="442"/>
    </row>
    <row r="340" spans="2:18" s="57" customFormat="1" x14ac:dyDescent="0.25">
      <c r="B340" s="440" t="str">
        <f>IF(Tabla1[[#This Row],[Código_Actividad]]="","",CONCATENATE(Tabla1[[#This Row],[POA]],".",Tabla1[[#This Row],[SRS]],".",Tabla1[[#This Row],[AREA]],".",Tabla1[[#This Row],[TIPO]]))</f>
        <v/>
      </c>
      <c r="C340" s="440" t="str">
        <f>IF(Tabla1[[#This Row],[Código_Actividad]]="","",'[5]Formulario PPGR1'!#REF!)</f>
        <v/>
      </c>
      <c r="D340" s="440" t="str">
        <f>IF(Tabla1[[#This Row],[Código_Actividad]]="","",'[5]Formulario PPGR1'!#REF!)</f>
        <v/>
      </c>
      <c r="E340" s="440" t="str">
        <f>IF(Tabla1[[#This Row],[Código_Actividad]]="","",'[5]Formulario PPGR1'!#REF!)</f>
        <v/>
      </c>
      <c r="F340" s="440" t="str">
        <f>IF(Tabla1[[#This Row],[Código_Actividad]]="","",'[5]Formulario PPGR1'!#REF!)</f>
        <v/>
      </c>
      <c r="G340" s="476"/>
      <c r="H340" s="455"/>
      <c r="I340" s="441"/>
      <c r="J340" s="442"/>
      <c r="K340" s="455"/>
      <c r="L340" s="456"/>
      <c r="M340" s="455"/>
      <c r="N340" s="443"/>
      <c r="O340" s="445"/>
      <c r="P340" s="445"/>
      <c r="Q340" s="459"/>
      <c r="R340" s="442"/>
    </row>
    <row r="341" spans="2:18" s="57" customFormat="1" x14ac:dyDescent="0.25">
      <c r="B341" s="440" t="str">
        <f>IF(Tabla1[[#This Row],[Código_Actividad]]="","",CONCATENATE(Tabla1[[#This Row],[POA]],".",Tabla1[[#This Row],[SRS]],".",Tabla1[[#This Row],[AREA]],".",Tabla1[[#This Row],[TIPO]]))</f>
        <v/>
      </c>
      <c r="C341" s="440" t="str">
        <f>IF(Tabla1[[#This Row],[Código_Actividad]]="","",'[5]Formulario PPGR1'!#REF!)</f>
        <v/>
      </c>
      <c r="D341" s="440" t="str">
        <f>IF(Tabla1[[#This Row],[Código_Actividad]]="","",'[5]Formulario PPGR1'!#REF!)</f>
        <v/>
      </c>
      <c r="E341" s="440" t="str">
        <f>IF(Tabla1[[#This Row],[Código_Actividad]]="","",'[5]Formulario PPGR1'!#REF!)</f>
        <v/>
      </c>
      <c r="F341" s="440" t="str">
        <f>IF(Tabla1[[#This Row],[Código_Actividad]]="","",'[5]Formulario PPGR1'!#REF!)</f>
        <v/>
      </c>
      <c r="G341" s="476"/>
      <c r="H341" s="455"/>
      <c r="I341" s="441"/>
      <c r="J341" s="442"/>
      <c r="K341" s="455"/>
      <c r="L341" s="456"/>
      <c r="M341" s="455"/>
      <c r="N341" s="443"/>
      <c r="O341" s="445"/>
      <c r="P341" s="445"/>
      <c r="Q341" s="459"/>
      <c r="R341" s="442"/>
    </row>
    <row r="342" spans="2:18" s="57" customFormat="1" x14ac:dyDescent="0.25">
      <c r="B342" s="440" t="str">
        <f>IF(Tabla1[[#This Row],[Código_Actividad]]="","",CONCATENATE(Tabla1[[#This Row],[POA]],".",Tabla1[[#This Row],[SRS]],".",Tabla1[[#This Row],[AREA]],".",Tabla1[[#This Row],[TIPO]]))</f>
        <v/>
      </c>
      <c r="C342" s="440" t="str">
        <f>IF(Tabla1[[#This Row],[Código_Actividad]]="","",'[5]Formulario PPGR1'!#REF!)</f>
        <v/>
      </c>
      <c r="D342" s="440" t="str">
        <f>IF(Tabla1[[#This Row],[Código_Actividad]]="","",'[5]Formulario PPGR1'!#REF!)</f>
        <v/>
      </c>
      <c r="E342" s="440" t="str">
        <f>IF(Tabla1[[#This Row],[Código_Actividad]]="","",'[5]Formulario PPGR1'!#REF!)</f>
        <v/>
      </c>
      <c r="F342" s="440" t="str">
        <f>IF(Tabla1[[#This Row],[Código_Actividad]]="","",'[5]Formulario PPGR1'!#REF!)</f>
        <v/>
      </c>
      <c r="G342" s="476"/>
      <c r="H342" s="455"/>
      <c r="I342" s="441"/>
      <c r="J342" s="442"/>
      <c r="K342" s="455"/>
      <c r="L342" s="456"/>
      <c r="M342" s="455"/>
      <c r="N342" s="443"/>
      <c r="O342" s="445"/>
      <c r="P342" s="445"/>
      <c r="Q342" s="459"/>
      <c r="R342" s="442"/>
    </row>
    <row r="343" spans="2:18" s="57" customFormat="1" x14ac:dyDescent="0.25">
      <c r="B343" s="440" t="str">
        <f>IF(Tabla1[[#This Row],[Código_Actividad]]="","",CONCATENATE(Tabla1[[#This Row],[POA]],".",Tabla1[[#This Row],[SRS]],".",Tabla1[[#This Row],[AREA]],".",Tabla1[[#This Row],[TIPO]]))</f>
        <v/>
      </c>
      <c r="C343" s="440" t="str">
        <f>IF(Tabla1[[#This Row],[Código_Actividad]]="","",'[5]Formulario PPGR1'!#REF!)</f>
        <v/>
      </c>
      <c r="D343" s="440" t="str">
        <f>IF(Tabla1[[#This Row],[Código_Actividad]]="","",'[5]Formulario PPGR1'!#REF!)</f>
        <v/>
      </c>
      <c r="E343" s="440" t="str">
        <f>IF(Tabla1[[#This Row],[Código_Actividad]]="","",'[5]Formulario PPGR1'!#REF!)</f>
        <v/>
      </c>
      <c r="F343" s="440" t="str">
        <f>IF(Tabla1[[#This Row],[Código_Actividad]]="","",'[5]Formulario PPGR1'!#REF!)</f>
        <v/>
      </c>
      <c r="G343" s="476"/>
      <c r="H343" s="455"/>
      <c r="I343" s="441"/>
      <c r="J343" s="442"/>
      <c r="K343" s="455"/>
      <c r="L343" s="456"/>
      <c r="M343" s="455"/>
      <c r="N343" s="443"/>
      <c r="O343" s="445"/>
      <c r="P343" s="445"/>
      <c r="Q343" s="459"/>
      <c r="R343" s="442"/>
    </row>
    <row r="344" spans="2:18" s="57" customFormat="1" x14ac:dyDescent="0.25">
      <c r="B344" s="440" t="str">
        <f>IF(Tabla1[[#This Row],[Código_Actividad]]="","",CONCATENATE(Tabla1[[#This Row],[POA]],".",Tabla1[[#This Row],[SRS]],".",Tabla1[[#This Row],[AREA]],".",Tabla1[[#This Row],[TIPO]]))</f>
        <v/>
      </c>
      <c r="C344" s="440" t="str">
        <f>IF(Tabla1[[#This Row],[Código_Actividad]]="","",'[5]Formulario PPGR1'!#REF!)</f>
        <v/>
      </c>
      <c r="D344" s="440" t="str">
        <f>IF(Tabla1[[#This Row],[Código_Actividad]]="","",'[5]Formulario PPGR1'!#REF!)</f>
        <v/>
      </c>
      <c r="E344" s="440" t="str">
        <f>IF(Tabla1[[#This Row],[Código_Actividad]]="","",'[5]Formulario PPGR1'!#REF!)</f>
        <v/>
      </c>
      <c r="F344" s="440" t="str">
        <f>IF(Tabla1[[#This Row],[Código_Actividad]]="","",'[5]Formulario PPGR1'!#REF!)</f>
        <v/>
      </c>
      <c r="G344" s="476"/>
      <c r="H344" s="455"/>
      <c r="I344" s="441"/>
      <c r="J344" s="442"/>
      <c r="K344" s="455"/>
      <c r="L344" s="456"/>
      <c r="M344" s="455"/>
      <c r="N344" s="443"/>
      <c r="O344" s="445"/>
      <c r="P344" s="445"/>
      <c r="Q344" s="459"/>
      <c r="R344" s="442"/>
    </row>
    <row r="345" spans="2:18" s="57" customFormat="1" x14ac:dyDescent="0.25">
      <c r="B345" s="440" t="str">
        <f>IF(Tabla1[[#This Row],[Código_Actividad]]="","",CONCATENATE(Tabla1[[#This Row],[POA]],".",Tabla1[[#This Row],[SRS]],".",Tabla1[[#This Row],[AREA]],".",Tabla1[[#This Row],[TIPO]]))</f>
        <v/>
      </c>
      <c r="C345" s="440" t="str">
        <f>IF(Tabla1[[#This Row],[Código_Actividad]]="","",'[5]Formulario PPGR1'!#REF!)</f>
        <v/>
      </c>
      <c r="D345" s="440" t="str">
        <f>IF(Tabla1[[#This Row],[Código_Actividad]]="","",'[5]Formulario PPGR1'!#REF!)</f>
        <v/>
      </c>
      <c r="E345" s="440" t="str">
        <f>IF(Tabla1[[#This Row],[Código_Actividad]]="","",'[5]Formulario PPGR1'!#REF!)</f>
        <v/>
      </c>
      <c r="F345" s="440" t="str">
        <f>IF(Tabla1[[#This Row],[Código_Actividad]]="","",'[5]Formulario PPGR1'!#REF!)</f>
        <v/>
      </c>
      <c r="G345" s="476"/>
      <c r="H345" s="455"/>
      <c r="I345" s="441"/>
      <c r="J345" s="442"/>
      <c r="K345" s="455"/>
      <c r="L345" s="456"/>
      <c r="M345" s="455"/>
      <c r="N345" s="443"/>
      <c r="O345" s="445"/>
      <c r="P345" s="445"/>
      <c r="Q345" s="459"/>
      <c r="R345" s="442"/>
    </row>
    <row r="346" spans="2:18" s="57" customFormat="1" x14ac:dyDescent="0.25">
      <c r="B346" s="440" t="str">
        <f>IF(Tabla1[[#This Row],[Código_Actividad]]="","",CONCATENATE(Tabla1[[#This Row],[POA]],".",Tabla1[[#This Row],[SRS]],".",Tabla1[[#This Row],[AREA]],".",Tabla1[[#This Row],[TIPO]]))</f>
        <v/>
      </c>
      <c r="C346" s="440" t="str">
        <f>IF(Tabla1[[#This Row],[Código_Actividad]]="","",'[5]Formulario PPGR1'!#REF!)</f>
        <v/>
      </c>
      <c r="D346" s="440" t="str">
        <f>IF(Tabla1[[#This Row],[Código_Actividad]]="","",'[5]Formulario PPGR1'!#REF!)</f>
        <v/>
      </c>
      <c r="E346" s="440" t="str">
        <f>IF(Tabla1[[#This Row],[Código_Actividad]]="","",'[5]Formulario PPGR1'!#REF!)</f>
        <v/>
      </c>
      <c r="F346" s="440" t="str">
        <f>IF(Tabla1[[#This Row],[Código_Actividad]]="","",'[5]Formulario PPGR1'!#REF!)</f>
        <v/>
      </c>
      <c r="G346" s="476"/>
      <c r="H346" s="455"/>
      <c r="I346" s="441"/>
      <c r="J346" s="442"/>
      <c r="K346" s="455"/>
      <c r="L346" s="456"/>
      <c r="M346" s="455"/>
      <c r="N346" s="443"/>
      <c r="O346" s="445"/>
      <c r="P346" s="445"/>
      <c r="Q346" s="459"/>
      <c r="R346" s="442"/>
    </row>
    <row r="347" spans="2:18" s="57" customFormat="1" x14ac:dyDescent="0.25">
      <c r="B347" s="440" t="str">
        <f>IF(Tabla1[[#This Row],[Código_Actividad]]="","",CONCATENATE(Tabla1[[#This Row],[POA]],".",Tabla1[[#This Row],[SRS]],".",Tabla1[[#This Row],[AREA]],".",Tabla1[[#This Row],[TIPO]]))</f>
        <v/>
      </c>
      <c r="C347" s="440" t="str">
        <f>IF(Tabla1[[#This Row],[Código_Actividad]]="","",'[5]Formulario PPGR1'!#REF!)</f>
        <v/>
      </c>
      <c r="D347" s="440" t="str">
        <f>IF(Tabla1[[#This Row],[Código_Actividad]]="","",'[5]Formulario PPGR1'!#REF!)</f>
        <v/>
      </c>
      <c r="E347" s="440" t="str">
        <f>IF(Tabla1[[#This Row],[Código_Actividad]]="","",'[5]Formulario PPGR1'!#REF!)</f>
        <v/>
      </c>
      <c r="F347" s="440" t="str">
        <f>IF(Tabla1[[#This Row],[Código_Actividad]]="","",'[5]Formulario PPGR1'!#REF!)</f>
        <v/>
      </c>
      <c r="G347" s="476"/>
      <c r="H347" s="455"/>
      <c r="I347" s="441"/>
      <c r="J347" s="442"/>
      <c r="K347" s="455"/>
      <c r="L347" s="456"/>
      <c r="M347" s="455"/>
      <c r="N347" s="443"/>
      <c r="O347" s="445"/>
      <c r="P347" s="445"/>
      <c r="Q347" s="459"/>
      <c r="R347" s="442"/>
    </row>
    <row r="348" spans="2:18" s="57" customFormat="1" x14ac:dyDescent="0.25">
      <c r="B348" s="440" t="str">
        <f>IF(Tabla1[[#This Row],[Código_Actividad]]="","",CONCATENATE(Tabla1[[#This Row],[POA]],".",Tabla1[[#This Row],[SRS]],".",Tabla1[[#This Row],[AREA]],".",Tabla1[[#This Row],[TIPO]]))</f>
        <v/>
      </c>
      <c r="C348" s="440" t="str">
        <f>IF(Tabla1[[#This Row],[Código_Actividad]]="","",'[5]Formulario PPGR1'!#REF!)</f>
        <v/>
      </c>
      <c r="D348" s="440" t="str">
        <f>IF(Tabla1[[#This Row],[Código_Actividad]]="","",'[5]Formulario PPGR1'!#REF!)</f>
        <v/>
      </c>
      <c r="E348" s="440" t="str">
        <f>IF(Tabla1[[#This Row],[Código_Actividad]]="","",'[5]Formulario PPGR1'!#REF!)</f>
        <v/>
      </c>
      <c r="F348" s="440" t="str">
        <f>IF(Tabla1[[#This Row],[Código_Actividad]]="","",'[5]Formulario PPGR1'!#REF!)</f>
        <v/>
      </c>
      <c r="G348" s="476"/>
      <c r="H348" s="455"/>
      <c r="I348" s="441"/>
      <c r="J348" s="442"/>
      <c r="K348" s="455"/>
      <c r="L348" s="456"/>
      <c r="M348" s="455"/>
      <c r="N348" s="443"/>
      <c r="O348" s="445"/>
      <c r="P348" s="445"/>
      <c r="Q348" s="459"/>
      <c r="R348" s="442"/>
    </row>
    <row r="349" spans="2:18" s="57" customFormat="1" x14ac:dyDescent="0.25">
      <c r="B349" s="440" t="str">
        <f>IF(Tabla1[[#This Row],[Código_Actividad]]="","",CONCATENATE(Tabla1[[#This Row],[POA]],".",Tabla1[[#This Row],[SRS]],".",Tabla1[[#This Row],[AREA]],".",Tabla1[[#This Row],[TIPO]]))</f>
        <v/>
      </c>
      <c r="C349" s="440" t="str">
        <f>IF(Tabla1[[#This Row],[Código_Actividad]]="","",'[5]Formulario PPGR1'!#REF!)</f>
        <v/>
      </c>
      <c r="D349" s="440" t="str">
        <f>IF(Tabla1[[#This Row],[Código_Actividad]]="","",'[5]Formulario PPGR1'!#REF!)</f>
        <v/>
      </c>
      <c r="E349" s="440" t="str">
        <f>IF(Tabla1[[#This Row],[Código_Actividad]]="","",'[5]Formulario PPGR1'!#REF!)</f>
        <v/>
      </c>
      <c r="F349" s="440" t="str">
        <f>IF(Tabla1[[#This Row],[Código_Actividad]]="","",'[5]Formulario PPGR1'!#REF!)</f>
        <v/>
      </c>
      <c r="G349" s="476"/>
      <c r="H349" s="455"/>
      <c r="I349" s="441"/>
      <c r="J349" s="442"/>
      <c r="K349" s="455"/>
      <c r="L349" s="456"/>
      <c r="M349" s="455"/>
      <c r="N349" s="443"/>
      <c r="O349" s="445"/>
      <c r="P349" s="445"/>
      <c r="Q349" s="459"/>
      <c r="R349" s="442"/>
    </row>
    <row r="350" spans="2:18" s="57" customFormat="1" x14ac:dyDescent="0.25">
      <c r="B350" s="440" t="str">
        <f>IF(Tabla1[[#This Row],[Código_Actividad]]="","",CONCATENATE(Tabla1[[#This Row],[POA]],".",Tabla1[[#This Row],[SRS]],".",Tabla1[[#This Row],[AREA]],".",Tabla1[[#This Row],[TIPO]]))</f>
        <v/>
      </c>
      <c r="C350" s="440" t="str">
        <f>IF(Tabla1[[#This Row],[Código_Actividad]]="","",'[5]Formulario PPGR1'!#REF!)</f>
        <v/>
      </c>
      <c r="D350" s="440" t="str">
        <f>IF(Tabla1[[#This Row],[Código_Actividad]]="","",'[5]Formulario PPGR1'!#REF!)</f>
        <v/>
      </c>
      <c r="E350" s="440" t="str">
        <f>IF(Tabla1[[#This Row],[Código_Actividad]]="","",'[5]Formulario PPGR1'!#REF!)</f>
        <v/>
      </c>
      <c r="F350" s="440" t="str">
        <f>IF(Tabla1[[#This Row],[Código_Actividad]]="","",'[5]Formulario PPGR1'!#REF!)</f>
        <v/>
      </c>
      <c r="G350" s="476"/>
      <c r="H350" s="455"/>
      <c r="I350" s="441"/>
      <c r="J350" s="442"/>
      <c r="K350" s="455"/>
      <c r="L350" s="456"/>
      <c r="M350" s="455"/>
      <c r="N350" s="443"/>
      <c r="O350" s="445"/>
      <c r="P350" s="445"/>
      <c r="Q350" s="459"/>
      <c r="R350" s="442"/>
    </row>
    <row r="351" spans="2:18" s="57" customFormat="1" x14ac:dyDescent="0.25">
      <c r="B351" s="440" t="str">
        <f>IF(Tabla1[[#This Row],[Código_Actividad]]="","",CONCATENATE(Tabla1[[#This Row],[POA]],".",Tabla1[[#This Row],[SRS]],".",Tabla1[[#This Row],[AREA]],".",Tabla1[[#This Row],[TIPO]]))</f>
        <v/>
      </c>
      <c r="C351" s="440" t="str">
        <f>IF(Tabla1[[#This Row],[Código_Actividad]]="","",'[5]Formulario PPGR1'!#REF!)</f>
        <v/>
      </c>
      <c r="D351" s="440" t="str">
        <f>IF(Tabla1[[#This Row],[Código_Actividad]]="","",'[5]Formulario PPGR1'!#REF!)</f>
        <v/>
      </c>
      <c r="E351" s="440" t="str">
        <f>IF(Tabla1[[#This Row],[Código_Actividad]]="","",'[5]Formulario PPGR1'!#REF!)</f>
        <v/>
      </c>
      <c r="F351" s="440" t="str">
        <f>IF(Tabla1[[#This Row],[Código_Actividad]]="","",'[5]Formulario PPGR1'!#REF!)</f>
        <v/>
      </c>
      <c r="G351" s="476"/>
      <c r="H351" s="455"/>
      <c r="I351" s="441"/>
      <c r="J351" s="442"/>
      <c r="K351" s="455"/>
      <c r="L351" s="456"/>
      <c r="M351" s="455"/>
      <c r="N351" s="443"/>
      <c r="O351" s="445"/>
      <c r="P351" s="445"/>
      <c r="Q351" s="459"/>
      <c r="R351" s="442"/>
    </row>
    <row r="352" spans="2:18" s="57" customFormat="1" x14ac:dyDescent="0.25">
      <c r="B352" s="440" t="str">
        <f>IF(Tabla1[[#This Row],[Código_Actividad]]="","",CONCATENATE(Tabla1[[#This Row],[POA]],".",Tabla1[[#This Row],[SRS]],".",Tabla1[[#This Row],[AREA]],".",Tabla1[[#This Row],[TIPO]]))</f>
        <v/>
      </c>
      <c r="C352" s="440" t="str">
        <f>IF(Tabla1[[#This Row],[Código_Actividad]]="","",'[5]Formulario PPGR1'!#REF!)</f>
        <v/>
      </c>
      <c r="D352" s="440" t="str">
        <f>IF(Tabla1[[#This Row],[Código_Actividad]]="","",'[5]Formulario PPGR1'!#REF!)</f>
        <v/>
      </c>
      <c r="E352" s="440" t="str">
        <f>IF(Tabla1[[#This Row],[Código_Actividad]]="","",'[5]Formulario PPGR1'!#REF!)</f>
        <v/>
      </c>
      <c r="F352" s="440" t="str">
        <f>IF(Tabla1[[#This Row],[Código_Actividad]]="","",'[5]Formulario PPGR1'!#REF!)</f>
        <v/>
      </c>
      <c r="G352" s="476"/>
      <c r="H352" s="455"/>
      <c r="I352" s="441"/>
      <c r="J352" s="442"/>
      <c r="K352" s="455"/>
      <c r="L352" s="456"/>
      <c r="M352" s="455"/>
      <c r="N352" s="443"/>
      <c r="O352" s="445"/>
      <c r="P352" s="445"/>
      <c r="Q352" s="459"/>
      <c r="R352" s="442"/>
    </row>
    <row r="353" spans="2:18" s="57" customFormat="1" x14ac:dyDescent="0.25">
      <c r="B353" s="440" t="str">
        <f>IF(Tabla1[[#This Row],[Código_Actividad]]="","",CONCATENATE(Tabla1[[#This Row],[POA]],".",Tabla1[[#This Row],[SRS]],".",Tabla1[[#This Row],[AREA]],".",Tabla1[[#This Row],[TIPO]]))</f>
        <v/>
      </c>
      <c r="C353" s="440" t="str">
        <f>IF(Tabla1[[#This Row],[Código_Actividad]]="","",'[5]Formulario PPGR1'!#REF!)</f>
        <v/>
      </c>
      <c r="D353" s="440" t="str">
        <f>IF(Tabla1[[#This Row],[Código_Actividad]]="","",'[5]Formulario PPGR1'!#REF!)</f>
        <v/>
      </c>
      <c r="E353" s="440" t="str">
        <f>IF(Tabla1[[#This Row],[Código_Actividad]]="","",'[5]Formulario PPGR1'!#REF!)</f>
        <v/>
      </c>
      <c r="F353" s="440" t="str">
        <f>IF(Tabla1[[#This Row],[Código_Actividad]]="","",'[5]Formulario PPGR1'!#REF!)</f>
        <v/>
      </c>
      <c r="G353" s="476"/>
      <c r="H353" s="455"/>
      <c r="I353" s="441"/>
      <c r="J353" s="442"/>
      <c r="K353" s="455"/>
      <c r="L353" s="456"/>
      <c r="M353" s="455"/>
      <c r="N353" s="443"/>
      <c r="O353" s="445"/>
      <c r="P353" s="445"/>
      <c r="Q353" s="459"/>
      <c r="R353" s="442"/>
    </row>
    <row r="354" spans="2:18" s="57" customFormat="1" x14ac:dyDescent="0.25">
      <c r="B354" s="440" t="str">
        <f>IF(Tabla1[[#This Row],[Código_Actividad]]="","",CONCATENATE(Tabla1[[#This Row],[POA]],".",Tabla1[[#This Row],[SRS]],".",Tabla1[[#This Row],[AREA]],".",Tabla1[[#This Row],[TIPO]]))</f>
        <v/>
      </c>
      <c r="C354" s="440" t="str">
        <f>IF(Tabla1[[#This Row],[Código_Actividad]]="","",'[5]Formulario PPGR1'!#REF!)</f>
        <v/>
      </c>
      <c r="D354" s="440" t="str">
        <f>IF(Tabla1[[#This Row],[Código_Actividad]]="","",'[5]Formulario PPGR1'!#REF!)</f>
        <v/>
      </c>
      <c r="E354" s="440" t="str">
        <f>IF(Tabla1[[#This Row],[Código_Actividad]]="","",'[5]Formulario PPGR1'!#REF!)</f>
        <v/>
      </c>
      <c r="F354" s="440" t="str">
        <f>IF(Tabla1[[#This Row],[Código_Actividad]]="","",'[5]Formulario PPGR1'!#REF!)</f>
        <v/>
      </c>
      <c r="G354" s="476"/>
      <c r="H354" s="455"/>
      <c r="I354" s="441"/>
      <c r="J354" s="442"/>
      <c r="K354" s="455"/>
      <c r="L354" s="456"/>
      <c r="M354" s="455"/>
      <c r="N354" s="443"/>
      <c r="O354" s="445"/>
      <c r="P354" s="445"/>
      <c r="Q354" s="459"/>
      <c r="R354" s="442"/>
    </row>
    <row r="355" spans="2:18" s="57" customFormat="1" x14ac:dyDescent="0.25">
      <c r="B355" s="440" t="str">
        <f>IF(Tabla1[[#This Row],[Código_Actividad]]="","",CONCATENATE(Tabla1[[#This Row],[POA]],".",Tabla1[[#This Row],[SRS]],".",Tabla1[[#This Row],[AREA]],".",Tabla1[[#This Row],[TIPO]]))</f>
        <v/>
      </c>
      <c r="C355" s="440" t="str">
        <f>IF(Tabla1[[#This Row],[Código_Actividad]]="","",'[5]Formulario PPGR1'!#REF!)</f>
        <v/>
      </c>
      <c r="D355" s="440" t="str">
        <f>IF(Tabla1[[#This Row],[Código_Actividad]]="","",'[5]Formulario PPGR1'!#REF!)</f>
        <v/>
      </c>
      <c r="E355" s="440" t="str">
        <f>IF(Tabla1[[#This Row],[Código_Actividad]]="","",'[5]Formulario PPGR1'!#REF!)</f>
        <v/>
      </c>
      <c r="F355" s="440" t="str">
        <f>IF(Tabla1[[#This Row],[Código_Actividad]]="","",'[5]Formulario PPGR1'!#REF!)</f>
        <v/>
      </c>
      <c r="G355" s="476"/>
      <c r="H355" s="455"/>
      <c r="I355" s="441"/>
      <c r="J355" s="442"/>
      <c r="K355" s="455"/>
      <c r="L355" s="456"/>
      <c r="M355" s="455"/>
      <c r="N355" s="443"/>
      <c r="O355" s="445"/>
      <c r="P355" s="445"/>
      <c r="Q355" s="459"/>
      <c r="R355" s="442"/>
    </row>
    <row r="356" spans="2:18" s="57" customFormat="1" x14ac:dyDescent="0.25">
      <c r="B356" s="440" t="str">
        <f>IF(Tabla1[[#This Row],[Código_Actividad]]="","",CONCATENATE(Tabla1[[#This Row],[POA]],".",Tabla1[[#This Row],[SRS]],".",Tabla1[[#This Row],[AREA]],".",Tabla1[[#This Row],[TIPO]]))</f>
        <v/>
      </c>
      <c r="C356" s="440" t="str">
        <f>IF(Tabla1[[#This Row],[Código_Actividad]]="","",'[5]Formulario PPGR1'!#REF!)</f>
        <v/>
      </c>
      <c r="D356" s="440" t="str">
        <f>IF(Tabla1[[#This Row],[Código_Actividad]]="","",'[5]Formulario PPGR1'!#REF!)</f>
        <v/>
      </c>
      <c r="E356" s="440" t="str">
        <f>IF(Tabla1[[#This Row],[Código_Actividad]]="","",'[5]Formulario PPGR1'!#REF!)</f>
        <v/>
      </c>
      <c r="F356" s="440" t="str">
        <f>IF(Tabla1[[#This Row],[Código_Actividad]]="","",'[5]Formulario PPGR1'!#REF!)</f>
        <v/>
      </c>
      <c r="G356" s="476"/>
      <c r="H356" s="455"/>
      <c r="I356" s="441"/>
      <c r="J356" s="442"/>
      <c r="K356" s="455"/>
      <c r="L356" s="456"/>
      <c r="M356" s="455"/>
      <c r="N356" s="443"/>
      <c r="O356" s="445"/>
      <c r="P356" s="445"/>
      <c r="Q356" s="459"/>
      <c r="R356" s="442"/>
    </row>
    <row r="357" spans="2:18" s="57" customFormat="1" x14ac:dyDescent="0.25">
      <c r="B357" s="440" t="str">
        <f>IF(Tabla1[[#This Row],[Código_Actividad]]="","",CONCATENATE(Tabla1[[#This Row],[POA]],".",Tabla1[[#This Row],[SRS]],".",Tabla1[[#This Row],[AREA]],".",Tabla1[[#This Row],[TIPO]]))</f>
        <v/>
      </c>
      <c r="C357" s="440" t="str">
        <f>IF(Tabla1[[#This Row],[Código_Actividad]]="","",'[5]Formulario PPGR1'!#REF!)</f>
        <v/>
      </c>
      <c r="D357" s="440" t="str">
        <f>IF(Tabla1[[#This Row],[Código_Actividad]]="","",'[5]Formulario PPGR1'!#REF!)</f>
        <v/>
      </c>
      <c r="E357" s="440" t="str">
        <f>IF(Tabla1[[#This Row],[Código_Actividad]]="","",'[5]Formulario PPGR1'!#REF!)</f>
        <v/>
      </c>
      <c r="F357" s="440" t="str">
        <f>IF(Tabla1[[#This Row],[Código_Actividad]]="","",'[5]Formulario PPGR1'!#REF!)</f>
        <v/>
      </c>
      <c r="G357" s="476"/>
      <c r="H357" s="455"/>
      <c r="I357" s="441"/>
      <c r="J357" s="442"/>
      <c r="K357" s="455"/>
      <c r="L357" s="456"/>
      <c r="M357" s="455"/>
      <c r="N357" s="443"/>
      <c r="O357" s="445"/>
      <c r="P357" s="445"/>
      <c r="Q357" s="459"/>
      <c r="R357" s="442"/>
    </row>
    <row r="358" spans="2:18" s="57" customFormat="1" x14ac:dyDescent="0.25">
      <c r="B358" s="440" t="str">
        <f>IF(Tabla1[[#This Row],[Código_Actividad]]="","",CONCATENATE(Tabla1[[#This Row],[POA]],".",Tabla1[[#This Row],[SRS]],".",Tabla1[[#This Row],[AREA]],".",Tabla1[[#This Row],[TIPO]]))</f>
        <v/>
      </c>
      <c r="C358" s="440" t="str">
        <f>IF(Tabla1[[#This Row],[Código_Actividad]]="","",'[5]Formulario PPGR1'!#REF!)</f>
        <v/>
      </c>
      <c r="D358" s="440" t="str">
        <f>IF(Tabla1[[#This Row],[Código_Actividad]]="","",'[5]Formulario PPGR1'!#REF!)</f>
        <v/>
      </c>
      <c r="E358" s="440" t="str">
        <f>IF(Tabla1[[#This Row],[Código_Actividad]]="","",'[5]Formulario PPGR1'!#REF!)</f>
        <v/>
      </c>
      <c r="F358" s="440" t="str">
        <f>IF(Tabla1[[#This Row],[Código_Actividad]]="","",'[5]Formulario PPGR1'!#REF!)</f>
        <v/>
      </c>
      <c r="G358" s="476"/>
      <c r="H358" s="455"/>
      <c r="I358" s="441"/>
      <c r="J358" s="442"/>
      <c r="K358" s="455"/>
      <c r="L358" s="456"/>
      <c r="M358" s="455"/>
      <c r="N358" s="443"/>
      <c r="O358" s="445"/>
      <c r="P358" s="445"/>
      <c r="Q358" s="459"/>
      <c r="R358" s="442"/>
    </row>
    <row r="359" spans="2:18" s="57" customFormat="1" x14ac:dyDescent="0.25">
      <c r="B359" s="440" t="str">
        <f>IF(Tabla1[[#This Row],[Código_Actividad]]="","",CONCATENATE(Tabla1[[#This Row],[POA]],".",Tabla1[[#This Row],[SRS]],".",Tabla1[[#This Row],[AREA]],".",Tabla1[[#This Row],[TIPO]]))</f>
        <v/>
      </c>
      <c r="C359" s="440" t="str">
        <f>IF(Tabla1[[#This Row],[Código_Actividad]]="","",'[5]Formulario PPGR1'!#REF!)</f>
        <v/>
      </c>
      <c r="D359" s="440" t="str">
        <f>IF(Tabla1[[#This Row],[Código_Actividad]]="","",'[5]Formulario PPGR1'!#REF!)</f>
        <v/>
      </c>
      <c r="E359" s="440" t="str">
        <f>IF(Tabla1[[#This Row],[Código_Actividad]]="","",'[5]Formulario PPGR1'!#REF!)</f>
        <v/>
      </c>
      <c r="F359" s="440" t="str">
        <f>IF(Tabla1[[#This Row],[Código_Actividad]]="","",'[5]Formulario PPGR1'!#REF!)</f>
        <v/>
      </c>
      <c r="G359" s="476"/>
      <c r="H359" s="455"/>
      <c r="I359" s="441"/>
      <c r="J359" s="442"/>
      <c r="K359" s="455"/>
      <c r="L359" s="456"/>
      <c r="M359" s="455"/>
      <c r="N359" s="443"/>
      <c r="O359" s="445"/>
      <c r="P359" s="445"/>
      <c r="Q359" s="459"/>
      <c r="R359" s="442"/>
    </row>
    <row r="360" spans="2:18" s="57" customFormat="1" x14ac:dyDescent="0.25">
      <c r="B360" s="440" t="str">
        <f>IF(Tabla1[[#This Row],[Código_Actividad]]="","",CONCATENATE(Tabla1[[#This Row],[POA]],".",Tabla1[[#This Row],[SRS]],".",Tabla1[[#This Row],[AREA]],".",Tabla1[[#This Row],[TIPO]]))</f>
        <v/>
      </c>
      <c r="C360" s="440" t="str">
        <f>IF(Tabla1[[#This Row],[Código_Actividad]]="","",'[5]Formulario PPGR1'!#REF!)</f>
        <v/>
      </c>
      <c r="D360" s="440" t="str">
        <f>IF(Tabla1[[#This Row],[Código_Actividad]]="","",'[5]Formulario PPGR1'!#REF!)</f>
        <v/>
      </c>
      <c r="E360" s="440" t="str">
        <f>IF(Tabla1[[#This Row],[Código_Actividad]]="","",'[5]Formulario PPGR1'!#REF!)</f>
        <v/>
      </c>
      <c r="F360" s="440" t="str">
        <f>IF(Tabla1[[#This Row],[Código_Actividad]]="","",'[5]Formulario PPGR1'!#REF!)</f>
        <v/>
      </c>
      <c r="G360" s="476"/>
      <c r="H360" s="455"/>
      <c r="I360" s="441"/>
      <c r="J360" s="442"/>
      <c r="K360" s="455"/>
      <c r="L360" s="456"/>
      <c r="M360" s="455"/>
      <c r="N360" s="443"/>
      <c r="O360" s="445"/>
      <c r="P360" s="445"/>
      <c r="Q360" s="459"/>
      <c r="R360" s="442"/>
    </row>
    <row r="361" spans="2:18" s="57" customFormat="1" x14ac:dyDescent="0.25">
      <c r="B361" s="440" t="str">
        <f>IF(Tabla1[[#This Row],[Código_Actividad]]="","",CONCATENATE(Tabla1[[#This Row],[POA]],".",Tabla1[[#This Row],[SRS]],".",Tabla1[[#This Row],[AREA]],".",Tabla1[[#This Row],[TIPO]]))</f>
        <v/>
      </c>
      <c r="C361" s="440" t="str">
        <f>IF(Tabla1[[#This Row],[Código_Actividad]]="","",'[5]Formulario PPGR1'!#REF!)</f>
        <v/>
      </c>
      <c r="D361" s="440" t="str">
        <f>IF(Tabla1[[#This Row],[Código_Actividad]]="","",'[5]Formulario PPGR1'!#REF!)</f>
        <v/>
      </c>
      <c r="E361" s="440" t="str">
        <f>IF(Tabla1[[#This Row],[Código_Actividad]]="","",'[5]Formulario PPGR1'!#REF!)</f>
        <v/>
      </c>
      <c r="F361" s="440" t="str">
        <f>IF(Tabla1[[#This Row],[Código_Actividad]]="","",'[5]Formulario PPGR1'!#REF!)</f>
        <v/>
      </c>
      <c r="G361" s="476"/>
      <c r="H361" s="455"/>
      <c r="I361" s="441"/>
      <c r="J361" s="442"/>
      <c r="K361" s="455"/>
      <c r="L361" s="456"/>
      <c r="M361" s="455"/>
      <c r="N361" s="443"/>
      <c r="O361" s="445"/>
      <c r="P361" s="445"/>
      <c r="Q361" s="459"/>
      <c r="R361" s="442"/>
    </row>
    <row r="362" spans="2:18" s="57" customFormat="1" x14ac:dyDescent="0.25">
      <c r="B362" s="440" t="str">
        <f>IF(Tabla1[[#This Row],[Código_Actividad]]="","",CONCATENATE(Tabla1[[#This Row],[POA]],".",Tabla1[[#This Row],[SRS]],".",Tabla1[[#This Row],[AREA]],".",Tabla1[[#This Row],[TIPO]]))</f>
        <v/>
      </c>
      <c r="C362" s="440" t="str">
        <f>IF(Tabla1[[#This Row],[Código_Actividad]]="","",'[5]Formulario PPGR1'!#REF!)</f>
        <v/>
      </c>
      <c r="D362" s="440" t="str">
        <f>IF(Tabla1[[#This Row],[Código_Actividad]]="","",'[5]Formulario PPGR1'!#REF!)</f>
        <v/>
      </c>
      <c r="E362" s="440" t="str">
        <f>IF(Tabla1[[#This Row],[Código_Actividad]]="","",'[5]Formulario PPGR1'!#REF!)</f>
        <v/>
      </c>
      <c r="F362" s="440" t="str">
        <f>IF(Tabla1[[#This Row],[Código_Actividad]]="","",'[5]Formulario PPGR1'!#REF!)</f>
        <v/>
      </c>
      <c r="G362" s="476"/>
      <c r="H362" s="455"/>
      <c r="I362" s="441"/>
      <c r="J362" s="442"/>
      <c r="K362" s="455"/>
      <c r="L362" s="456"/>
      <c r="M362" s="455"/>
      <c r="N362" s="443"/>
      <c r="O362" s="445"/>
      <c r="P362" s="445"/>
      <c r="Q362" s="459"/>
      <c r="R362" s="442"/>
    </row>
    <row r="363" spans="2:18" s="57" customFormat="1" x14ac:dyDescent="0.25">
      <c r="B363" s="440" t="str">
        <f>IF(Tabla1[[#This Row],[Código_Actividad]]="","",CONCATENATE(Tabla1[[#This Row],[POA]],".",Tabla1[[#This Row],[SRS]],".",Tabla1[[#This Row],[AREA]],".",Tabla1[[#This Row],[TIPO]]))</f>
        <v/>
      </c>
      <c r="C363" s="440" t="str">
        <f>IF(Tabla1[[#This Row],[Código_Actividad]]="","",'[5]Formulario PPGR1'!#REF!)</f>
        <v/>
      </c>
      <c r="D363" s="440" t="str">
        <f>IF(Tabla1[[#This Row],[Código_Actividad]]="","",'[5]Formulario PPGR1'!#REF!)</f>
        <v/>
      </c>
      <c r="E363" s="440" t="str">
        <f>IF(Tabla1[[#This Row],[Código_Actividad]]="","",'[5]Formulario PPGR1'!#REF!)</f>
        <v/>
      </c>
      <c r="F363" s="440" t="str">
        <f>IF(Tabla1[[#This Row],[Código_Actividad]]="","",'[5]Formulario PPGR1'!#REF!)</f>
        <v/>
      </c>
      <c r="G363" s="476"/>
      <c r="H363" s="455"/>
      <c r="I363" s="441"/>
      <c r="J363" s="442"/>
      <c r="K363" s="455"/>
      <c r="L363" s="456"/>
      <c r="M363" s="455"/>
      <c r="N363" s="443"/>
      <c r="O363" s="445"/>
      <c r="P363" s="445"/>
      <c r="Q363" s="459"/>
      <c r="R363" s="442"/>
    </row>
    <row r="364" spans="2:18" s="57" customFormat="1" x14ac:dyDescent="0.25">
      <c r="B364" s="440" t="str">
        <f>IF(Tabla1[[#This Row],[Código_Actividad]]="","",CONCATENATE(Tabla1[[#This Row],[POA]],".",Tabla1[[#This Row],[SRS]],".",Tabla1[[#This Row],[AREA]],".",Tabla1[[#This Row],[TIPO]]))</f>
        <v/>
      </c>
      <c r="C364" s="440" t="str">
        <f>IF(Tabla1[[#This Row],[Código_Actividad]]="","",'[5]Formulario PPGR1'!#REF!)</f>
        <v/>
      </c>
      <c r="D364" s="440" t="str">
        <f>IF(Tabla1[[#This Row],[Código_Actividad]]="","",'[5]Formulario PPGR1'!#REF!)</f>
        <v/>
      </c>
      <c r="E364" s="440" t="str">
        <f>IF(Tabla1[[#This Row],[Código_Actividad]]="","",'[5]Formulario PPGR1'!#REF!)</f>
        <v/>
      </c>
      <c r="F364" s="440" t="str">
        <f>IF(Tabla1[[#This Row],[Código_Actividad]]="","",'[5]Formulario PPGR1'!#REF!)</f>
        <v/>
      </c>
      <c r="G364" s="476"/>
      <c r="H364" s="455"/>
      <c r="I364" s="441"/>
      <c r="J364" s="442"/>
      <c r="K364" s="455"/>
      <c r="L364" s="456"/>
      <c r="M364" s="455"/>
      <c r="N364" s="443"/>
      <c r="O364" s="445"/>
      <c r="P364" s="445"/>
      <c r="Q364" s="459"/>
      <c r="R364" s="442"/>
    </row>
    <row r="365" spans="2:18" s="57" customFormat="1" x14ac:dyDescent="0.25">
      <c r="B365" s="440" t="str">
        <f>IF(Tabla1[[#This Row],[Código_Actividad]]="","",CONCATENATE(Tabla1[[#This Row],[POA]],".",Tabla1[[#This Row],[SRS]],".",Tabla1[[#This Row],[AREA]],".",Tabla1[[#This Row],[TIPO]]))</f>
        <v/>
      </c>
      <c r="C365" s="440" t="str">
        <f>IF(Tabla1[[#This Row],[Código_Actividad]]="","",'[5]Formulario PPGR1'!#REF!)</f>
        <v/>
      </c>
      <c r="D365" s="440" t="str">
        <f>IF(Tabla1[[#This Row],[Código_Actividad]]="","",'[5]Formulario PPGR1'!#REF!)</f>
        <v/>
      </c>
      <c r="E365" s="440" t="str">
        <f>IF(Tabla1[[#This Row],[Código_Actividad]]="","",'[5]Formulario PPGR1'!#REF!)</f>
        <v/>
      </c>
      <c r="F365" s="440" t="str">
        <f>IF(Tabla1[[#This Row],[Código_Actividad]]="","",'[5]Formulario PPGR1'!#REF!)</f>
        <v/>
      </c>
      <c r="G365" s="476"/>
      <c r="H365" s="455"/>
      <c r="I365" s="441"/>
      <c r="J365" s="442"/>
      <c r="K365" s="455"/>
      <c r="L365" s="456"/>
      <c r="M365" s="455"/>
      <c r="N365" s="443"/>
      <c r="O365" s="445"/>
      <c r="P365" s="445"/>
      <c r="Q365" s="459"/>
      <c r="R365" s="442"/>
    </row>
    <row r="366" spans="2:18" s="57" customFormat="1" x14ac:dyDescent="0.25">
      <c r="B366" s="440" t="str">
        <f>IF(Tabla1[[#This Row],[Código_Actividad]]="","",CONCATENATE(Tabla1[[#This Row],[POA]],".",Tabla1[[#This Row],[SRS]],".",Tabla1[[#This Row],[AREA]],".",Tabla1[[#This Row],[TIPO]]))</f>
        <v/>
      </c>
      <c r="C366" s="440" t="str">
        <f>IF(Tabla1[[#This Row],[Código_Actividad]]="","",'[5]Formulario PPGR1'!#REF!)</f>
        <v/>
      </c>
      <c r="D366" s="440" t="str">
        <f>IF(Tabla1[[#This Row],[Código_Actividad]]="","",'[5]Formulario PPGR1'!#REF!)</f>
        <v/>
      </c>
      <c r="E366" s="440" t="str">
        <f>IF(Tabla1[[#This Row],[Código_Actividad]]="","",'[5]Formulario PPGR1'!#REF!)</f>
        <v/>
      </c>
      <c r="F366" s="440" t="str">
        <f>IF(Tabla1[[#This Row],[Código_Actividad]]="","",'[5]Formulario PPGR1'!#REF!)</f>
        <v/>
      </c>
      <c r="G366" s="476"/>
      <c r="H366" s="461"/>
      <c r="I366" s="441"/>
      <c r="J366" s="442"/>
      <c r="K366" s="442"/>
      <c r="L366" s="442"/>
      <c r="M366" s="442"/>
      <c r="N366" s="443"/>
      <c r="O366" s="444"/>
      <c r="P366" s="445"/>
      <c r="Q366" s="462"/>
      <c r="R366" s="442"/>
    </row>
    <row r="367" spans="2:18" s="57" customFormat="1" x14ac:dyDescent="0.25">
      <c r="B367" s="440" t="str">
        <f>IF(Tabla1[[#This Row],[Código_Actividad]]="","",CONCATENATE(Tabla1[[#This Row],[POA]],".",Tabla1[[#This Row],[SRS]],".",Tabla1[[#This Row],[AREA]],".",Tabla1[[#This Row],[TIPO]]))</f>
        <v/>
      </c>
      <c r="C367" s="440" t="str">
        <f>IF(Tabla1[[#This Row],[Código_Actividad]]="","",'[5]Formulario PPGR1'!#REF!)</f>
        <v/>
      </c>
      <c r="D367" s="440" t="str">
        <f>IF(Tabla1[[#This Row],[Código_Actividad]]="","",'[5]Formulario PPGR1'!#REF!)</f>
        <v/>
      </c>
      <c r="E367" s="440" t="str">
        <f>IF(Tabla1[[#This Row],[Código_Actividad]]="","",'[5]Formulario PPGR1'!#REF!)</f>
        <v/>
      </c>
      <c r="F367" s="440" t="str">
        <f>IF(Tabla1[[#This Row],[Código_Actividad]]="","",'[5]Formulario PPGR1'!#REF!)</f>
        <v/>
      </c>
      <c r="G367" s="476"/>
      <c r="H367" s="455"/>
      <c r="I367" s="441"/>
      <c r="J367" s="442"/>
      <c r="K367" s="442"/>
      <c r="L367" s="442"/>
      <c r="M367" s="442"/>
      <c r="N367" s="443"/>
      <c r="O367" s="444"/>
      <c r="P367" s="445"/>
      <c r="Q367" s="462"/>
      <c r="R367" s="442"/>
    </row>
    <row r="368" spans="2:18" s="57" customFormat="1" x14ac:dyDescent="0.25">
      <c r="B368" s="440" t="str">
        <f>IF(Tabla1[[#This Row],[Código_Actividad]]="","",CONCATENATE(Tabla1[[#This Row],[POA]],".",Tabla1[[#This Row],[SRS]],".",Tabla1[[#This Row],[AREA]],".",Tabla1[[#This Row],[TIPO]]))</f>
        <v/>
      </c>
      <c r="C368" s="440" t="str">
        <f>IF(Tabla1[[#This Row],[Código_Actividad]]="","",'[5]Formulario PPGR1'!#REF!)</f>
        <v/>
      </c>
      <c r="D368" s="440" t="str">
        <f>IF(Tabla1[[#This Row],[Código_Actividad]]="","",'[5]Formulario PPGR1'!#REF!)</f>
        <v/>
      </c>
      <c r="E368" s="440" t="str">
        <f>IF(Tabla1[[#This Row],[Código_Actividad]]="","",'[5]Formulario PPGR1'!#REF!)</f>
        <v/>
      </c>
      <c r="F368" s="440" t="str">
        <f>IF(Tabla1[[#This Row],[Código_Actividad]]="","",'[5]Formulario PPGR1'!#REF!)</f>
        <v/>
      </c>
      <c r="G368" s="476"/>
      <c r="H368" s="455"/>
      <c r="I368" s="441"/>
      <c r="J368" s="442"/>
      <c r="K368" s="455"/>
      <c r="L368" s="456"/>
      <c r="M368" s="455"/>
      <c r="N368" s="443"/>
      <c r="O368" s="445"/>
      <c r="P368" s="445"/>
      <c r="Q368" s="459"/>
      <c r="R368" s="442"/>
    </row>
    <row r="369" spans="2:18" s="57" customFormat="1" x14ac:dyDescent="0.25">
      <c r="B369" s="440" t="str">
        <f>IF(Tabla1[[#This Row],[Código_Actividad]]="","",CONCATENATE(Tabla1[[#This Row],[POA]],".",Tabla1[[#This Row],[SRS]],".",Tabla1[[#This Row],[AREA]],".",Tabla1[[#This Row],[TIPO]]))</f>
        <v/>
      </c>
      <c r="C369" s="440" t="str">
        <f>IF(Tabla1[[#This Row],[Código_Actividad]]="","",'[5]Formulario PPGR1'!#REF!)</f>
        <v/>
      </c>
      <c r="D369" s="440" t="str">
        <f>IF(Tabla1[[#This Row],[Código_Actividad]]="","",'[5]Formulario PPGR1'!#REF!)</f>
        <v/>
      </c>
      <c r="E369" s="440" t="str">
        <f>IF(Tabla1[[#This Row],[Código_Actividad]]="","",'[5]Formulario PPGR1'!#REF!)</f>
        <v/>
      </c>
      <c r="F369" s="440" t="str">
        <f>IF(Tabla1[[#This Row],[Código_Actividad]]="","",'[5]Formulario PPGR1'!#REF!)</f>
        <v/>
      </c>
      <c r="G369" s="476"/>
      <c r="H369" s="455"/>
      <c r="I369" s="441"/>
      <c r="J369" s="442"/>
      <c r="K369" s="455"/>
      <c r="L369" s="456"/>
      <c r="M369" s="455"/>
      <c r="N369" s="443"/>
      <c r="O369" s="445"/>
      <c r="P369" s="445"/>
      <c r="Q369" s="459"/>
      <c r="R369" s="442"/>
    </row>
    <row r="370" spans="2:18" s="57" customFormat="1" x14ac:dyDescent="0.25">
      <c r="B370" s="440" t="str">
        <f>IF(Tabla1[[#This Row],[Código_Actividad]]="","",CONCATENATE(Tabla1[[#This Row],[POA]],".",Tabla1[[#This Row],[SRS]],".",Tabla1[[#This Row],[AREA]],".",Tabla1[[#This Row],[TIPO]]))</f>
        <v/>
      </c>
      <c r="C370" s="440" t="str">
        <f>IF(Tabla1[[#This Row],[Código_Actividad]]="","",'[5]Formulario PPGR1'!#REF!)</f>
        <v/>
      </c>
      <c r="D370" s="440" t="str">
        <f>IF(Tabla1[[#This Row],[Código_Actividad]]="","",'[5]Formulario PPGR1'!#REF!)</f>
        <v/>
      </c>
      <c r="E370" s="440" t="str">
        <f>IF(Tabla1[[#This Row],[Código_Actividad]]="","",'[5]Formulario PPGR1'!#REF!)</f>
        <v/>
      </c>
      <c r="F370" s="440" t="str">
        <f>IF(Tabla1[[#This Row],[Código_Actividad]]="","",'[5]Formulario PPGR1'!#REF!)</f>
        <v/>
      </c>
      <c r="G370" s="476"/>
      <c r="H370" s="455"/>
      <c r="I370" s="441"/>
      <c r="J370" s="442"/>
      <c r="K370" s="455"/>
      <c r="L370" s="456"/>
      <c r="M370" s="455"/>
      <c r="N370" s="443"/>
      <c r="O370" s="445"/>
      <c r="P370" s="445"/>
      <c r="Q370" s="459"/>
      <c r="R370" s="442"/>
    </row>
    <row r="371" spans="2:18" s="57" customFormat="1" x14ac:dyDescent="0.25">
      <c r="B371" s="440" t="str">
        <f>IF(Tabla1[[#This Row],[Código_Actividad]]="","",CONCATENATE(Tabla1[[#This Row],[POA]],".",Tabla1[[#This Row],[SRS]],".",Tabla1[[#This Row],[AREA]],".",Tabla1[[#This Row],[TIPO]]))</f>
        <v/>
      </c>
      <c r="C371" s="440" t="str">
        <f>IF(Tabla1[[#This Row],[Código_Actividad]]="","",'[5]Formulario PPGR1'!#REF!)</f>
        <v/>
      </c>
      <c r="D371" s="440" t="str">
        <f>IF(Tabla1[[#This Row],[Código_Actividad]]="","",'[5]Formulario PPGR1'!#REF!)</f>
        <v/>
      </c>
      <c r="E371" s="440" t="str">
        <f>IF(Tabla1[[#This Row],[Código_Actividad]]="","",'[5]Formulario PPGR1'!#REF!)</f>
        <v/>
      </c>
      <c r="F371" s="440" t="str">
        <f>IF(Tabla1[[#This Row],[Código_Actividad]]="","",'[5]Formulario PPGR1'!#REF!)</f>
        <v/>
      </c>
      <c r="G371" s="476"/>
      <c r="H371" s="455"/>
      <c r="I371" s="441"/>
      <c r="J371" s="442"/>
      <c r="K371" s="455"/>
      <c r="L371" s="456"/>
      <c r="M371" s="455"/>
      <c r="N371" s="443"/>
      <c r="O371" s="445"/>
      <c r="P371" s="445"/>
      <c r="Q371" s="459"/>
      <c r="R371" s="442"/>
    </row>
    <row r="372" spans="2:18" s="57" customFormat="1" x14ac:dyDescent="0.25">
      <c r="B372" s="440" t="str">
        <f>IF(Tabla1[[#This Row],[Código_Actividad]]="","",CONCATENATE(Tabla1[[#This Row],[POA]],".",Tabla1[[#This Row],[SRS]],".",Tabla1[[#This Row],[AREA]],".",Tabla1[[#This Row],[TIPO]]))</f>
        <v/>
      </c>
      <c r="C372" s="440" t="str">
        <f>IF(Tabla1[[#This Row],[Código_Actividad]]="","",'[5]Formulario PPGR1'!#REF!)</f>
        <v/>
      </c>
      <c r="D372" s="440" t="str">
        <f>IF(Tabla1[[#This Row],[Código_Actividad]]="","",'[5]Formulario PPGR1'!#REF!)</f>
        <v/>
      </c>
      <c r="E372" s="440" t="str">
        <f>IF(Tabla1[[#This Row],[Código_Actividad]]="","",'[5]Formulario PPGR1'!#REF!)</f>
        <v/>
      </c>
      <c r="F372" s="440" t="str">
        <f>IF(Tabla1[[#This Row],[Código_Actividad]]="","",'[5]Formulario PPGR1'!#REF!)</f>
        <v/>
      </c>
      <c r="G372" s="476"/>
      <c r="H372" s="455"/>
      <c r="I372" s="441"/>
      <c r="J372" s="442"/>
      <c r="K372" s="455"/>
      <c r="L372" s="456"/>
      <c r="M372" s="455"/>
      <c r="N372" s="443"/>
      <c r="O372" s="445"/>
      <c r="P372" s="445"/>
      <c r="Q372" s="459"/>
      <c r="R372" s="442"/>
    </row>
    <row r="373" spans="2:18" s="57" customFormat="1" x14ac:dyDescent="0.25">
      <c r="B373" s="440" t="str">
        <f>IF(Tabla1[[#This Row],[Código_Actividad]]="","",CONCATENATE(Tabla1[[#This Row],[POA]],".",Tabla1[[#This Row],[SRS]],".",Tabla1[[#This Row],[AREA]],".",Tabla1[[#This Row],[TIPO]]))</f>
        <v/>
      </c>
      <c r="C373" s="440" t="str">
        <f>IF(Tabla1[[#This Row],[Código_Actividad]]="","",'[5]Formulario PPGR1'!#REF!)</f>
        <v/>
      </c>
      <c r="D373" s="440" t="str">
        <f>IF(Tabla1[[#This Row],[Código_Actividad]]="","",'[5]Formulario PPGR1'!#REF!)</f>
        <v/>
      </c>
      <c r="E373" s="440" t="str">
        <f>IF(Tabla1[[#This Row],[Código_Actividad]]="","",'[5]Formulario PPGR1'!#REF!)</f>
        <v/>
      </c>
      <c r="F373" s="440" t="str">
        <f>IF(Tabla1[[#This Row],[Código_Actividad]]="","",'[5]Formulario PPGR1'!#REF!)</f>
        <v/>
      </c>
      <c r="G373" s="476"/>
      <c r="H373" s="455"/>
      <c r="I373" s="441"/>
      <c r="J373" s="442"/>
      <c r="K373" s="455"/>
      <c r="L373" s="456"/>
      <c r="M373" s="455"/>
      <c r="N373" s="443"/>
      <c r="O373" s="445"/>
      <c r="P373" s="445"/>
      <c r="Q373" s="459"/>
      <c r="R373" s="442"/>
    </row>
    <row r="374" spans="2:18" s="57" customFormat="1" x14ac:dyDescent="0.25">
      <c r="B374" s="440" t="str">
        <f>IF(Tabla1[[#This Row],[Código_Actividad]]="","",CONCATENATE(Tabla1[[#This Row],[POA]],".",Tabla1[[#This Row],[SRS]],".",Tabla1[[#This Row],[AREA]],".",Tabla1[[#This Row],[TIPO]]))</f>
        <v/>
      </c>
      <c r="C374" s="440" t="str">
        <f>IF(Tabla1[[#This Row],[Código_Actividad]]="","",'[5]Formulario PPGR1'!#REF!)</f>
        <v/>
      </c>
      <c r="D374" s="440" t="str">
        <f>IF(Tabla1[[#This Row],[Código_Actividad]]="","",'[5]Formulario PPGR1'!#REF!)</f>
        <v/>
      </c>
      <c r="E374" s="440" t="str">
        <f>IF(Tabla1[[#This Row],[Código_Actividad]]="","",'[5]Formulario PPGR1'!#REF!)</f>
        <v/>
      </c>
      <c r="F374" s="440" t="str">
        <f>IF(Tabla1[[#This Row],[Código_Actividad]]="","",'[5]Formulario PPGR1'!#REF!)</f>
        <v/>
      </c>
      <c r="G374" s="476"/>
      <c r="H374" s="455"/>
      <c r="I374" s="441"/>
      <c r="J374" s="442"/>
      <c r="K374" s="455"/>
      <c r="L374" s="456"/>
      <c r="M374" s="455"/>
      <c r="N374" s="443"/>
      <c r="O374" s="445"/>
      <c r="P374" s="445"/>
      <c r="Q374" s="459"/>
      <c r="R374" s="442"/>
    </row>
    <row r="375" spans="2:18" s="57" customFormat="1" x14ac:dyDescent="0.25">
      <c r="B375" s="440" t="str">
        <f>IF(Tabla1[[#This Row],[Código_Actividad]]="","",CONCATENATE(Tabla1[[#This Row],[POA]],".",Tabla1[[#This Row],[SRS]],".",Tabla1[[#This Row],[AREA]],".",Tabla1[[#This Row],[TIPO]]))</f>
        <v/>
      </c>
      <c r="C375" s="440" t="str">
        <f>IF(Tabla1[[#This Row],[Código_Actividad]]="","",'[5]Formulario PPGR1'!#REF!)</f>
        <v/>
      </c>
      <c r="D375" s="440" t="str">
        <f>IF(Tabla1[[#This Row],[Código_Actividad]]="","",'[5]Formulario PPGR1'!#REF!)</f>
        <v/>
      </c>
      <c r="E375" s="440" t="str">
        <f>IF(Tabla1[[#This Row],[Código_Actividad]]="","",'[5]Formulario PPGR1'!#REF!)</f>
        <v/>
      </c>
      <c r="F375" s="440" t="str">
        <f>IF(Tabla1[[#This Row],[Código_Actividad]]="","",'[5]Formulario PPGR1'!#REF!)</f>
        <v/>
      </c>
      <c r="G375" s="476"/>
      <c r="H375" s="455"/>
      <c r="I375" s="441"/>
      <c r="J375" s="442"/>
      <c r="K375" s="455"/>
      <c r="L375" s="456"/>
      <c r="M375" s="455"/>
      <c r="N375" s="443"/>
      <c r="O375" s="445"/>
      <c r="P375" s="445"/>
      <c r="Q375" s="459"/>
      <c r="R375" s="442"/>
    </row>
    <row r="376" spans="2:18" s="57" customFormat="1" x14ac:dyDescent="0.25">
      <c r="B376" s="440" t="str">
        <f>IF(Tabla1[[#This Row],[Código_Actividad]]="","",CONCATENATE(Tabla1[[#This Row],[POA]],".",Tabla1[[#This Row],[SRS]],".",Tabla1[[#This Row],[AREA]],".",Tabla1[[#This Row],[TIPO]]))</f>
        <v/>
      </c>
      <c r="C376" s="440" t="str">
        <f>IF(Tabla1[[#This Row],[Código_Actividad]]="","",'[5]Formulario PPGR1'!#REF!)</f>
        <v/>
      </c>
      <c r="D376" s="440" t="str">
        <f>IF(Tabla1[[#This Row],[Código_Actividad]]="","",'[5]Formulario PPGR1'!#REF!)</f>
        <v/>
      </c>
      <c r="E376" s="440" t="str">
        <f>IF(Tabla1[[#This Row],[Código_Actividad]]="","",'[5]Formulario PPGR1'!#REF!)</f>
        <v/>
      </c>
      <c r="F376" s="440" t="str">
        <f>IF(Tabla1[[#This Row],[Código_Actividad]]="","",'[5]Formulario PPGR1'!#REF!)</f>
        <v/>
      </c>
      <c r="G376" s="476"/>
      <c r="H376" s="455"/>
      <c r="I376" s="441"/>
      <c r="J376" s="442"/>
      <c r="K376" s="455"/>
      <c r="L376" s="456"/>
      <c r="M376" s="455"/>
      <c r="N376" s="443"/>
      <c r="O376" s="445"/>
      <c r="P376" s="445"/>
      <c r="Q376" s="459"/>
      <c r="R376" s="442"/>
    </row>
    <row r="377" spans="2:18" s="57" customFormat="1" x14ac:dyDescent="0.25">
      <c r="B377" s="440" t="str">
        <f>IF(Tabla1[[#This Row],[Código_Actividad]]="","",CONCATENATE(Tabla1[[#This Row],[POA]],".",Tabla1[[#This Row],[SRS]],".",Tabla1[[#This Row],[AREA]],".",Tabla1[[#This Row],[TIPO]]))</f>
        <v/>
      </c>
      <c r="C377" s="440" t="str">
        <f>IF(Tabla1[[#This Row],[Código_Actividad]]="","",'[5]Formulario PPGR1'!#REF!)</f>
        <v/>
      </c>
      <c r="D377" s="440" t="str">
        <f>IF(Tabla1[[#This Row],[Código_Actividad]]="","",'[5]Formulario PPGR1'!#REF!)</f>
        <v/>
      </c>
      <c r="E377" s="440" t="str">
        <f>IF(Tabla1[[#This Row],[Código_Actividad]]="","",'[5]Formulario PPGR1'!#REF!)</f>
        <v/>
      </c>
      <c r="F377" s="440" t="str">
        <f>IF(Tabla1[[#This Row],[Código_Actividad]]="","",'[5]Formulario PPGR1'!#REF!)</f>
        <v/>
      </c>
      <c r="G377" s="476"/>
      <c r="H377" s="455"/>
      <c r="I377" s="441"/>
      <c r="J377" s="442"/>
      <c r="K377" s="455"/>
      <c r="L377" s="456"/>
      <c r="M377" s="455"/>
      <c r="N377" s="443"/>
      <c r="O377" s="445"/>
      <c r="P377" s="445"/>
      <c r="Q377" s="459"/>
      <c r="R377" s="442"/>
    </row>
    <row r="378" spans="2:18" s="57" customFormat="1" x14ac:dyDescent="0.25">
      <c r="B378" s="440" t="str">
        <f>IF(Tabla1[[#This Row],[Código_Actividad]]="","",CONCATENATE(Tabla1[[#This Row],[POA]],".",Tabla1[[#This Row],[SRS]],".",Tabla1[[#This Row],[AREA]],".",Tabla1[[#This Row],[TIPO]]))</f>
        <v/>
      </c>
      <c r="C378" s="440" t="str">
        <f>IF(Tabla1[[#This Row],[Código_Actividad]]="","",'[5]Formulario PPGR1'!#REF!)</f>
        <v/>
      </c>
      <c r="D378" s="440" t="str">
        <f>IF(Tabla1[[#This Row],[Código_Actividad]]="","",'[5]Formulario PPGR1'!#REF!)</f>
        <v/>
      </c>
      <c r="E378" s="440" t="str">
        <f>IF(Tabla1[[#This Row],[Código_Actividad]]="","",'[5]Formulario PPGR1'!#REF!)</f>
        <v/>
      </c>
      <c r="F378" s="440" t="str">
        <f>IF(Tabla1[[#This Row],[Código_Actividad]]="","",'[5]Formulario PPGR1'!#REF!)</f>
        <v/>
      </c>
      <c r="G378" s="476"/>
      <c r="H378" s="455"/>
      <c r="I378" s="441"/>
      <c r="J378" s="442"/>
      <c r="K378" s="455"/>
      <c r="L378" s="456"/>
      <c r="M378" s="455"/>
      <c r="N378" s="443"/>
      <c r="O378" s="445"/>
      <c r="P378" s="445"/>
      <c r="Q378" s="459"/>
      <c r="R378" s="442"/>
    </row>
    <row r="379" spans="2:18" s="57" customFormat="1" x14ac:dyDescent="0.25">
      <c r="B379" s="440" t="str">
        <f>IF(Tabla1[[#This Row],[Código_Actividad]]="","",CONCATENATE(Tabla1[[#This Row],[POA]],".",Tabla1[[#This Row],[SRS]],".",Tabla1[[#This Row],[AREA]],".",Tabla1[[#This Row],[TIPO]]))</f>
        <v/>
      </c>
      <c r="C379" s="440" t="str">
        <f>IF(Tabla1[[#This Row],[Código_Actividad]]="","",'[5]Formulario PPGR1'!#REF!)</f>
        <v/>
      </c>
      <c r="D379" s="440" t="str">
        <f>IF(Tabla1[[#This Row],[Código_Actividad]]="","",'[5]Formulario PPGR1'!#REF!)</f>
        <v/>
      </c>
      <c r="E379" s="440" t="str">
        <f>IF(Tabla1[[#This Row],[Código_Actividad]]="","",'[5]Formulario PPGR1'!#REF!)</f>
        <v/>
      </c>
      <c r="F379" s="440" t="str">
        <f>IF(Tabla1[[#This Row],[Código_Actividad]]="","",'[5]Formulario PPGR1'!#REF!)</f>
        <v/>
      </c>
      <c r="G379" s="476"/>
      <c r="H379" s="455"/>
      <c r="I379" s="441"/>
      <c r="J379" s="442"/>
      <c r="K379" s="455"/>
      <c r="L379" s="456"/>
      <c r="M379" s="455"/>
      <c r="N379" s="443"/>
      <c r="O379" s="445"/>
      <c r="P379" s="445"/>
      <c r="Q379" s="459"/>
      <c r="R379" s="442"/>
    </row>
    <row r="380" spans="2:18" s="57" customFormat="1" x14ac:dyDescent="0.25">
      <c r="B380" s="440" t="str">
        <f>IF(Tabla1[[#This Row],[Código_Actividad]]="","",CONCATENATE(Tabla1[[#This Row],[POA]],".",Tabla1[[#This Row],[SRS]],".",Tabla1[[#This Row],[AREA]],".",Tabla1[[#This Row],[TIPO]]))</f>
        <v/>
      </c>
      <c r="C380" s="440" t="str">
        <f>IF(Tabla1[[#This Row],[Código_Actividad]]="","",'[5]Formulario PPGR1'!#REF!)</f>
        <v/>
      </c>
      <c r="D380" s="440" t="str">
        <f>IF(Tabla1[[#This Row],[Código_Actividad]]="","",'[5]Formulario PPGR1'!#REF!)</f>
        <v/>
      </c>
      <c r="E380" s="440" t="str">
        <f>IF(Tabla1[[#This Row],[Código_Actividad]]="","",'[5]Formulario PPGR1'!#REF!)</f>
        <v/>
      </c>
      <c r="F380" s="440" t="str">
        <f>IF(Tabla1[[#This Row],[Código_Actividad]]="","",'[5]Formulario PPGR1'!#REF!)</f>
        <v/>
      </c>
      <c r="G380" s="476"/>
      <c r="H380" s="455"/>
      <c r="I380" s="441"/>
      <c r="J380" s="442"/>
      <c r="K380" s="455"/>
      <c r="L380" s="456"/>
      <c r="M380" s="455"/>
      <c r="N380" s="443"/>
      <c r="O380" s="445"/>
      <c r="P380" s="445"/>
      <c r="Q380" s="459"/>
      <c r="R380" s="442"/>
    </row>
    <row r="381" spans="2:18" s="57" customFormat="1" x14ac:dyDescent="0.25">
      <c r="B381" s="440" t="str">
        <f>IF(Tabla1[[#This Row],[Código_Actividad]]="","",CONCATENATE(Tabla1[[#This Row],[POA]],".",Tabla1[[#This Row],[SRS]],".",Tabla1[[#This Row],[AREA]],".",Tabla1[[#This Row],[TIPO]]))</f>
        <v/>
      </c>
      <c r="C381" s="440" t="str">
        <f>IF(Tabla1[[#This Row],[Código_Actividad]]="","",'[5]Formulario PPGR1'!#REF!)</f>
        <v/>
      </c>
      <c r="D381" s="440" t="str">
        <f>IF(Tabla1[[#This Row],[Código_Actividad]]="","",'[5]Formulario PPGR1'!#REF!)</f>
        <v/>
      </c>
      <c r="E381" s="440" t="str">
        <f>IF(Tabla1[[#This Row],[Código_Actividad]]="","",'[5]Formulario PPGR1'!#REF!)</f>
        <v/>
      </c>
      <c r="F381" s="440" t="str">
        <f>IF(Tabla1[[#This Row],[Código_Actividad]]="","",'[5]Formulario PPGR1'!#REF!)</f>
        <v/>
      </c>
      <c r="G381" s="476"/>
      <c r="H381" s="455"/>
      <c r="I381" s="441"/>
      <c r="J381" s="442"/>
      <c r="K381" s="455"/>
      <c r="L381" s="456"/>
      <c r="M381" s="455"/>
      <c r="N381" s="443"/>
      <c r="O381" s="445"/>
      <c r="P381" s="445"/>
      <c r="Q381" s="459"/>
      <c r="R381" s="442"/>
    </row>
    <row r="382" spans="2:18" s="57" customFormat="1" x14ac:dyDescent="0.25">
      <c r="B382" s="440" t="str">
        <f>IF(Tabla1[[#This Row],[Código_Actividad]]="","",CONCATENATE(Tabla1[[#This Row],[POA]],".",Tabla1[[#This Row],[SRS]],".",Tabla1[[#This Row],[AREA]],".",Tabla1[[#This Row],[TIPO]]))</f>
        <v/>
      </c>
      <c r="C382" s="440" t="str">
        <f>IF(Tabla1[[#This Row],[Código_Actividad]]="","",'[5]Formulario PPGR1'!#REF!)</f>
        <v/>
      </c>
      <c r="D382" s="440" t="str">
        <f>IF(Tabla1[[#This Row],[Código_Actividad]]="","",'[5]Formulario PPGR1'!#REF!)</f>
        <v/>
      </c>
      <c r="E382" s="440" t="str">
        <f>IF(Tabla1[[#This Row],[Código_Actividad]]="","",'[5]Formulario PPGR1'!#REF!)</f>
        <v/>
      </c>
      <c r="F382" s="440" t="str">
        <f>IF(Tabla1[[#This Row],[Código_Actividad]]="","",'[5]Formulario PPGR1'!#REF!)</f>
        <v/>
      </c>
      <c r="G382" s="476"/>
      <c r="H382" s="455"/>
      <c r="I382" s="441"/>
      <c r="J382" s="442"/>
      <c r="K382" s="455"/>
      <c r="L382" s="456"/>
      <c r="M382" s="455"/>
      <c r="N382" s="443"/>
      <c r="O382" s="445"/>
      <c r="P382" s="445"/>
      <c r="Q382" s="459"/>
      <c r="R382" s="442"/>
    </row>
    <row r="383" spans="2:18" s="57" customFormat="1" x14ac:dyDescent="0.25">
      <c r="B383" s="440" t="str">
        <f>IF(Tabla1[[#This Row],[Código_Actividad]]="","",CONCATENATE(Tabla1[[#This Row],[POA]],".",Tabla1[[#This Row],[SRS]],".",Tabla1[[#This Row],[AREA]],".",Tabla1[[#This Row],[TIPO]]))</f>
        <v/>
      </c>
      <c r="C383" s="440" t="str">
        <f>IF(Tabla1[[#This Row],[Código_Actividad]]="","",'[5]Formulario PPGR1'!#REF!)</f>
        <v/>
      </c>
      <c r="D383" s="440" t="str">
        <f>IF(Tabla1[[#This Row],[Código_Actividad]]="","",'[5]Formulario PPGR1'!#REF!)</f>
        <v/>
      </c>
      <c r="E383" s="440" t="str">
        <f>IF(Tabla1[[#This Row],[Código_Actividad]]="","",'[5]Formulario PPGR1'!#REF!)</f>
        <v/>
      </c>
      <c r="F383" s="440" t="str">
        <f>IF(Tabla1[[#This Row],[Código_Actividad]]="","",'[5]Formulario PPGR1'!#REF!)</f>
        <v/>
      </c>
      <c r="G383" s="476"/>
      <c r="H383" s="455"/>
      <c r="I383" s="441"/>
      <c r="J383" s="442"/>
      <c r="K383" s="455"/>
      <c r="L383" s="456"/>
      <c r="M383" s="455"/>
      <c r="N383" s="443"/>
      <c r="O383" s="445"/>
      <c r="P383" s="445"/>
      <c r="Q383" s="459"/>
      <c r="R383" s="442"/>
    </row>
    <row r="384" spans="2:18" s="57" customFormat="1" x14ac:dyDescent="0.25">
      <c r="B384" s="440" t="str">
        <f>IF(Tabla1[[#This Row],[Código_Actividad]]="","",CONCATENATE(Tabla1[[#This Row],[POA]],".",Tabla1[[#This Row],[SRS]],".",Tabla1[[#This Row],[AREA]],".",Tabla1[[#This Row],[TIPO]]))</f>
        <v/>
      </c>
      <c r="C384" s="440" t="str">
        <f>IF(Tabla1[[#This Row],[Código_Actividad]]="","",'[5]Formulario PPGR1'!#REF!)</f>
        <v/>
      </c>
      <c r="D384" s="440" t="str">
        <f>IF(Tabla1[[#This Row],[Código_Actividad]]="","",'[5]Formulario PPGR1'!#REF!)</f>
        <v/>
      </c>
      <c r="E384" s="440" t="str">
        <f>IF(Tabla1[[#This Row],[Código_Actividad]]="","",'[5]Formulario PPGR1'!#REF!)</f>
        <v/>
      </c>
      <c r="F384" s="440" t="str">
        <f>IF(Tabla1[[#This Row],[Código_Actividad]]="","",'[5]Formulario PPGR1'!#REF!)</f>
        <v/>
      </c>
      <c r="G384" s="476"/>
      <c r="H384" s="455"/>
      <c r="I384" s="441"/>
      <c r="J384" s="442"/>
      <c r="K384" s="455"/>
      <c r="L384" s="456"/>
      <c r="M384" s="455"/>
      <c r="N384" s="443"/>
      <c r="O384" s="445"/>
      <c r="P384" s="445"/>
      <c r="Q384" s="459"/>
      <c r="R384" s="442"/>
    </row>
    <row r="385" spans="2:18" s="57" customFormat="1" x14ac:dyDescent="0.25">
      <c r="B385" s="440" t="str">
        <f>IF(Tabla1[[#This Row],[Código_Actividad]]="","",CONCATENATE(Tabla1[[#This Row],[POA]],".",Tabla1[[#This Row],[SRS]],".",Tabla1[[#This Row],[AREA]],".",Tabla1[[#This Row],[TIPO]]))</f>
        <v/>
      </c>
      <c r="C385" s="440" t="str">
        <f>IF(Tabla1[[#This Row],[Código_Actividad]]="","",'[5]Formulario PPGR1'!#REF!)</f>
        <v/>
      </c>
      <c r="D385" s="440" t="str">
        <f>IF(Tabla1[[#This Row],[Código_Actividad]]="","",'[5]Formulario PPGR1'!#REF!)</f>
        <v/>
      </c>
      <c r="E385" s="440" t="str">
        <f>IF(Tabla1[[#This Row],[Código_Actividad]]="","",'[5]Formulario PPGR1'!#REF!)</f>
        <v/>
      </c>
      <c r="F385" s="440" t="str">
        <f>IF(Tabla1[[#This Row],[Código_Actividad]]="","",'[5]Formulario PPGR1'!#REF!)</f>
        <v/>
      </c>
      <c r="G385" s="476"/>
      <c r="H385" s="455"/>
      <c r="I385" s="441"/>
      <c r="J385" s="442"/>
      <c r="K385" s="455"/>
      <c r="L385" s="456"/>
      <c r="M385" s="455"/>
      <c r="N385" s="443"/>
      <c r="O385" s="445"/>
      <c r="P385" s="445"/>
      <c r="Q385" s="459"/>
      <c r="R385" s="442"/>
    </row>
    <row r="386" spans="2:18" s="57" customFormat="1" x14ac:dyDescent="0.25">
      <c r="B386" s="440" t="str">
        <f>IF(Tabla1[[#This Row],[Código_Actividad]]="","",CONCATENATE(Tabla1[[#This Row],[POA]],".",Tabla1[[#This Row],[SRS]],".",Tabla1[[#This Row],[AREA]],".",Tabla1[[#This Row],[TIPO]]))</f>
        <v/>
      </c>
      <c r="C386" s="440" t="str">
        <f>IF(Tabla1[[#This Row],[Código_Actividad]]="","",'[5]Formulario PPGR1'!#REF!)</f>
        <v/>
      </c>
      <c r="D386" s="440" t="str">
        <f>IF(Tabla1[[#This Row],[Código_Actividad]]="","",'[5]Formulario PPGR1'!#REF!)</f>
        <v/>
      </c>
      <c r="E386" s="440" t="str">
        <f>IF(Tabla1[[#This Row],[Código_Actividad]]="","",'[5]Formulario PPGR1'!#REF!)</f>
        <v/>
      </c>
      <c r="F386" s="440" t="str">
        <f>IF(Tabla1[[#This Row],[Código_Actividad]]="","",'[5]Formulario PPGR1'!#REF!)</f>
        <v/>
      </c>
      <c r="G386" s="476"/>
      <c r="H386" s="455"/>
      <c r="I386" s="441"/>
      <c r="J386" s="442"/>
      <c r="K386" s="455"/>
      <c r="L386" s="456"/>
      <c r="M386" s="455"/>
      <c r="N386" s="443"/>
      <c r="O386" s="445"/>
      <c r="P386" s="445"/>
      <c r="Q386" s="459"/>
      <c r="R386" s="442"/>
    </row>
    <row r="387" spans="2:18" s="57" customFormat="1" x14ac:dyDescent="0.25">
      <c r="B387" s="440" t="str">
        <f>IF(Tabla1[[#This Row],[Código_Actividad]]="","",CONCATENATE(Tabla1[[#This Row],[POA]],".",Tabla1[[#This Row],[SRS]],".",Tabla1[[#This Row],[AREA]],".",Tabla1[[#This Row],[TIPO]]))</f>
        <v/>
      </c>
      <c r="C387" s="440" t="str">
        <f>IF(Tabla1[[#This Row],[Código_Actividad]]="","",'[5]Formulario PPGR1'!#REF!)</f>
        <v/>
      </c>
      <c r="D387" s="440" t="str">
        <f>IF(Tabla1[[#This Row],[Código_Actividad]]="","",'[5]Formulario PPGR1'!#REF!)</f>
        <v/>
      </c>
      <c r="E387" s="440" t="str">
        <f>IF(Tabla1[[#This Row],[Código_Actividad]]="","",'[5]Formulario PPGR1'!#REF!)</f>
        <v/>
      </c>
      <c r="F387" s="440" t="str">
        <f>IF(Tabla1[[#This Row],[Código_Actividad]]="","",'[5]Formulario PPGR1'!#REF!)</f>
        <v/>
      </c>
      <c r="G387" s="476"/>
      <c r="H387" s="455"/>
      <c r="I387" s="441"/>
      <c r="J387" s="442"/>
      <c r="K387" s="455"/>
      <c r="L387" s="456"/>
      <c r="M387" s="455"/>
      <c r="N387" s="443"/>
      <c r="O387" s="445"/>
      <c r="P387" s="445"/>
      <c r="Q387" s="459"/>
      <c r="R387" s="442"/>
    </row>
    <row r="388" spans="2:18" s="57" customFormat="1" x14ac:dyDescent="0.25">
      <c r="B388" s="440" t="str">
        <f>IF(Tabla1[[#This Row],[Código_Actividad]]="","",CONCATENATE(Tabla1[[#This Row],[POA]],".",Tabla1[[#This Row],[SRS]],".",Tabla1[[#This Row],[AREA]],".",Tabla1[[#This Row],[TIPO]]))</f>
        <v/>
      </c>
      <c r="C388" s="440" t="str">
        <f>IF(Tabla1[[#This Row],[Código_Actividad]]="","",'[5]Formulario PPGR1'!#REF!)</f>
        <v/>
      </c>
      <c r="D388" s="440" t="str">
        <f>IF(Tabla1[[#This Row],[Código_Actividad]]="","",'[5]Formulario PPGR1'!#REF!)</f>
        <v/>
      </c>
      <c r="E388" s="440" t="str">
        <f>IF(Tabla1[[#This Row],[Código_Actividad]]="","",'[5]Formulario PPGR1'!#REF!)</f>
        <v/>
      </c>
      <c r="F388" s="440" t="str">
        <f>IF(Tabla1[[#This Row],[Código_Actividad]]="","",'[5]Formulario PPGR1'!#REF!)</f>
        <v/>
      </c>
      <c r="G388" s="476"/>
      <c r="H388" s="455"/>
      <c r="I388" s="441"/>
      <c r="J388" s="442"/>
      <c r="K388" s="455"/>
      <c r="L388" s="456"/>
      <c r="M388" s="455"/>
      <c r="N388" s="443"/>
      <c r="O388" s="445"/>
      <c r="P388" s="445"/>
      <c r="Q388" s="459"/>
      <c r="R388" s="442"/>
    </row>
    <row r="389" spans="2:18" s="57" customFormat="1" x14ac:dyDescent="0.25">
      <c r="B389" s="440" t="str">
        <f>IF(Tabla1[[#This Row],[Código_Actividad]]="","",CONCATENATE(Tabla1[[#This Row],[POA]],".",Tabla1[[#This Row],[SRS]],".",Tabla1[[#This Row],[AREA]],".",Tabla1[[#This Row],[TIPO]]))</f>
        <v/>
      </c>
      <c r="C389" s="440" t="str">
        <f>IF(Tabla1[[#This Row],[Código_Actividad]]="","",'[5]Formulario PPGR1'!#REF!)</f>
        <v/>
      </c>
      <c r="D389" s="440" t="str">
        <f>IF(Tabla1[[#This Row],[Código_Actividad]]="","",'[5]Formulario PPGR1'!#REF!)</f>
        <v/>
      </c>
      <c r="E389" s="440" t="str">
        <f>IF(Tabla1[[#This Row],[Código_Actividad]]="","",'[5]Formulario PPGR1'!#REF!)</f>
        <v/>
      </c>
      <c r="F389" s="440" t="str">
        <f>IF(Tabla1[[#This Row],[Código_Actividad]]="","",'[5]Formulario PPGR1'!#REF!)</f>
        <v/>
      </c>
      <c r="G389" s="476"/>
      <c r="H389" s="455"/>
      <c r="I389" s="441"/>
      <c r="J389" s="442"/>
      <c r="K389" s="455"/>
      <c r="L389" s="456"/>
      <c r="M389" s="455"/>
      <c r="N389" s="443"/>
      <c r="O389" s="445"/>
      <c r="P389" s="445"/>
      <c r="Q389" s="459"/>
      <c r="R389" s="442"/>
    </row>
    <row r="390" spans="2:18" s="57" customFormat="1" x14ac:dyDescent="0.25">
      <c r="B390" s="440" t="str">
        <f>IF(Tabla1[[#This Row],[Código_Actividad]]="","",CONCATENATE(Tabla1[[#This Row],[POA]],".",Tabla1[[#This Row],[SRS]],".",Tabla1[[#This Row],[AREA]],".",Tabla1[[#This Row],[TIPO]]))</f>
        <v/>
      </c>
      <c r="C390" s="440" t="str">
        <f>IF(Tabla1[[#This Row],[Código_Actividad]]="","",'[5]Formulario PPGR1'!#REF!)</f>
        <v/>
      </c>
      <c r="D390" s="440" t="str">
        <f>IF(Tabla1[[#This Row],[Código_Actividad]]="","",'[5]Formulario PPGR1'!#REF!)</f>
        <v/>
      </c>
      <c r="E390" s="440" t="str">
        <f>IF(Tabla1[[#This Row],[Código_Actividad]]="","",'[5]Formulario PPGR1'!#REF!)</f>
        <v/>
      </c>
      <c r="F390" s="440" t="str">
        <f>IF(Tabla1[[#This Row],[Código_Actividad]]="","",'[5]Formulario PPGR1'!#REF!)</f>
        <v/>
      </c>
      <c r="G390" s="476"/>
      <c r="H390" s="455"/>
      <c r="I390" s="441"/>
      <c r="J390" s="442"/>
      <c r="K390" s="455"/>
      <c r="L390" s="456"/>
      <c r="M390" s="455"/>
      <c r="N390" s="443"/>
      <c r="O390" s="445"/>
      <c r="P390" s="445"/>
      <c r="Q390" s="459"/>
      <c r="R390" s="442"/>
    </row>
    <row r="391" spans="2:18" s="57" customFormat="1" x14ac:dyDescent="0.25">
      <c r="B391" s="440" t="str">
        <f>IF(Tabla1[[#This Row],[Código_Actividad]]="","",CONCATENATE(Tabla1[[#This Row],[POA]],".",Tabla1[[#This Row],[SRS]],".",Tabla1[[#This Row],[AREA]],".",Tabla1[[#This Row],[TIPO]]))</f>
        <v/>
      </c>
      <c r="C391" s="440" t="str">
        <f>IF(Tabla1[[#This Row],[Código_Actividad]]="","",'[5]Formulario PPGR1'!#REF!)</f>
        <v/>
      </c>
      <c r="D391" s="440" t="str">
        <f>IF(Tabla1[[#This Row],[Código_Actividad]]="","",'[5]Formulario PPGR1'!#REF!)</f>
        <v/>
      </c>
      <c r="E391" s="440" t="str">
        <f>IF(Tabla1[[#This Row],[Código_Actividad]]="","",'[5]Formulario PPGR1'!#REF!)</f>
        <v/>
      </c>
      <c r="F391" s="440" t="str">
        <f>IF(Tabla1[[#This Row],[Código_Actividad]]="","",'[5]Formulario PPGR1'!#REF!)</f>
        <v/>
      </c>
      <c r="G391" s="476"/>
      <c r="H391" s="455"/>
      <c r="I391" s="441"/>
      <c r="J391" s="442"/>
      <c r="K391" s="455"/>
      <c r="L391" s="456"/>
      <c r="M391" s="455"/>
      <c r="N391" s="443"/>
      <c r="O391" s="445"/>
      <c r="P391" s="445"/>
      <c r="Q391" s="459"/>
      <c r="R391" s="442"/>
    </row>
    <row r="392" spans="2:18" s="57" customFormat="1" x14ac:dyDescent="0.25">
      <c r="B392" s="440" t="str">
        <f>IF(Tabla1[[#This Row],[Código_Actividad]]="","",CONCATENATE(Tabla1[[#This Row],[POA]],".",Tabla1[[#This Row],[SRS]],".",Tabla1[[#This Row],[AREA]],".",Tabla1[[#This Row],[TIPO]]))</f>
        <v/>
      </c>
      <c r="C392" s="440" t="str">
        <f>IF(Tabla1[[#This Row],[Código_Actividad]]="","",'[5]Formulario PPGR1'!#REF!)</f>
        <v/>
      </c>
      <c r="D392" s="440" t="str">
        <f>IF(Tabla1[[#This Row],[Código_Actividad]]="","",'[5]Formulario PPGR1'!#REF!)</f>
        <v/>
      </c>
      <c r="E392" s="440" t="str">
        <f>IF(Tabla1[[#This Row],[Código_Actividad]]="","",'[5]Formulario PPGR1'!#REF!)</f>
        <v/>
      </c>
      <c r="F392" s="440" t="str">
        <f>IF(Tabla1[[#This Row],[Código_Actividad]]="","",'[5]Formulario PPGR1'!#REF!)</f>
        <v/>
      </c>
      <c r="G392" s="476"/>
      <c r="H392" s="455"/>
      <c r="I392" s="441"/>
      <c r="J392" s="442"/>
      <c r="K392" s="455"/>
      <c r="L392" s="456"/>
      <c r="M392" s="455"/>
      <c r="N392" s="443"/>
      <c r="O392" s="445"/>
      <c r="P392" s="445"/>
      <c r="Q392" s="459"/>
      <c r="R392" s="442"/>
    </row>
    <row r="393" spans="2:18" s="57" customFormat="1" x14ac:dyDescent="0.25">
      <c r="B393" s="440" t="str">
        <f>IF(Tabla1[[#This Row],[Código_Actividad]]="","",CONCATENATE(Tabla1[[#This Row],[POA]],".",Tabla1[[#This Row],[SRS]],".",Tabla1[[#This Row],[AREA]],".",Tabla1[[#This Row],[TIPO]]))</f>
        <v/>
      </c>
      <c r="C393" s="440" t="str">
        <f>IF(Tabla1[[#This Row],[Código_Actividad]]="","",'[5]Formulario PPGR1'!#REF!)</f>
        <v/>
      </c>
      <c r="D393" s="440" t="str">
        <f>IF(Tabla1[[#This Row],[Código_Actividad]]="","",'[5]Formulario PPGR1'!#REF!)</f>
        <v/>
      </c>
      <c r="E393" s="440" t="str">
        <f>IF(Tabla1[[#This Row],[Código_Actividad]]="","",'[5]Formulario PPGR1'!#REF!)</f>
        <v/>
      </c>
      <c r="F393" s="440" t="str">
        <f>IF(Tabla1[[#This Row],[Código_Actividad]]="","",'[5]Formulario PPGR1'!#REF!)</f>
        <v/>
      </c>
      <c r="G393" s="476"/>
      <c r="H393" s="455"/>
      <c r="I393" s="441"/>
      <c r="J393" s="442"/>
      <c r="K393" s="455"/>
      <c r="L393" s="456"/>
      <c r="M393" s="455"/>
      <c r="N393" s="443"/>
      <c r="O393" s="445"/>
      <c r="P393" s="445"/>
      <c r="Q393" s="459"/>
      <c r="R393" s="442"/>
    </row>
    <row r="394" spans="2:18" s="57" customFormat="1" x14ac:dyDescent="0.25">
      <c r="B394" s="440" t="str">
        <f>IF(Tabla1[[#This Row],[Código_Actividad]]="","",CONCATENATE(Tabla1[[#This Row],[POA]],".",Tabla1[[#This Row],[SRS]],".",Tabla1[[#This Row],[AREA]],".",Tabla1[[#This Row],[TIPO]]))</f>
        <v/>
      </c>
      <c r="C394" s="440" t="str">
        <f>IF(Tabla1[[#This Row],[Código_Actividad]]="","",'[5]Formulario PPGR1'!#REF!)</f>
        <v/>
      </c>
      <c r="D394" s="440" t="str">
        <f>IF(Tabla1[[#This Row],[Código_Actividad]]="","",'[5]Formulario PPGR1'!#REF!)</f>
        <v/>
      </c>
      <c r="E394" s="440" t="str">
        <f>IF(Tabla1[[#This Row],[Código_Actividad]]="","",'[5]Formulario PPGR1'!#REF!)</f>
        <v/>
      </c>
      <c r="F394" s="440" t="str">
        <f>IF(Tabla1[[#This Row],[Código_Actividad]]="","",'[5]Formulario PPGR1'!#REF!)</f>
        <v/>
      </c>
      <c r="G394" s="476"/>
      <c r="H394" s="455"/>
      <c r="I394" s="441"/>
      <c r="J394" s="442"/>
      <c r="K394" s="455"/>
      <c r="L394" s="456"/>
      <c r="M394" s="455"/>
      <c r="N394" s="443"/>
      <c r="O394" s="445"/>
      <c r="P394" s="445"/>
      <c r="Q394" s="459"/>
      <c r="R394" s="442"/>
    </row>
    <row r="395" spans="2:18" s="57" customFormat="1" x14ac:dyDescent="0.25">
      <c r="B395" s="440" t="str">
        <f>IF(Tabla1[[#This Row],[Código_Actividad]]="","",CONCATENATE(Tabla1[[#This Row],[POA]],".",Tabla1[[#This Row],[SRS]],".",Tabla1[[#This Row],[AREA]],".",Tabla1[[#This Row],[TIPO]]))</f>
        <v/>
      </c>
      <c r="C395" s="440" t="str">
        <f>IF(Tabla1[[#This Row],[Código_Actividad]]="","",'[5]Formulario PPGR1'!#REF!)</f>
        <v/>
      </c>
      <c r="D395" s="440" t="str">
        <f>IF(Tabla1[[#This Row],[Código_Actividad]]="","",'[5]Formulario PPGR1'!#REF!)</f>
        <v/>
      </c>
      <c r="E395" s="440" t="str">
        <f>IF(Tabla1[[#This Row],[Código_Actividad]]="","",'[5]Formulario PPGR1'!#REF!)</f>
        <v/>
      </c>
      <c r="F395" s="440" t="str">
        <f>IF(Tabla1[[#This Row],[Código_Actividad]]="","",'[5]Formulario PPGR1'!#REF!)</f>
        <v/>
      </c>
      <c r="G395" s="476"/>
      <c r="H395" s="455"/>
      <c r="I395" s="441"/>
      <c r="J395" s="442"/>
      <c r="K395" s="455"/>
      <c r="L395" s="456"/>
      <c r="M395" s="455"/>
      <c r="N395" s="443"/>
      <c r="O395" s="445"/>
      <c r="P395" s="445"/>
      <c r="Q395" s="459"/>
      <c r="R395" s="442"/>
    </row>
    <row r="396" spans="2:18" s="57" customFormat="1" x14ac:dyDescent="0.25">
      <c r="B396" s="440" t="str">
        <f>IF(Tabla1[[#This Row],[Código_Actividad]]="","",CONCATENATE(Tabla1[[#This Row],[POA]],".",Tabla1[[#This Row],[SRS]],".",Tabla1[[#This Row],[AREA]],".",Tabla1[[#This Row],[TIPO]]))</f>
        <v/>
      </c>
      <c r="C396" s="440" t="str">
        <f>IF(Tabla1[[#This Row],[Código_Actividad]]="","",'[5]Formulario PPGR1'!#REF!)</f>
        <v/>
      </c>
      <c r="D396" s="440" t="str">
        <f>IF(Tabla1[[#This Row],[Código_Actividad]]="","",'[5]Formulario PPGR1'!#REF!)</f>
        <v/>
      </c>
      <c r="E396" s="440" t="str">
        <f>IF(Tabla1[[#This Row],[Código_Actividad]]="","",'[5]Formulario PPGR1'!#REF!)</f>
        <v/>
      </c>
      <c r="F396" s="440" t="str">
        <f>IF(Tabla1[[#This Row],[Código_Actividad]]="","",'[5]Formulario PPGR1'!#REF!)</f>
        <v/>
      </c>
      <c r="G396" s="476"/>
      <c r="H396" s="455"/>
      <c r="I396" s="441"/>
      <c r="J396" s="442"/>
      <c r="K396" s="455"/>
      <c r="L396" s="456"/>
      <c r="M396" s="455"/>
      <c r="N396" s="443"/>
      <c r="O396" s="445"/>
      <c r="P396" s="445"/>
      <c r="Q396" s="459"/>
      <c r="R396" s="442"/>
    </row>
    <row r="397" spans="2:18" s="57" customFormat="1" x14ac:dyDescent="0.25">
      <c r="B397" s="440" t="str">
        <f>IF(Tabla1[[#This Row],[Código_Actividad]]="","",CONCATENATE(Tabla1[[#This Row],[POA]],".",Tabla1[[#This Row],[SRS]],".",Tabla1[[#This Row],[AREA]],".",Tabla1[[#This Row],[TIPO]]))</f>
        <v/>
      </c>
      <c r="C397" s="440" t="str">
        <f>IF(Tabla1[[#This Row],[Código_Actividad]]="","",'[5]Formulario PPGR1'!#REF!)</f>
        <v/>
      </c>
      <c r="D397" s="440" t="str">
        <f>IF(Tabla1[[#This Row],[Código_Actividad]]="","",'[5]Formulario PPGR1'!#REF!)</f>
        <v/>
      </c>
      <c r="E397" s="440" t="str">
        <f>IF(Tabla1[[#This Row],[Código_Actividad]]="","",'[5]Formulario PPGR1'!#REF!)</f>
        <v/>
      </c>
      <c r="F397" s="440" t="str">
        <f>IF(Tabla1[[#This Row],[Código_Actividad]]="","",'[5]Formulario PPGR1'!#REF!)</f>
        <v/>
      </c>
      <c r="G397" s="476"/>
      <c r="H397" s="455"/>
      <c r="I397" s="441"/>
      <c r="J397" s="442"/>
      <c r="K397" s="455"/>
      <c r="L397" s="456"/>
      <c r="M397" s="455"/>
      <c r="N397" s="443"/>
      <c r="O397" s="445"/>
      <c r="P397" s="445"/>
      <c r="Q397" s="459"/>
      <c r="R397" s="442"/>
    </row>
    <row r="398" spans="2:18" s="57" customFormat="1" x14ac:dyDescent="0.25">
      <c r="B398" s="440" t="str">
        <f>IF(Tabla1[[#This Row],[Código_Actividad]]="","",CONCATENATE(Tabla1[[#This Row],[POA]],".",Tabla1[[#This Row],[SRS]],".",Tabla1[[#This Row],[AREA]],".",Tabla1[[#This Row],[TIPO]]))</f>
        <v/>
      </c>
      <c r="C398" s="440" t="str">
        <f>IF(Tabla1[[#This Row],[Código_Actividad]]="","",'[5]Formulario PPGR1'!#REF!)</f>
        <v/>
      </c>
      <c r="D398" s="440" t="str">
        <f>IF(Tabla1[[#This Row],[Código_Actividad]]="","",'[5]Formulario PPGR1'!#REF!)</f>
        <v/>
      </c>
      <c r="E398" s="440" t="str">
        <f>IF(Tabla1[[#This Row],[Código_Actividad]]="","",'[5]Formulario PPGR1'!#REF!)</f>
        <v/>
      </c>
      <c r="F398" s="440" t="str">
        <f>IF(Tabla1[[#This Row],[Código_Actividad]]="","",'[5]Formulario PPGR1'!#REF!)</f>
        <v/>
      </c>
      <c r="G398" s="476"/>
      <c r="H398" s="455"/>
      <c r="I398" s="441"/>
      <c r="J398" s="442"/>
      <c r="K398" s="455"/>
      <c r="L398" s="456"/>
      <c r="M398" s="455"/>
      <c r="N398" s="443"/>
      <c r="O398" s="445"/>
      <c r="P398" s="445"/>
      <c r="Q398" s="459"/>
      <c r="R398" s="442"/>
    </row>
    <row r="399" spans="2:18" s="57" customFormat="1" x14ac:dyDescent="0.25">
      <c r="B399" s="440" t="str">
        <f>IF(Tabla1[[#This Row],[Código_Actividad]]="","",CONCATENATE(Tabla1[[#This Row],[POA]],".",Tabla1[[#This Row],[SRS]],".",Tabla1[[#This Row],[AREA]],".",Tabla1[[#This Row],[TIPO]]))</f>
        <v/>
      </c>
      <c r="C399" s="440" t="str">
        <f>IF(Tabla1[[#This Row],[Código_Actividad]]="","",'[5]Formulario PPGR1'!#REF!)</f>
        <v/>
      </c>
      <c r="D399" s="440" t="str">
        <f>IF(Tabla1[[#This Row],[Código_Actividad]]="","",'[5]Formulario PPGR1'!#REF!)</f>
        <v/>
      </c>
      <c r="E399" s="440" t="str">
        <f>IF(Tabla1[[#This Row],[Código_Actividad]]="","",'[5]Formulario PPGR1'!#REF!)</f>
        <v/>
      </c>
      <c r="F399" s="440" t="str">
        <f>IF(Tabla1[[#This Row],[Código_Actividad]]="","",'[5]Formulario PPGR1'!#REF!)</f>
        <v/>
      </c>
      <c r="G399" s="476"/>
      <c r="H399" s="455"/>
      <c r="I399" s="441"/>
      <c r="J399" s="442"/>
      <c r="K399" s="455"/>
      <c r="L399" s="456"/>
      <c r="M399" s="455"/>
      <c r="N399" s="443"/>
      <c r="O399" s="445"/>
      <c r="P399" s="445"/>
      <c r="Q399" s="459"/>
      <c r="R399" s="442"/>
    </row>
    <row r="400" spans="2:18" s="57" customFormat="1" x14ac:dyDescent="0.25">
      <c r="B400" s="440" t="str">
        <f>IF(Tabla1[[#This Row],[Código_Actividad]]="","",CONCATENATE(Tabla1[[#This Row],[POA]],".",Tabla1[[#This Row],[SRS]],".",Tabla1[[#This Row],[AREA]],".",Tabla1[[#This Row],[TIPO]]))</f>
        <v/>
      </c>
      <c r="C400" s="440" t="str">
        <f>IF(Tabla1[[#This Row],[Código_Actividad]]="","",'[5]Formulario PPGR1'!#REF!)</f>
        <v/>
      </c>
      <c r="D400" s="440" t="str">
        <f>IF(Tabla1[[#This Row],[Código_Actividad]]="","",'[5]Formulario PPGR1'!#REF!)</f>
        <v/>
      </c>
      <c r="E400" s="440" t="str">
        <f>IF(Tabla1[[#This Row],[Código_Actividad]]="","",'[5]Formulario PPGR1'!#REF!)</f>
        <v/>
      </c>
      <c r="F400" s="440" t="str">
        <f>IF(Tabla1[[#This Row],[Código_Actividad]]="","",'[5]Formulario PPGR1'!#REF!)</f>
        <v/>
      </c>
      <c r="G400" s="476"/>
      <c r="H400" s="455"/>
      <c r="I400" s="441"/>
      <c r="J400" s="442"/>
      <c r="K400" s="455"/>
      <c r="L400" s="456"/>
      <c r="M400" s="455"/>
      <c r="N400" s="443"/>
      <c r="O400" s="445"/>
      <c r="P400" s="445"/>
      <c r="Q400" s="459"/>
      <c r="R400" s="442"/>
    </row>
    <row r="401" spans="2:18" s="57" customFormat="1" x14ac:dyDescent="0.25">
      <c r="B401" s="440" t="str">
        <f>IF(Tabla1[[#This Row],[Código_Actividad]]="","",CONCATENATE(Tabla1[[#This Row],[POA]],".",Tabla1[[#This Row],[SRS]],".",Tabla1[[#This Row],[AREA]],".",Tabla1[[#This Row],[TIPO]]))</f>
        <v/>
      </c>
      <c r="C401" s="440" t="str">
        <f>IF(Tabla1[[#This Row],[Código_Actividad]]="","",'[5]Formulario PPGR1'!#REF!)</f>
        <v/>
      </c>
      <c r="D401" s="440" t="str">
        <f>IF(Tabla1[[#This Row],[Código_Actividad]]="","",'[5]Formulario PPGR1'!#REF!)</f>
        <v/>
      </c>
      <c r="E401" s="440" t="str">
        <f>IF(Tabla1[[#This Row],[Código_Actividad]]="","",'[5]Formulario PPGR1'!#REF!)</f>
        <v/>
      </c>
      <c r="F401" s="440" t="str">
        <f>IF(Tabla1[[#This Row],[Código_Actividad]]="","",'[5]Formulario PPGR1'!#REF!)</f>
        <v/>
      </c>
      <c r="G401" s="476"/>
      <c r="H401" s="455"/>
      <c r="I401" s="441"/>
      <c r="J401" s="442"/>
      <c r="K401" s="455"/>
      <c r="L401" s="456"/>
      <c r="M401" s="455"/>
      <c r="N401" s="443"/>
      <c r="O401" s="445"/>
      <c r="P401" s="445"/>
      <c r="Q401" s="459"/>
      <c r="R401" s="442"/>
    </row>
    <row r="402" spans="2:18" s="57" customFormat="1" x14ac:dyDescent="0.25">
      <c r="B402" s="440" t="str">
        <f>IF(Tabla1[[#This Row],[Código_Actividad]]="","",CONCATENATE(Tabla1[[#This Row],[POA]],".",Tabla1[[#This Row],[SRS]],".",Tabla1[[#This Row],[AREA]],".",Tabla1[[#This Row],[TIPO]]))</f>
        <v/>
      </c>
      <c r="C402" s="440" t="str">
        <f>IF(Tabla1[[#This Row],[Código_Actividad]]="","",'[5]Formulario PPGR1'!#REF!)</f>
        <v/>
      </c>
      <c r="D402" s="440" t="str">
        <f>IF(Tabla1[[#This Row],[Código_Actividad]]="","",'[5]Formulario PPGR1'!#REF!)</f>
        <v/>
      </c>
      <c r="E402" s="440" t="str">
        <f>IF(Tabla1[[#This Row],[Código_Actividad]]="","",'[5]Formulario PPGR1'!#REF!)</f>
        <v/>
      </c>
      <c r="F402" s="440" t="str">
        <f>IF(Tabla1[[#This Row],[Código_Actividad]]="","",'[5]Formulario PPGR1'!#REF!)</f>
        <v/>
      </c>
      <c r="G402" s="476"/>
      <c r="H402" s="455"/>
      <c r="I402" s="441"/>
      <c r="J402" s="442"/>
      <c r="K402" s="455"/>
      <c r="L402" s="456"/>
      <c r="M402" s="455"/>
      <c r="N402" s="443"/>
      <c r="O402" s="445"/>
      <c r="P402" s="445"/>
      <c r="Q402" s="459"/>
      <c r="R402" s="442"/>
    </row>
    <row r="403" spans="2:18" s="57" customFormat="1" x14ac:dyDescent="0.25">
      <c r="B403" s="440" t="str">
        <f>IF(Tabla1[[#This Row],[Código_Actividad]]="","",CONCATENATE(Tabla1[[#This Row],[POA]],".",Tabla1[[#This Row],[SRS]],".",Tabla1[[#This Row],[AREA]],".",Tabla1[[#This Row],[TIPO]]))</f>
        <v/>
      </c>
      <c r="C403" s="440" t="str">
        <f>IF(Tabla1[[#This Row],[Código_Actividad]]="","",'[5]Formulario PPGR1'!#REF!)</f>
        <v/>
      </c>
      <c r="D403" s="440" t="str">
        <f>IF(Tabla1[[#This Row],[Código_Actividad]]="","",'[5]Formulario PPGR1'!#REF!)</f>
        <v/>
      </c>
      <c r="E403" s="440" t="str">
        <f>IF(Tabla1[[#This Row],[Código_Actividad]]="","",'[5]Formulario PPGR1'!#REF!)</f>
        <v/>
      </c>
      <c r="F403" s="440" t="str">
        <f>IF(Tabla1[[#This Row],[Código_Actividad]]="","",'[5]Formulario PPGR1'!#REF!)</f>
        <v/>
      </c>
      <c r="G403" s="476"/>
      <c r="H403" s="455"/>
      <c r="I403" s="441"/>
      <c r="J403" s="442"/>
      <c r="K403" s="455"/>
      <c r="L403" s="456"/>
      <c r="M403" s="455"/>
      <c r="N403" s="443"/>
      <c r="O403" s="445"/>
      <c r="P403" s="445"/>
      <c r="Q403" s="459"/>
      <c r="R403" s="442"/>
    </row>
    <row r="404" spans="2:18" s="57" customFormat="1" x14ac:dyDescent="0.25">
      <c r="B404" s="440" t="str">
        <f>IF(Tabla1[[#This Row],[Código_Actividad]]="","",CONCATENATE(Tabla1[[#This Row],[POA]],".",Tabla1[[#This Row],[SRS]],".",Tabla1[[#This Row],[AREA]],".",Tabla1[[#This Row],[TIPO]]))</f>
        <v/>
      </c>
      <c r="C404" s="440" t="str">
        <f>IF(Tabla1[[#This Row],[Código_Actividad]]="","",'[5]Formulario PPGR1'!#REF!)</f>
        <v/>
      </c>
      <c r="D404" s="440" t="str">
        <f>IF(Tabla1[[#This Row],[Código_Actividad]]="","",'[5]Formulario PPGR1'!#REF!)</f>
        <v/>
      </c>
      <c r="E404" s="440" t="str">
        <f>IF(Tabla1[[#This Row],[Código_Actividad]]="","",'[5]Formulario PPGR1'!#REF!)</f>
        <v/>
      </c>
      <c r="F404" s="440" t="str">
        <f>IF(Tabla1[[#This Row],[Código_Actividad]]="","",'[5]Formulario PPGR1'!#REF!)</f>
        <v/>
      </c>
      <c r="G404" s="476"/>
      <c r="H404" s="455"/>
      <c r="I404" s="441"/>
      <c r="J404" s="442"/>
      <c r="K404" s="455"/>
      <c r="L404" s="456"/>
      <c r="M404" s="455"/>
      <c r="N404" s="443"/>
      <c r="O404" s="445"/>
      <c r="P404" s="445"/>
      <c r="Q404" s="459"/>
      <c r="R404" s="442"/>
    </row>
    <row r="405" spans="2:18" s="57" customFormat="1" x14ac:dyDescent="0.25">
      <c r="B405" s="440" t="str">
        <f>IF(Tabla1[[#This Row],[Código_Actividad]]="","",CONCATENATE(Tabla1[[#This Row],[POA]],".",Tabla1[[#This Row],[SRS]],".",Tabla1[[#This Row],[AREA]],".",Tabla1[[#This Row],[TIPO]]))</f>
        <v/>
      </c>
      <c r="C405" s="440" t="str">
        <f>IF(Tabla1[[#This Row],[Código_Actividad]]="","",'[5]Formulario PPGR1'!#REF!)</f>
        <v/>
      </c>
      <c r="D405" s="440" t="str">
        <f>IF(Tabla1[[#This Row],[Código_Actividad]]="","",'[5]Formulario PPGR1'!#REF!)</f>
        <v/>
      </c>
      <c r="E405" s="440" t="str">
        <f>IF(Tabla1[[#This Row],[Código_Actividad]]="","",'[5]Formulario PPGR1'!#REF!)</f>
        <v/>
      </c>
      <c r="F405" s="440" t="str">
        <f>IF(Tabla1[[#This Row],[Código_Actividad]]="","",'[5]Formulario PPGR1'!#REF!)</f>
        <v/>
      </c>
      <c r="G405" s="476"/>
      <c r="H405" s="455"/>
      <c r="I405" s="441"/>
      <c r="J405" s="442"/>
      <c r="K405" s="455"/>
      <c r="L405" s="456"/>
      <c r="M405" s="455"/>
      <c r="N405" s="443"/>
      <c r="O405" s="445"/>
      <c r="P405" s="445"/>
      <c r="Q405" s="459"/>
      <c r="R405" s="442"/>
    </row>
    <row r="406" spans="2:18" s="57" customFormat="1" x14ac:dyDescent="0.25">
      <c r="B406" s="440" t="str">
        <f>IF(Tabla1[[#This Row],[Código_Actividad]]="","",CONCATENATE(Tabla1[[#This Row],[POA]],".",Tabla1[[#This Row],[SRS]],".",Tabla1[[#This Row],[AREA]],".",Tabla1[[#This Row],[TIPO]]))</f>
        <v/>
      </c>
      <c r="C406" s="440" t="str">
        <f>IF(Tabla1[[#This Row],[Código_Actividad]]="","",'[5]Formulario PPGR1'!#REF!)</f>
        <v/>
      </c>
      <c r="D406" s="440" t="str">
        <f>IF(Tabla1[[#This Row],[Código_Actividad]]="","",'[5]Formulario PPGR1'!#REF!)</f>
        <v/>
      </c>
      <c r="E406" s="440" t="str">
        <f>IF(Tabla1[[#This Row],[Código_Actividad]]="","",'[5]Formulario PPGR1'!#REF!)</f>
        <v/>
      </c>
      <c r="F406" s="440" t="str">
        <f>IF(Tabla1[[#This Row],[Código_Actividad]]="","",'[5]Formulario PPGR1'!#REF!)</f>
        <v/>
      </c>
      <c r="G406" s="476"/>
      <c r="H406" s="455"/>
      <c r="I406" s="441"/>
      <c r="J406" s="442"/>
      <c r="K406" s="455"/>
      <c r="L406" s="456"/>
      <c r="M406" s="455"/>
      <c r="N406" s="443"/>
      <c r="O406" s="445"/>
      <c r="P406" s="445"/>
      <c r="Q406" s="459"/>
      <c r="R406" s="442"/>
    </row>
    <row r="407" spans="2:18" s="57" customFormat="1" x14ac:dyDescent="0.25">
      <c r="B407" s="440" t="str">
        <f>IF(Tabla1[[#This Row],[Código_Actividad]]="","",CONCATENATE(Tabla1[[#This Row],[POA]],".",Tabla1[[#This Row],[SRS]],".",Tabla1[[#This Row],[AREA]],".",Tabla1[[#This Row],[TIPO]]))</f>
        <v/>
      </c>
      <c r="C407" s="440" t="str">
        <f>IF(Tabla1[[#This Row],[Código_Actividad]]="","",'[5]Formulario PPGR1'!#REF!)</f>
        <v/>
      </c>
      <c r="D407" s="440" t="str">
        <f>IF(Tabla1[[#This Row],[Código_Actividad]]="","",'[5]Formulario PPGR1'!#REF!)</f>
        <v/>
      </c>
      <c r="E407" s="440" t="str">
        <f>IF(Tabla1[[#This Row],[Código_Actividad]]="","",'[5]Formulario PPGR1'!#REF!)</f>
        <v/>
      </c>
      <c r="F407" s="440" t="str">
        <f>IF(Tabla1[[#This Row],[Código_Actividad]]="","",'[5]Formulario PPGR1'!#REF!)</f>
        <v/>
      </c>
      <c r="G407" s="476"/>
      <c r="H407" s="455"/>
      <c r="I407" s="441"/>
      <c r="J407" s="442"/>
      <c r="K407" s="455"/>
      <c r="L407" s="456"/>
      <c r="M407" s="455"/>
      <c r="N407" s="443"/>
      <c r="O407" s="445"/>
      <c r="P407" s="445"/>
      <c r="Q407" s="459"/>
      <c r="R407" s="442"/>
    </row>
    <row r="408" spans="2:18" s="57" customFormat="1" x14ac:dyDescent="0.25">
      <c r="B408" s="440" t="str">
        <f>IF(Tabla1[[#This Row],[Código_Actividad]]="","",CONCATENATE(Tabla1[[#This Row],[POA]],".",Tabla1[[#This Row],[SRS]],".",Tabla1[[#This Row],[AREA]],".",Tabla1[[#This Row],[TIPO]]))</f>
        <v/>
      </c>
      <c r="C408" s="440" t="str">
        <f>IF(Tabla1[[#This Row],[Código_Actividad]]="","",'[5]Formulario PPGR1'!#REF!)</f>
        <v/>
      </c>
      <c r="D408" s="440" t="str">
        <f>IF(Tabla1[[#This Row],[Código_Actividad]]="","",'[5]Formulario PPGR1'!#REF!)</f>
        <v/>
      </c>
      <c r="E408" s="440" t="str">
        <f>IF(Tabla1[[#This Row],[Código_Actividad]]="","",'[5]Formulario PPGR1'!#REF!)</f>
        <v/>
      </c>
      <c r="F408" s="440" t="str">
        <f>IF(Tabla1[[#This Row],[Código_Actividad]]="","",'[5]Formulario PPGR1'!#REF!)</f>
        <v/>
      </c>
      <c r="G408" s="476"/>
      <c r="H408" s="455"/>
      <c r="I408" s="441"/>
      <c r="J408" s="442"/>
      <c r="K408" s="455"/>
      <c r="L408" s="456"/>
      <c r="M408" s="455"/>
      <c r="N408" s="443"/>
      <c r="O408" s="445"/>
      <c r="P408" s="445"/>
      <c r="Q408" s="459"/>
      <c r="R408" s="442"/>
    </row>
    <row r="409" spans="2:18" s="57" customFormat="1" x14ac:dyDescent="0.25">
      <c r="B409" s="440" t="str">
        <f>IF(Tabla1[[#This Row],[Código_Actividad]]="","",CONCATENATE(Tabla1[[#This Row],[POA]],".",Tabla1[[#This Row],[SRS]],".",Tabla1[[#This Row],[AREA]],".",Tabla1[[#This Row],[TIPO]]))</f>
        <v/>
      </c>
      <c r="C409" s="440" t="str">
        <f>IF(Tabla1[[#This Row],[Código_Actividad]]="","",'[5]Formulario PPGR1'!#REF!)</f>
        <v/>
      </c>
      <c r="D409" s="440" t="str">
        <f>IF(Tabla1[[#This Row],[Código_Actividad]]="","",'[5]Formulario PPGR1'!#REF!)</f>
        <v/>
      </c>
      <c r="E409" s="440" t="str">
        <f>IF(Tabla1[[#This Row],[Código_Actividad]]="","",'[5]Formulario PPGR1'!#REF!)</f>
        <v/>
      </c>
      <c r="F409" s="440" t="str">
        <f>IF(Tabla1[[#This Row],[Código_Actividad]]="","",'[5]Formulario PPGR1'!#REF!)</f>
        <v/>
      </c>
      <c r="G409" s="476"/>
      <c r="H409" s="455"/>
      <c r="I409" s="441"/>
      <c r="J409" s="442"/>
      <c r="K409" s="455"/>
      <c r="L409" s="456"/>
      <c r="M409" s="455"/>
      <c r="N409" s="443"/>
      <c r="O409" s="445"/>
      <c r="P409" s="445"/>
      <c r="Q409" s="459"/>
      <c r="R409" s="442"/>
    </row>
    <row r="410" spans="2:18" s="57" customFormat="1" x14ac:dyDescent="0.25">
      <c r="B410" s="440" t="str">
        <f>IF(Tabla1[[#This Row],[Código_Actividad]]="","",CONCATENATE(Tabla1[[#This Row],[POA]],".",Tabla1[[#This Row],[SRS]],".",Tabla1[[#This Row],[AREA]],".",Tabla1[[#This Row],[TIPO]]))</f>
        <v/>
      </c>
      <c r="C410" s="440" t="str">
        <f>IF(Tabla1[[#This Row],[Código_Actividad]]="","",'[5]Formulario PPGR1'!#REF!)</f>
        <v/>
      </c>
      <c r="D410" s="440" t="str">
        <f>IF(Tabla1[[#This Row],[Código_Actividad]]="","",'[5]Formulario PPGR1'!#REF!)</f>
        <v/>
      </c>
      <c r="E410" s="440" t="str">
        <f>IF(Tabla1[[#This Row],[Código_Actividad]]="","",'[5]Formulario PPGR1'!#REF!)</f>
        <v/>
      </c>
      <c r="F410" s="440" t="str">
        <f>IF(Tabla1[[#This Row],[Código_Actividad]]="","",'[5]Formulario PPGR1'!#REF!)</f>
        <v/>
      </c>
      <c r="G410" s="476"/>
      <c r="H410" s="455"/>
      <c r="I410" s="441"/>
      <c r="J410" s="442"/>
      <c r="K410" s="455"/>
      <c r="L410" s="456"/>
      <c r="M410" s="455"/>
      <c r="N410" s="443"/>
      <c r="O410" s="445"/>
      <c r="P410" s="445"/>
      <c r="Q410" s="459"/>
      <c r="R410" s="442"/>
    </row>
    <row r="411" spans="2:18" s="57" customFormat="1" x14ac:dyDescent="0.25">
      <c r="B411" s="440" t="str">
        <f>IF(Tabla1[[#This Row],[Código_Actividad]]="","",CONCATENATE(Tabla1[[#This Row],[POA]],".",Tabla1[[#This Row],[SRS]],".",Tabla1[[#This Row],[AREA]],".",Tabla1[[#This Row],[TIPO]]))</f>
        <v/>
      </c>
      <c r="C411" s="440" t="str">
        <f>IF(Tabla1[[#This Row],[Código_Actividad]]="","",'[5]Formulario PPGR1'!#REF!)</f>
        <v/>
      </c>
      <c r="D411" s="440" t="str">
        <f>IF(Tabla1[[#This Row],[Código_Actividad]]="","",'[5]Formulario PPGR1'!#REF!)</f>
        <v/>
      </c>
      <c r="E411" s="440" t="str">
        <f>IF(Tabla1[[#This Row],[Código_Actividad]]="","",'[5]Formulario PPGR1'!#REF!)</f>
        <v/>
      </c>
      <c r="F411" s="440" t="str">
        <f>IF(Tabla1[[#This Row],[Código_Actividad]]="","",'[5]Formulario PPGR1'!#REF!)</f>
        <v/>
      </c>
      <c r="G411" s="476"/>
      <c r="H411" s="455"/>
      <c r="I411" s="441"/>
      <c r="J411" s="442"/>
      <c r="K411" s="455"/>
      <c r="L411" s="456"/>
      <c r="M411" s="455"/>
      <c r="N411" s="443"/>
      <c r="O411" s="445"/>
      <c r="P411" s="445"/>
      <c r="Q411" s="459"/>
      <c r="R411" s="442"/>
    </row>
    <row r="412" spans="2:18" s="57" customFormat="1" x14ac:dyDescent="0.25">
      <c r="B412" s="440" t="str">
        <f>IF(Tabla1[[#This Row],[Código_Actividad]]="","",CONCATENATE(Tabla1[[#This Row],[POA]],".",Tabla1[[#This Row],[SRS]],".",Tabla1[[#This Row],[AREA]],".",Tabla1[[#This Row],[TIPO]]))</f>
        <v/>
      </c>
      <c r="C412" s="440" t="str">
        <f>IF(Tabla1[[#This Row],[Código_Actividad]]="","",'[5]Formulario PPGR1'!#REF!)</f>
        <v/>
      </c>
      <c r="D412" s="440" t="str">
        <f>IF(Tabla1[[#This Row],[Código_Actividad]]="","",'[5]Formulario PPGR1'!#REF!)</f>
        <v/>
      </c>
      <c r="E412" s="440" t="str">
        <f>IF(Tabla1[[#This Row],[Código_Actividad]]="","",'[5]Formulario PPGR1'!#REF!)</f>
        <v/>
      </c>
      <c r="F412" s="440" t="str">
        <f>IF(Tabla1[[#This Row],[Código_Actividad]]="","",'[5]Formulario PPGR1'!#REF!)</f>
        <v/>
      </c>
      <c r="G412" s="476"/>
      <c r="H412" s="455"/>
      <c r="I412" s="441"/>
      <c r="J412" s="442"/>
      <c r="K412" s="455"/>
      <c r="L412" s="456"/>
      <c r="M412" s="455"/>
      <c r="N412" s="443"/>
      <c r="O412" s="445"/>
      <c r="P412" s="445"/>
      <c r="Q412" s="459"/>
      <c r="R412" s="442"/>
    </row>
    <row r="413" spans="2:18" s="57" customFormat="1" x14ac:dyDescent="0.25">
      <c r="B413" s="440" t="str">
        <f>IF(Tabla1[[#This Row],[Código_Actividad]]="","",CONCATENATE(Tabla1[[#This Row],[POA]],".",Tabla1[[#This Row],[SRS]],".",Tabla1[[#This Row],[AREA]],".",Tabla1[[#This Row],[TIPO]]))</f>
        <v/>
      </c>
      <c r="C413" s="440" t="str">
        <f>IF(Tabla1[[#This Row],[Código_Actividad]]="","",'[5]Formulario PPGR1'!#REF!)</f>
        <v/>
      </c>
      <c r="D413" s="440" t="str">
        <f>IF(Tabla1[[#This Row],[Código_Actividad]]="","",'[5]Formulario PPGR1'!#REF!)</f>
        <v/>
      </c>
      <c r="E413" s="440" t="str">
        <f>IF(Tabla1[[#This Row],[Código_Actividad]]="","",'[5]Formulario PPGR1'!#REF!)</f>
        <v/>
      </c>
      <c r="F413" s="440" t="str">
        <f>IF(Tabla1[[#This Row],[Código_Actividad]]="","",'[5]Formulario PPGR1'!#REF!)</f>
        <v/>
      </c>
      <c r="G413" s="476"/>
      <c r="H413" s="455"/>
      <c r="I413" s="441"/>
      <c r="J413" s="442"/>
      <c r="K413" s="455"/>
      <c r="L413" s="456"/>
      <c r="M413" s="455"/>
      <c r="N413" s="443"/>
      <c r="O413" s="445"/>
      <c r="P413" s="445"/>
      <c r="Q413" s="459"/>
      <c r="R413" s="442"/>
    </row>
    <row r="414" spans="2:18" s="57" customFormat="1" x14ac:dyDescent="0.25">
      <c r="B414" s="440" t="str">
        <f>IF(Tabla1[[#This Row],[Código_Actividad]]="","",CONCATENATE(Tabla1[[#This Row],[POA]],".",Tabla1[[#This Row],[SRS]],".",Tabla1[[#This Row],[AREA]],".",Tabla1[[#This Row],[TIPO]]))</f>
        <v/>
      </c>
      <c r="C414" s="440" t="str">
        <f>IF(Tabla1[[#This Row],[Código_Actividad]]="","",'[5]Formulario PPGR1'!#REF!)</f>
        <v/>
      </c>
      <c r="D414" s="440" t="str">
        <f>IF(Tabla1[[#This Row],[Código_Actividad]]="","",'[5]Formulario PPGR1'!#REF!)</f>
        <v/>
      </c>
      <c r="E414" s="440" t="str">
        <f>IF(Tabla1[[#This Row],[Código_Actividad]]="","",'[5]Formulario PPGR1'!#REF!)</f>
        <v/>
      </c>
      <c r="F414" s="440" t="str">
        <f>IF(Tabla1[[#This Row],[Código_Actividad]]="","",'[5]Formulario PPGR1'!#REF!)</f>
        <v/>
      </c>
      <c r="G414" s="476"/>
      <c r="H414" s="455"/>
      <c r="I414" s="441"/>
      <c r="J414" s="442"/>
      <c r="K414" s="455"/>
      <c r="L414" s="456"/>
      <c r="M414" s="455"/>
      <c r="N414" s="443"/>
      <c r="O414" s="445"/>
      <c r="P414" s="445"/>
      <c r="Q414" s="459"/>
      <c r="R414" s="442"/>
    </row>
    <row r="415" spans="2:18" s="57" customFormat="1" x14ac:dyDescent="0.25">
      <c r="B415" s="440" t="str">
        <f>IF(Tabla1[[#This Row],[Código_Actividad]]="","",CONCATENATE(Tabla1[[#This Row],[POA]],".",Tabla1[[#This Row],[SRS]],".",Tabla1[[#This Row],[AREA]],".",Tabla1[[#This Row],[TIPO]]))</f>
        <v/>
      </c>
      <c r="C415" s="440" t="str">
        <f>IF(Tabla1[[#This Row],[Código_Actividad]]="","",'[5]Formulario PPGR1'!#REF!)</f>
        <v/>
      </c>
      <c r="D415" s="440" t="str">
        <f>IF(Tabla1[[#This Row],[Código_Actividad]]="","",'[5]Formulario PPGR1'!#REF!)</f>
        <v/>
      </c>
      <c r="E415" s="440" t="str">
        <f>IF(Tabla1[[#This Row],[Código_Actividad]]="","",'[5]Formulario PPGR1'!#REF!)</f>
        <v/>
      </c>
      <c r="F415" s="440" t="str">
        <f>IF(Tabla1[[#This Row],[Código_Actividad]]="","",'[5]Formulario PPGR1'!#REF!)</f>
        <v/>
      </c>
      <c r="G415" s="476"/>
      <c r="H415" s="455"/>
      <c r="I415" s="441"/>
      <c r="J415" s="442"/>
      <c r="K415" s="455"/>
      <c r="L415" s="456"/>
      <c r="M415" s="455"/>
      <c r="N415" s="443"/>
      <c r="O415" s="445"/>
      <c r="P415" s="445"/>
      <c r="Q415" s="459"/>
      <c r="R415" s="442"/>
    </row>
    <row r="416" spans="2:18" s="57" customFormat="1" x14ac:dyDescent="0.25">
      <c r="B416" s="440" t="str">
        <f>IF(Tabla1[[#This Row],[Código_Actividad]]="","",CONCATENATE(Tabla1[[#This Row],[POA]],".",Tabla1[[#This Row],[SRS]],".",Tabla1[[#This Row],[AREA]],".",Tabla1[[#This Row],[TIPO]]))</f>
        <v/>
      </c>
      <c r="C416" s="440" t="str">
        <f>IF(Tabla1[[#This Row],[Código_Actividad]]="","",'[5]Formulario PPGR1'!#REF!)</f>
        <v/>
      </c>
      <c r="D416" s="440" t="str">
        <f>IF(Tabla1[[#This Row],[Código_Actividad]]="","",'[5]Formulario PPGR1'!#REF!)</f>
        <v/>
      </c>
      <c r="E416" s="440" t="str">
        <f>IF(Tabla1[[#This Row],[Código_Actividad]]="","",'[5]Formulario PPGR1'!#REF!)</f>
        <v/>
      </c>
      <c r="F416" s="440" t="str">
        <f>IF(Tabla1[[#This Row],[Código_Actividad]]="","",'[5]Formulario PPGR1'!#REF!)</f>
        <v/>
      </c>
      <c r="G416" s="476"/>
      <c r="H416" s="455"/>
      <c r="I416" s="441"/>
      <c r="J416" s="442"/>
      <c r="K416" s="455"/>
      <c r="L416" s="456"/>
      <c r="M416" s="455"/>
      <c r="N416" s="443"/>
      <c r="O416" s="445"/>
      <c r="P416" s="445"/>
      <c r="Q416" s="459"/>
      <c r="R416" s="442"/>
    </row>
    <row r="417" spans="2:18" s="57" customFormat="1" x14ac:dyDescent="0.25">
      <c r="B417" s="440" t="str">
        <f>IF(Tabla1[[#This Row],[Código_Actividad]]="","",CONCATENATE(Tabla1[[#This Row],[POA]],".",Tabla1[[#This Row],[SRS]],".",Tabla1[[#This Row],[AREA]],".",Tabla1[[#This Row],[TIPO]]))</f>
        <v/>
      </c>
      <c r="C417" s="440" t="str">
        <f>IF(Tabla1[[#This Row],[Código_Actividad]]="","",'[5]Formulario PPGR1'!#REF!)</f>
        <v/>
      </c>
      <c r="D417" s="440" t="str">
        <f>IF(Tabla1[[#This Row],[Código_Actividad]]="","",'[5]Formulario PPGR1'!#REF!)</f>
        <v/>
      </c>
      <c r="E417" s="440" t="str">
        <f>IF(Tabla1[[#This Row],[Código_Actividad]]="","",'[5]Formulario PPGR1'!#REF!)</f>
        <v/>
      </c>
      <c r="F417" s="440" t="str">
        <f>IF(Tabla1[[#This Row],[Código_Actividad]]="","",'[5]Formulario PPGR1'!#REF!)</f>
        <v/>
      </c>
      <c r="G417" s="476"/>
      <c r="H417" s="455"/>
      <c r="I417" s="441"/>
      <c r="J417" s="442"/>
      <c r="K417" s="455"/>
      <c r="L417" s="456"/>
      <c r="M417" s="455"/>
      <c r="N417" s="443"/>
      <c r="O417" s="445"/>
      <c r="P417" s="445"/>
      <c r="Q417" s="459"/>
      <c r="R417" s="442"/>
    </row>
    <row r="418" spans="2:18" s="57" customFormat="1" x14ac:dyDescent="0.25">
      <c r="B418" s="440" t="str">
        <f>IF(Tabla1[[#This Row],[Código_Actividad]]="","",CONCATENATE(Tabla1[[#This Row],[POA]],".",Tabla1[[#This Row],[SRS]],".",Tabla1[[#This Row],[AREA]],".",Tabla1[[#This Row],[TIPO]]))</f>
        <v/>
      </c>
      <c r="C418" s="440" t="str">
        <f>IF(Tabla1[[#This Row],[Código_Actividad]]="","",'[5]Formulario PPGR1'!#REF!)</f>
        <v/>
      </c>
      <c r="D418" s="440" t="str">
        <f>IF(Tabla1[[#This Row],[Código_Actividad]]="","",'[5]Formulario PPGR1'!#REF!)</f>
        <v/>
      </c>
      <c r="E418" s="440" t="str">
        <f>IF(Tabla1[[#This Row],[Código_Actividad]]="","",'[5]Formulario PPGR1'!#REF!)</f>
        <v/>
      </c>
      <c r="F418" s="440" t="str">
        <f>IF(Tabla1[[#This Row],[Código_Actividad]]="","",'[5]Formulario PPGR1'!#REF!)</f>
        <v/>
      </c>
      <c r="G418" s="476"/>
      <c r="H418" s="455"/>
      <c r="I418" s="441"/>
      <c r="J418" s="442"/>
      <c r="K418" s="455"/>
      <c r="L418" s="456"/>
      <c r="M418" s="455"/>
      <c r="N418" s="443"/>
      <c r="O418" s="445"/>
      <c r="P418" s="445"/>
      <c r="Q418" s="459"/>
      <c r="R418" s="442"/>
    </row>
    <row r="419" spans="2:18" s="57" customFormat="1" x14ac:dyDescent="0.25">
      <c r="B419" s="440" t="str">
        <f>IF(Tabla1[[#This Row],[Código_Actividad]]="","",CONCATENATE(Tabla1[[#This Row],[POA]],".",Tabla1[[#This Row],[SRS]],".",Tabla1[[#This Row],[AREA]],".",Tabla1[[#This Row],[TIPO]]))</f>
        <v/>
      </c>
      <c r="C419" s="440" t="str">
        <f>IF(Tabla1[[#This Row],[Código_Actividad]]="","",'[5]Formulario PPGR1'!#REF!)</f>
        <v/>
      </c>
      <c r="D419" s="440" t="str">
        <f>IF(Tabla1[[#This Row],[Código_Actividad]]="","",'[5]Formulario PPGR1'!#REF!)</f>
        <v/>
      </c>
      <c r="E419" s="440" t="str">
        <f>IF(Tabla1[[#This Row],[Código_Actividad]]="","",'[5]Formulario PPGR1'!#REF!)</f>
        <v/>
      </c>
      <c r="F419" s="440" t="str">
        <f>IF(Tabla1[[#This Row],[Código_Actividad]]="","",'[5]Formulario PPGR1'!#REF!)</f>
        <v/>
      </c>
      <c r="G419" s="476"/>
      <c r="H419" s="455"/>
      <c r="I419" s="441"/>
      <c r="J419" s="442"/>
      <c r="K419" s="455"/>
      <c r="L419" s="456"/>
      <c r="M419" s="455"/>
      <c r="N419" s="443"/>
      <c r="O419" s="445"/>
      <c r="P419" s="445"/>
      <c r="Q419" s="459"/>
      <c r="R419" s="442"/>
    </row>
    <row r="420" spans="2:18" s="57" customFormat="1" x14ac:dyDescent="0.25">
      <c r="B420" s="440" t="str">
        <f>IF(Tabla1[[#This Row],[Código_Actividad]]="","",CONCATENATE(Tabla1[[#This Row],[POA]],".",Tabla1[[#This Row],[SRS]],".",Tabla1[[#This Row],[AREA]],".",Tabla1[[#This Row],[TIPO]]))</f>
        <v/>
      </c>
      <c r="C420" s="440" t="str">
        <f>IF(Tabla1[[#This Row],[Código_Actividad]]="","",'[5]Formulario PPGR1'!#REF!)</f>
        <v/>
      </c>
      <c r="D420" s="440" t="str">
        <f>IF(Tabla1[[#This Row],[Código_Actividad]]="","",'[5]Formulario PPGR1'!#REF!)</f>
        <v/>
      </c>
      <c r="E420" s="440" t="str">
        <f>IF(Tabla1[[#This Row],[Código_Actividad]]="","",'[5]Formulario PPGR1'!#REF!)</f>
        <v/>
      </c>
      <c r="F420" s="440" t="str">
        <f>IF(Tabla1[[#This Row],[Código_Actividad]]="","",'[5]Formulario PPGR1'!#REF!)</f>
        <v/>
      </c>
      <c r="G420" s="476"/>
      <c r="H420" s="455"/>
      <c r="I420" s="441"/>
      <c r="J420" s="442"/>
      <c r="K420" s="455"/>
      <c r="L420" s="456"/>
      <c r="M420" s="455"/>
      <c r="N420" s="443"/>
      <c r="O420" s="445"/>
      <c r="P420" s="445"/>
      <c r="Q420" s="459"/>
      <c r="R420" s="442"/>
    </row>
    <row r="421" spans="2:18" s="57" customFormat="1" x14ac:dyDescent="0.25">
      <c r="B421" s="440" t="str">
        <f>IF(Tabla1[[#This Row],[Código_Actividad]]="","",CONCATENATE(Tabla1[[#This Row],[POA]],".",Tabla1[[#This Row],[SRS]],".",Tabla1[[#This Row],[AREA]],".",Tabla1[[#This Row],[TIPO]]))</f>
        <v/>
      </c>
      <c r="C421" s="440" t="str">
        <f>IF(Tabla1[[#This Row],[Código_Actividad]]="","",'[5]Formulario PPGR1'!#REF!)</f>
        <v/>
      </c>
      <c r="D421" s="440" t="str">
        <f>IF(Tabla1[[#This Row],[Código_Actividad]]="","",'[5]Formulario PPGR1'!#REF!)</f>
        <v/>
      </c>
      <c r="E421" s="440" t="str">
        <f>IF(Tabla1[[#This Row],[Código_Actividad]]="","",'[5]Formulario PPGR1'!#REF!)</f>
        <v/>
      </c>
      <c r="F421" s="440" t="str">
        <f>IF(Tabla1[[#This Row],[Código_Actividad]]="","",'[5]Formulario PPGR1'!#REF!)</f>
        <v/>
      </c>
      <c r="G421" s="476"/>
      <c r="H421" s="455"/>
      <c r="I421" s="441"/>
      <c r="J421" s="442"/>
      <c r="K421" s="455"/>
      <c r="L421" s="456"/>
      <c r="M421" s="455"/>
      <c r="N421" s="443"/>
      <c r="O421" s="445"/>
      <c r="P421" s="445"/>
      <c r="Q421" s="459"/>
      <c r="R421" s="442"/>
    </row>
    <row r="422" spans="2:18" s="57" customFormat="1" x14ac:dyDescent="0.25">
      <c r="B422" s="440" t="str">
        <f>IF(Tabla1[[#This Row],[Código_Actividad]]="","",CONCATENATE(Tabla1[[#This Row],[POA]],".",Tabla1[[#This Row],[SRS]],".",Tabla1[[#This Row],[AREA]],".",Tabla1[[#This Row],[TIPO]]))</f>
        <v/>
      </c>
      <c r="C422" s="440" t="str">
        <f>IF(Tabla1[[#This Row],[Código_Actividad]]="","",'[5]Formulario PPGR1'!#REF!)</f>
        <v/>
      </c>
      <c r="D422" s="440" t="str">
        <f>IF(Tabla1[[#This Row],[Código_Actividad]]="","",'[5]Formulario PPGR1'!#REF!)</f>
        <v/>
      </c>
      <c r="E422" s="440" t="str">
        <f>IF(Tabla1[[#This Row],[Código_Actividad]]="","",'[5]Formulario PPGR1'!#REF!)</f>
        <v/>
      </c>
      <c r="F422" s="440" t="str">
        <f>IF(Tabla1[[#This Row],[Código_Actividad]]="","",'[5]Formulario PPGR1'!#REF!)</f>
        <v/>
      </c>
      <c r="G422" s="476"/>
      <c r="H422" s="455"/>
      <c r="I422" s="441"/>
      <c r="J422" s="442"/>
      <c r="K422" s="455"/>
      <c r="L422" s="456"/>
      <c r="M422" s="455"/>
      <c r="N422" s="443"/>
      <c r="O422" s="445"/>
      <c r="P422" s="445"/>
      <c r="Q422" s="459"/>
      <c r="R422" s="442"/>
    </row>
    <row r="423" spans="2:18" s="57" customFormat="1" x14ac:dyDescent="0.25">
      <c r="B423" s="440" t="str">
        <f>IF(Tabla1[[#This Row],[Código_Actividad]]="","",CONCATENATE(Tabla1[[#This Row],[POA]],".",Tabla1[[#This Row],[SRS]],".",Tabla1[[#This Row],[AREA]],".",Tabla1[[#This Row],[TIPO]]))</f>
        <v/>
      </c>
      <c r="C423" s="440" t="str">
        <f>IF(Tabla1[[#This Row],[Código_Actividad]]="","",'[5]Formulario PPGR1'!#REF!)</f>
        <v/>
      </c>
      <c r="D423" s="440" t="str">
        <f>IF(Tabla1[[#This Row],[Código_Actividad]]="","",'[5]Formulario PPGR1'!#REF!)</f>
        <v/>
      </c>
      <c r="E423" s="440" t="str">
        <f>IF(Tabla1[[#This Row],[Código_Actividad]]="","",'[5]Formulario PPGR1'!#REF!)</f>
        <v/>
      </c>
      <c r="F423" s="440" t="str">
        <f>IF(Tabla1[[#This Row],[Código_Actividad]]="","",'[5]Formulario PPGR1'!#REF!)</f>
        <v/>
      </c>
      <c r="G423" s="476"/>
      <c r="H423" s="455"/>
      <c r="I423" s="441"/>
      <c r="J423" s="442"/>
      <c r="K423" s="455"/>
      <c r="L423" s="456"/>
      <c r="M423" s="455"/>
      <c r="N423" s="443"/>
      <c r="O423" s="445"/>
      <c r="P423" s="445"/>
      <c r="Q423" s="459"/>
      <c r="R423" s="442"/>
    </row>
    <row r="424" spans="2:18" s="57" customFormat="1" x14ac:dyDescent="0.25">
      <c r="B424" s="440" t="str">
        <f>IF(Tabla1[[#This Row],[Código_Actividad]]="","",CONCATENATE(Tabla1[[#This Row],[POA]],".",Tabla1[[#This Row],[SRS]],".",Tabla1[[#This Row],[AREA]],".",Tabla1[[#This Row],[TIPO]]))</f>
        <v/>
      </c>
      <c r="C424" s="440" t="str">
        <f>IF(Tabla1[[#This Row],[Código_Actividad]]="","",'[5]Formulario PPGR1'!#REF!)</f>
        <v/>
      </c>
      <c r="D424" s="440" t="str">
        <f>IF(Tabla1[[#This Row],[Código_Actividad]]="","",'[5]Formulario PPGR1'!#REF!)</f>
        <v/>
      </c>
      <c r="E424" s="440" t="str">
        <f>IF(Tabla1[[#This Row],[Código_Actividad]]="","",'[5]Formulario PPGR1'!#REF!)</f>
        <v/>
      </c>
      <c r="F424" s="440" t="str">
        <f>IF(Tabla1[[#This Row],[Código_Actividad]]="","",'[5]Formulario PPGR1'!#REF!)</f>
        <v/>
      </c>
      <c r="G424" s="476"/>
      <c r="H424" s="455"/>
      <c r="I424" s="441"/>
      <c r="J424" s="442"/>
      <c r="K424" s="455"/>
      <c r="L424" s="456"/>
      <c r="M424" s="455"/>
      <c r="N424" s="443"/>
      <c r="O424" s="445"/>
      <c r="P424" s="445"/>
      <c r="Q424" s="459"/>
      <c r="R424" s="442"/>
    </row>
    <row r="425" spans="2:18" s="57" customFormat="1" x14ac:dyDescent="0.25">
      <c r="B425" s="440" t="str">
        <f>IF(Tabla1[[#This Row],[Código_Actividad]]="","",CONCATENATE(Tabla1[[#This Row],[POA]],".",Tabla1[[#This Row],[SRS]],".",Tabla1[[#This Row],[AREA]],".",Tabla1[[#This Row],[TIPO]]))</f>
        <v/>
      </c>
      <c r="C425" s="440" t="str">
        <f>IF(Tabla1[[#This Row],[Código_Actividad]]="","",'[5]Formulario PPGR1'!#REF!)</f>
        <v/>
      </c>
      <c r="D425" s="440" t="str">
        <f>IF(Tabla1[[#This Row],[Código_Actividad]]="","",'[5]Formulario PPGR1'!#REF!)</f>
        <v/>
      </c>
      <c r="E425" s="440" t="str">
        <f>IF(Tabla1[[#This Row],[Código_Actividad]]="","",'[5]Formulario PPGR1'!#REF!)</f>
        <v/>
      </c>
      <c r="F425" s="440" t="str">
        <f>IF(Tabla1[[#This Row],[Código_Actividad]]="","",'[5]Formulario PPGR1'!#REF!)</f>
        <v/>
      </c>
      <c r="G425" s="476"/>
      <c r="H425" s="455"/>
      <c r="I425" s="441"/>
      <c r="J425" s="442"/>
      <c r="K425" s="455"/>
      <c r="L425" s="456"/>
      <c r="M425" s="455"/>
      <c r="N425" s="443"/>
      <c r="O425" s="445"/>
      <c r="P425" s="445"/>
      <c r="Q425" s="459"/>
      <c r="R425" s="442"/>
    </row>
    <row r="426" spans="2:18" s="57" customFormat="1" x14ac:dyDescent="0.25">
      <c r="B426" s="440" t="str">
        <f>IF(Tabla1[[#This Row],[Código_Actividad]]="","",CONCATENATE(Tabla1[[#This Row],[POA]],".",Tabla1[[#This Row],[SRS]],".",Tabla1[[#This Row],[AREA]],".",Tabla1[[#This Row],[TIPO]]))</f>
        <v/>
      </c>
      <c r="C426" s="440" t="str">
        <f>IF(Tabla1[[#This Row],[Código_Actividad]]="","",'[5]Formulario PPGR1'!#REF!)</f>
        <v/>
      </c>
      <c r="D426" s="440" t="str">
        <f>IF(Tabla1[[#This Row],[Código_Actividad]]="","",'[5]Formulario PPGR1'!#REF!)</f>
        <v/>
      </c>
      <c r="E426" s="440" t="str">
        <f>IF(Tabla1[[#This Row],[Código_Actividad]]="","",'[5]Formulario PPGR1'!#REF!)</f>
        <v/>
      </c>
      <c r="F426" s="440" t="str">
        <f>IF(Tabla1[[#This Row],[Código_Actividad]]="","",'[5]Formulario PPGR1'!#REF!)</f>
        <v/>
      </c>
      <c r="G426" s="476"/>
      <c r="H426" s="455"/>
      <c r="I426" s="441"/>
      <c r="J426" s="442"/>
      <c r="K426" s="455"/>
      <c r="L426" s="456"/>
      <c r="M426" s="455"/>
      <c r="N426" s="443"/>
      <c r="O426" s="445"/>
      <c r="P426" s="445"/>
      <c r="Q426" s="459"/>
      <c r="R426" s="442"/>
    </row>
    <row r="427" spans="2:18" s="57" customFormat="1" x14ac:dyDescent="0.25">
      <c r="B427" s="440" t="str">
        <f>IF(Tabla1[[#This Row],[Código_Actividad]]="","",CONCATENATE(Tabla1[[#This Row],[POA]],".",Tabla1[[#This Row],[SRS]],".",Tabla1[[#This Row],[AREA]],".",Tabla1[[#This Row],[TIPO]]))</f>
        <v/>
      </c>
      <c r="C427" s="440" t="str">
        <f>IF(Tabla1[[#This Row],[Código_Actividad]]="","",'[5]Formulario PPGR1'!#REF!)</f>
        <v/>
      </c>
      <c r="D427" s="440" t="str">
        <f>IF(Tabla1[[#This Row],[Código_Actividad]]="","",'[5]Formulario PPGR1'!#REF!)</f>
        <v/>
      </c>
      <c r="E427" s="440" t="str">
        <f>IF(Tabla1[[#This Row],[Código_Actividad]]="","",'[5]Formulario PPGR1'!#REF!)</f>
        <v/>
      </c>
      <c r="F427" s="440" t="str">
        <f>IF(Tabla1[[#This Row],[Código_Actividad]]="","",'[5]Formulario PPGR1'!#REF!)</f>
        <v/>
      </c>
      <c r="G427" s="476"/>
      <c r="H427" s="455"/>
      <c r="I427" s="441"/>
      <c r="J427" s="442"/>
      <c r="K427" s="455"/>
      <c r="L427" s="456"/>
      <c r="M427" s="455"/>
      <c r="N427" s="443"/>
      <c r="O427" s="445"/>
      <c r="P427" s="445"/>
      <c r="Q427" s="459"/>
      <c r="R427" s="442"/>
    </row>
    <row r="428" spans="2:18" s="57" customFormat="1" x14ac:dyDescent="0.25">
      <c r="B428" s="440" t="str">
        <f>IF(Tabla1[[#This Row],[Código_Actividad]]="","",CONCATENATE(Tabla1[[#This Row],[POA]],".",Tabla1[[#This Row],[SRS]],".",Tabla1[[#This Row],[AREA]],".",Tabla1[[#This Row],[TIPO]]))</f>
        <v/>
      </c>
      <c r="C428" s="440" t="str">
        <f>IF(Tabla1[[#This Row],[Código_Actividad]]="","",'[5]Formulario PPGR1'!#REF!)</f>
        <v/>
      </c>
      <c r="D428" s="440" t="str">
        <f>IF(Tabla1[[#This Row],[Código_Actividad]]="","",'[5]Formulario PPGR1'!#REF!)</f>
        <v/>
      </c>
      <c r="E428" s="440" t="str">
        <f>IF(Tabla1[[#This Row],[Código_Actividad]]="","",'[5]Formulario PPGR1'!#REF!)</f>
        <v/>
      </c>
      <c r="F428" s="440" t="str">
        <f>IF(Tabla1[[#This Row],[Código_Actividad]]="","",'[5]Formulario PPGR1'!#REF!)</f>
        <v/>
      </c>
      <c r="G428" s="476"/>
      <c r="H428" s="455"/>
      <c r="I428" s="441"/>
      <c r="J428" s="442"/>
      <c r="K428" s="455"/>
      <c r="L428" s="456"/>
      <c r="M428" s="455"/>
      <c r="N428" s="443"/>
      <c r="O428" s="445"/>
      <c r="P428" s="445"/>
      <c r="Q428" s="459"/>
      <c r="R428" s="442"/>
    </row>
    <row r="429" spans="2:18" s="57" customFormat="1" x14ac:dyDescent="0.25">
      <c r="B429" s="440" t="str">
        <f>IF(Tabla1[[#This Row],[Código_Actividad]]="","",CONCATENATE(Tabla1[[#This Row],[POA]],".",Tabla1[[#This Row],[SRS]],".",Tabla1[[#This Row],[AREA]],".",Tabla1[[#This Row],[TIPO]]))</f>
        <v/>
      </c>
      <c r="C429" s="440" t="str">
        <f>IF(Tabla1[[#This Row],[Código_Actividad]]="","",'[5]Formulario PPGR1'!#REF!)</f>
        <v/>
      </c>
      <c r="D429" s="440" t="str">
        <f>IF(Tabla1[[#This Row],[Código_Actividad]]="","",'[5]Formulario PPGR1'!#REF!)</f>
        <v/>
      </c>
      <c r="E429" s="440" t="str">
        <f>IF(Tabla1[[#This Row],[Código_Actividad]]="","",'[5]Formulario PPGR1'!#REF!)</f>
        <v/>
      </c>
      <c r="F429" s="440" t="str">
        <f>IF(Tabla1[[#This Row],[Código_Actividad]]="","",'[5]Formulario PPGR1'!#REF!)</f>
        <v/>
      </c>
      <c r="G429" s="476"/>
      <c r="H429" s="455"/>
      <c r="I429" s="441"/>
      <c r="J429" s="442"/>
      <c r="K429" s="455"/>
      <c r="L429" s="456"/>
      <c r="M429" s="455"/>
      <c r="N429" s="443"/>
      <c r="O429" s="445"/>
      <c r="P429" s="445"/>
      <c r="Q429" s="459"/>
      <c r="R429" s="442"/>
    </row>
    <row r="430" spans="2:18" s="57" customFormat="1" x14ac:dyDescent="0.25">
      <c r="B430" s="440" t="str">
        <f>IF(Tabla1[[#This Row],[Código_Actividad]]="","",CONCATENATE(Tabla1[[#This Row],[POA]],".",Tabla1[[#This Row],[SRS]],".",Tabla1[[#This Row],[AREA]],".",Tabla1[[#This Row],[TIPO]]))</f>
        <v/>
      </c>
      <c r="C430" s="440" t="str">
        <f>IF(Tabla1[[#This Row],[Código_Actividad]]="","",'[5]Formulario PPGR1'!#REF!)</f>
        <v/>
      </c>
      <c r="D430" s="440" t="str">
        <f>IF(Tabla1[[#This Row],[Código_Actividad]]="","",'[5]Formulario PPGR1'!#REF!)</f>
        <v/>
      </c>
      <c r="E430" s="440" t="str">
        <f>IF(Tabla1[[#This Row],[Código_Actividad]]="","",'[5]Formulario PPGR1'!#REF!)</f>
        <v/>
      </c>
      <c r="F430" s="440" t="str">
        <f>IF(Tabla1[[#This Row],[Código_Actividad]]="","",'[5]Formulario PPGR1'!#REF!)</f>
        <v/>
      </c>
      <c r="G430" s="476"/>
      <c r="H430" s="455"/>
      <c r="I430" s="441"/>
      <c r="J430" s="442"/>
      <c r="K430" s="455"/>
      <c r="L430" s="456"/>
      <c r="M430" s="455"/>
      <c r="N430" s="443"/>
      <c r="O430" s="445"/>
      <c r="P430" s="445"/>
      <c r="Q430" s="459"/>
      <c r="R430" s="442"/>
    </row>
    <row r="431" spans="2:18" s="57" customFormat="1" x14ac:dyDescent="0.25">
      <c r="B431" s="440" t="str">
        <f>IF(Tabla1[[#This Row],[Código_Actividad]]="","",CONCATENATE(Tabla1[[#This Row],[POA]],".",Tabla1[[#This Row],[SRS]],".",Tabla1[[#This Row],[AREA]],".",Tabla1[[#This Row],[TIPO]]))</f>
        <v/>
      </c>
      <c r="C431" s="440" t="str">
        <f>IF(Tabla1[[#This Row],[Código_Actividad]]="","",'[5]Formulario PPGR1'!#REF!)</f>
        <v/>
      </c>
      <c r="D431" s="440" t="str">
        <f>IF(Tabla1[[#This Row],[Código_Actividad]]="","",'[5]Formulario PPGR1'!#REF!)</f>
        <v/>
      </c>
      <c r="E431" s="440" t="str">
        <f>IF(Tabla1[[#This Row],[Código_Actividad]]="","",'[5]Formulario PPGR1'!#REF!)</f>
        <v/>
      </c>
      <c r="F431" s="440" t="str">
        <f>IF(Tabla1[[#This Row],[Código_Actividad]]="","",'[5]Formulario PPGR1'!#REF!)</f>
        <v/>
      </c>
      <c r="G431" s="476"/>
      <c r="H431" s="455"/>
      <c r="I431" s="441"/>
      <c r="J431" s="442"/>
      <c r="K431" s="455"/>
      <c r="L431" s="456"/>
      <c r="M431" s="455"/>
      <c r="N431" s="443"/>
      <c r="O431" s="445"/>
      <c r="P431" s="445"/>
      <c r="Q431" s="459"/>
      <c r="R431" s="442"/>
    </row>
    <row r="432" spans="2:18" s="57" customFormat="1" x14ac:dyDescent="0.25">
      <c r="B432" s="440" t="str">
        <f>IF(Tabla1[[#This Row],[Código_Actividad]]="","",CONCATENATE(Tabla1[[#This Row],[POA]],".",Tabla1[[#This Row],[SRS]],".",Tabla1[[#This Row],[AREA]],".",Tabla1[[#This Row],[TIPO]]))</f>
        <v/>
      </c>
      <c r="C432" s="440" t="str">
        <f>IF(Tabla1[[#This Row],[Código_Actividad]]="","",'[5]Formulario PPGR1'!#REF!)</f>
        <v/>
      </c>
      <c r="D432" s="440" t="str">
        <f>IF(Tabla1[[#This Row],[Código_Actividad]]="","",'[5]Formulario PPGR1'!#REF!)</f>
        <v/>
      </c>
      <c r="E432" s="440" t="str">
        <f>IF(Tabla1[[#This Row],[Código_Actividad]]="","",'[5]Formulario PPGR1'!#REF!)</f>
        <v/>
      </c>
      <c r="F432" s="440" t="str">
        <f>IF(Tabla1[[#This Row],[Código_Actividad]]="","",'[5]Formulario PPGR1'!#REF!)</f>
        <v/>
      </c>
      <c r="G432" s="476"/>
      <c r="H432" s="455"/>
      <c r="I432" s="441"/>
      <c r="J432" s="442"/>
      <c r="K432" s="455"/>
      <c r="L432" s="456"/>
      <c r="M432" s="455"/>
      <c r="N432" s="443"/>
      <c r="O432" s="445"/>
      <c r="P432" s="445"/>
      <c r="Q432" s="459"/>
      <c r="R432" s="442"/>
    </row>
    <row r="433" spans="2:18" s="57" customFormat="1" x14ac:dyDescent="0.25">
      <c r="B433" s="440" t="str">
        <f>IF(Tabla1[[#This Row],[Código_Actividad]]="","",CONCATENATE(Tabla1[[#This Row],[POA]],".",Tabla1[[#This Row],[SRS]],".",Tabla1[[#This Row],[AREA]],".",Tabla1[[#This Row],[TIPO]]))</f>
        <v/>
      </c>
      <c r="C433" s="440" t="str">
        <f>IF(Tabla1[[#This Row],[Código_Actividad]]="","",'[5]Formulario PPGR1'!#REF!)</f>
        <v/>
      </c>
      <c r="D433" s="440" t="str">
        <f>IF(Tabla1[[#This Row],[Código_Actividad]]="","",'[5]Formulario PPGR1'!#REF!)</f>
        <v/>
      </c>
      <c r="E433" s="440" t="str">
        <f>IF(Tabla1[[#This Row],[Código_Actividad]]="","",'[5]Formulario PPGR1'!#REF!)</f>
        <v/>
      </c>
      <c r="F433" s="440" t="str">
        <f>IF(Tabla1[[#This Row],[Código_Actividad]]="","",'[5]Formulario PPGR1'!#REF!)</f>
        <v/>
      </c>
      <c r="G433" s="476"/>
      <c r="H433" s="455"/>
      <c r="I433" s="441"/>
      <c r="J433" s="442"/>
      <c r="K433" s="455"/>
      <c r="L433" s="456"/>
      <c r="M433" s="455"/>
      <c r="N433" s="443"/>
      <c r="O433" s="445"/>
      <c r="P433" s="445"/>
      <c r="Q433" s="459"/>
      <c r="R433" s="442"/>
    </row>
    <row r="434" spans="2:18" s="57" customFormat="1" x14ac:dyDescent="0.25">
      <c r="B434" s="440" t="str">
        <f>IF(Tabla1[[#This Row],[Código_Actividad]]="","",CONCATENATE(Tabla1[[#This Row],[POA]],".",Tabla1[[#This Row],[SRS]],".",Tabla1[[#This Row],[AREA]],".",Tabla1[[#This Row],[TIPO]]))</f>
        <v/>
      </c>
      <c r="C434" s="440" t="str">
        <f>IF(Tabla1[[#This Row],[Código_Actividad]]="","",'[5]Formulario PPGR1'!#REF!)</f>
        <v/>
      </c>
      <c r="D434" s="440" t="str">
        <f>IF(Tabla1[[#This Row],[Código_Actividad]]="","",'[5]Formulario PPGR1'!#REF!)</f>
        <v/>
      </c>
      <c r="E434" s="440" t="str">
        <f>IF(Tabla1[[#This Row],[Código_Actividad]]="","",'[5]Formulario PPGR1'!#REF!)</f>
        <v/>
      </c>
      <c r="F434" s="440" t="str">
        <f>IF(Tabla1[[#This Row],[Código_Actividad]]="","",'[5]Formulario PPGR1'!#REF!)</f>
        <v/>
      </c>
      <c r="G434" s="476"/>
      <c r="H434" s="455"/>
      <c r="I434" s="441"/>
      <c r="J434" s="442"/>
      <c r="K434" s="455"/>
      <c r="L434" s="456"/>
      <c r="M434" s="455"/>
      <c r="N434" s="443"/>
      <c r="O434" s="445"/>
      <c r="P434" s="445"/>
      <c r="Q434" s="459"/>
      <c r="R434" s="442"/>
    </row>
    <row r="435" spans="2:18" s="57" customFormat="1" x14ac:dyDescent="0.25">
      <c r="B435" s="440" t="str">
        <f>IF(Tabla1[[#This Row],[Código_Actividad]]="","",CONCATENATE(Tabla1[[#This Row],[POA]],".",Tabla1[[#This Row],[SRS]],".",Tabla1[[#This Row],[AREA]],".",Tabla1[[#This Row],[TIPO]]))</f>
        <v/>
      </c>
      <c r="C435" s="440" t="str">
        <f>IF(Tabla1[[#This Row],[Código_Actividad]]="","",'[5]Formulario PPGR1'!#REF!)</f>
        <v/>
      </c>
      <c r="D435" s="440" t="str">
        <f>IF(Tabla1[[#This Row],[Código_Actividad]]="","",'[5]Formulario PPGR1'!#REF!)</f>
        <v/>
      </c>
      <c r="E435" s="440" t="str">
        <f>IF(Tabla1[[#This Row],[Código_Actividad]]="","",'[5]Formulario PPGR1'!#REF!)</f>
        <v/>
      </c>
      <c r="F435" s="440" t="str">
        <f>IF(Tabla1[[#This Row],[Código_Actividad]]="","",'[5]Formulario PPGR1'!#REF!)</f>
        <v/>
      </c>
      <c r="G435" s="476"/>
      <c r="H435" s="455"/>
      <c r="I435" s="441"/>
      <c r="J435" s="442"/>
      <c r="K435" s="455"/>
      <c r="L435" s="456"/>
      <c r="M435" s="455"/>
      <c r="N435" s="443"/>
      <c r="O435" s="445"/>
      <c r="P435" s="445"/>
      <c r="Q435" s="459"/>
      <c r="R435" s="442"/>
    </row>
    <row r="436" spans="2:18" s="57" customFormat="1" x14ac:dyDescent="0.25">
      <c r="B436" s="440" t="str">
        <f>IF(Tabla1[[#This Row],[Código_Actividad]]="","",CONCATENATE(Tabla1[[#This Row],[POA]],".",Tabla1[[#This Row],[SRS]],".",Tabla1[[#This Row],[AREA]],".",Tabla1[[#This Row],[TIPO]]))</f>
        <v/>
      </c>
      <c r="C436" s="440" t="str">
        <f>IF(Tabla1[[#This Row],[Código_Actividad]]="","",'[5]Formulario PPGR1'!#REF!)</f>
        <v/>
      </c>
      <c r="D436" s="440" t="str">
        <f>IF(Tabla1[[#This Row],[Código_Actividad]]="","",'[5]Formulario PPGR1'!#REF!)</f>
        <v/>
      </c>
      <c r="E436" s="440" t="str">
        <f>IF(Tabla1[[#This Row],[Código_Actividad]]="","",'[5]Formulario PPGR1'!#REF!)</f>
        <v/>
      </c>
      <c r="F436" s="440" t="str">
        <f>IF(Tabla1[[#This Row],[Código_Actividad]]="","",'[5]Formulario PPGR1'!#REF!)</f>
        <v/>
      </c>
      <c r="G436" s="476"/>
      <c r="H436" s="455"/>
      <c r="I436" s="441"/>
      <c r="J436" s="442"/>
      <c r="K436" s="455"/>
      <c r="L436" s="456"/>
      <c r="M436" s="455"/>
      <c r="N436" s="443"/>
      <c r="O436" s="445"/>
      <c r="P436" s="445"/>
      <c r="Q436" s="459"/>
      <c r="R436" s="442"/>
    </row>
    <row r="437" spans="2:18" s="57" customFormat="1" x14ac:dyDescent="0.25">
      <c r="B437" s="440" t="str">
        <f>IF(Tabla1[[#This Row],[Código_Actividad]]="","",CONCATENATE(Tabla1[[#This Row],[POA]],".",Tabla1[[#This Row],[SRS]],".",Tabla1[[#This Row],[AREA]],".",Tabla1[[#This Row],[TIPO]]))</f>
        <v/>
      </c>
      <c r="C437" s="440" t="str">
        <f>IF(Tabla1[[#This Row],[Código_Actividad]]="","",'[5]Formulario PPGR1'!#REF!)</f>
        <v/>
      </c>
      <c r="D437" s="440" t="str">
        <f>IF(Tabla1[[#This Row],[Código_Actividad]]="","",'[5]Formulario PPGR1'!#REF!)</f>
        <v/>
      </c>
      <c r="E437" s="440" t="str">
        <f>IF(Tabla1[[#This Row],[Código_Actividad]]="","",'[5]Formulario PPGR1'!#REF!)</f>
        <v/>
      </c>
      <c r="F437" s="440" t="str">
        <f>IF(Tabla1[[#This Row],[Código_Actividad]]="","",'[5]Formulario PPGR1'!#REF!)</f>
        <v/>
      </c>
      <c r="G437" s="476"/>
      <c r="H437" s="455"/>
      <c r="I437" s="441"/>
      <c r="J437" s="442"/>
      <c r="K437" s="455"/>
      <c r="L437" s="456"/>
      <c r="M437" s="455"/>
      <c r="N437" s="443"/>
      <c r="O437" s="445"/>
      <c r="P437" s="445"/>
      <c r="Q437" s="459"/>
      <c r="R437" s="442"/>
    </row>
    <row r="438" spans="2:18" s="57" customFormat="1" x14ac:dyDescent="0.25">
      <c r="B438" s="440" t="str">
        <f>IF(Tabla1[[#This Row],[Código_Actividad]]="","",CONCATENATE(Tabla1[[#This Row],[POA]],".",Tabla1[[#This Row],[SRS]],".",Tabla1[[#This Row],[AREA]],".",Tabla1[[#This Row],[TIPO]]))</f>
        <v/>
      </c>
      <c r="C438" s="440" t="str">
        <f>IF(Tabla1[[#This Row],[Código_Actividad]]="","",'[5]Formulario PPGR1'!#REF!)</f>
        <v/>
      </c>
      <c r="D438" s="440" t="str">
        <f>IF(Tabla1[[#This Row],[Código_Actividad]]="","",'[5]Formulario PPGR1'!#REF!)</f>
        <v/>
      </c>
      <c r="E438" s="440" t="str">
        <f>IF(Tabla1[[#This Row],[Código_Actividad]]="","",'[5]Formulario PPGR1'!#REF!)</f>
        <v/>
      </c>
      <c r="F438" s="440" t="str">
        <f>IF(Tabla1[[#This Row],[Código_Actividad]]="","",'[5]Formulario PPGR1'!#REF!)</f>
        <v/>
      </c>
      <c r="G438" s="476"/>
      <c r="H438" s="455"/>
      <c r="I438" s="441"/>
      <c r="J438" s="442"/>
      <c r="K438" s="455"/>
      <c r="L438" s="456"/>
      <c r="M438" s="455"/>
      <c r="N438" s="443"/>
      <c r="O438" s="445"/>
      <c r="P438" s="445"/>
      <c r="Q438" s="459"/>
      <c r="R438" s="442"/>
    </row>
    <row r="439" spans="2:18" s="57" customFormat="1" x14ac:dyDescent="0.25">
      <c r="B439" s="440" t="str">
        <f>IF(Tabla1[[#This Row],[Código_Actividad]]="","",CONCATENATE(Tabla1[[#This Row],[POA]],".",Tabla1[[#This Row],[SRS]],".",Tabla1[[#This Row],[AREA]],".",Tabla1[[#This Row],[TIPO]]))</f>
        <v/>
      </c>
      <c r="C439" s="440" t="str">
        <f>IF(Tabla1[[#This Row],[Código_Actividad]]="","",'[5]Formulario PPGR1'!#REF!)</f>
        <v/>
      </c>
      <c r="D439" s="440" t="str">
        <f>IF(Tabla1[[#This Row],[Código_Actividad]]="","",'[5]Formulario PPGR1'!#REF!)</f>
        <v/>
      </c>
      <c r="E439" s="440" t="str">
        <f>IF(Tabla1[[#This Row],[Código_Actividad]]="","",'[5]Formulario PPGR1'!#REF!)</f>
        <v/>
      </c>
      <c r="F439" s="440" t="str">
        <f>IF(Tabla1[[#This Row],[Código_Actividad]]="","",'[5]Formulario PPGR1'!#REF!)</f>
        <v/>
      </c>
      <c r="G439" s="476"/>
      <c r="H439" s="455"/>
      <c r="I439" s="441"/>
      <c r="J439" s="442"/>
      <c r="K439" s="455"/>
      <c r="L439" s="456"/>
      <c r="M439" s="455"/>
      <c r="N439" s="443"/>
      <c r="O439" s="445"/>
      <c r="P439" s="445"/>
      <c r="Q439" s="459"/>
      <c r="R439" s="442"/>
    </row>
    <row r="440" spans="2:18" s="57" customFormat="1" x14ac:dyDescent="0.25">
      <c r="B440" s="440" t="str">
        <f>IF(Tabla1[[#This Row],[Código_Actividad]]="","",CONCATENATE(Tabla1[[#This Row],[POA]],".",Tabla1[[#This Row],[SRS]],".",Tabla1[[#This Row],[AREA]],".",Tabla1[[#This Row],[TIPO]]))</f>
        <v/>
      </c>
      <c r="C440" s="440" t="str">
        <f>IF(Tabla1[[#This Row],[Código_Actividad]]="","",'[5]Formulario PPGR1'!#REF!)</f>
        <v/>
      </c>
      <c r="D440" s="440" t="str">
        <f>IF(Tabla1[[#This Row],[Código_Actividad]]="","",'[5]Formulario PPGR1'!#REF!)</f>
        <v/>
      </c>
      <c r="E440" s="440" t="str">
        <f>IF(Tabla1[[#This Row],[Código_Actividad]]="","",'[5]Formulario PPGR1'!#REF!)</f>
        <v/>
      </c>
      <c r="F440" s="440" t="str">
        <f>IF(Tabla1[[#This Row],[Código_Actividad]]="","",'[5]Formulario PPGR1'!#REF!)</f>
        <v/>
      </c>
      <c r="G440" s="476"/>
      <c r="H440" s="455"/>
      <c r="I440" s="441"/>
      <c r="J440" s="442"/>
      <c r="K440" s="455"/>
      <c r="L440" s="456"/>
      <c r="M440" s="455"/>
      <c r="N440" s="443"/>
      <c r="O440" s="445"/>
      <c r="P440" s="445"/>
      <c r="Q440" s="459"/>
      <c r="R440" s="442"/>
    </row>
    <row r="441" spans="2:18" s="57" customFormat="1" x14ac:dyDescent="0.25">
      <c r="B441" s="440" t="str">
        <f>IF(Tabla1[[#This Row],[Código_Actividad]]="","",CONCATENATE(Tabla1[[#This Row],[POA]],".",Tabla1[[#This Row],[SRS]],".",Tabla1[[#This Row],[AREA]],".",Tabla1[[#This Row],[TIPO]]))</f>
        <v/>
      </c>
      <c r="C441" s="440" t="str">
        <f>IF(Tabla1[[#This Row],[Código_Actividad]]="","",'[5]Formulario PPGR1'!#REF!)</f>
        <v/>
      </c>
      <c r="D441" s="440" t="str">
        <f>IF(Tabla1[[#This Row],[Código_Actividad]]="","",'[5]Formulario PPGR1'!#REF!)</f>
        <v/>
      </c>
      <c r="E441" s="440" t="str">
        <f>IF(Tabla1[[#This Row],[Código_Actividad]]="","",'[5]Formulario PPGR1'!#REF!)</f>
        <v/>
      </c>
      <c r="F441" s="440" t="str">
        <f>IF(Tabla1[[#This Row],[Código_Actividad]]="","",'[5]Formulario PPGR1'!#REF!)</f>
        <v/>
      </c>
      <c r="G441" s="476"/>
      <c r="H441" s="455"/>
      <c r="I441" s="441"/>
      <c r="J441" s="442"/>
      <c r="K441" s="455"/>
      <c r="L441" s="456"/>
      <c r="M441" s="455"/>
      <c r="N441" s="443"/>
      <c r="O441" s="445"/>
      <c r="P441" s="445"/>
      <c r="Q441" s="459"/>
      <c r="R441" s="442"/>
    </row>
    <row r="442" spans="2:18" s="57" customFormat="1" x14ac:dyDescent="0.25">
      <c r="B442" s="440" t="str">
        <f>IF(Tabla1[[#This Row],[Código_Actividad]]="","",CONCATENATE(Tabla1[[#This Row],[POA]],".",Tabla1[[#This Row],[SRS]],".",Tabla1[[#This Row],[AREA]],".",Tabla1[[#This Row],[TIPO]]))</f>
        <v/>
      </c>
      <c r="C442" s="440" t="str">
        <f>IF(Tabla1[[#This Row],[Código_Actividad]]="","",'[5]Formulario PPGR1'!#REF!)</f>
        <v/>
      </c>
      <c r="D442" s="440" t="str">
        <f>IF(Tabla1[[#This Row],[Código_Actividad]]="","",'[5]Formulario PPGR1'!#REF!)</f>
        <v/>
      </c>
      <c r="E442" s="440" t="str">
        <f>IF(Tabla1[[#This Row],[Código_Actividad]]="","",'[5]Formulario PPGR1'!#REF!)</f>
        <v/>
      </c>
      <c r="F442" s="440" t="str">
        <f>IF(Tabla1[[#This Row],[Código_Actividad]]="","",'[5]Formulario PPGR1'!#REF!)</f>
        <v/>
      </c>
      <c r="G442" s="476"/>
      <c r="H442" s="455"/>
      <c r="I442" s="441"/>
      <c r="J442" s="442"/>
      <c r="K442" s="455"/>
      <c r="L442" s="456"/>
      <c r="M442" s="455"/>
      <c r="N442" s="443"/>
      <c r="O442" s="445"/>
      <c r="P442" s="445"/>
      <c r="Q442" s="459"/>
      <c r="R442" s="442"/>
    </row>
    <row r="443" spans="2:18" s="57" customFormat="1" x14ac:dyDescent="0.25">
      <c r="B443" s="440" t="str">
        <f>IF(Tabla1[[#This Row],[Código_Actividad]]="","",CONCATENATE(Tabla1[[#This Row],[POA]],".",Tabla1[[#This Row],[SRS]],".",Tabla1[[#This Row],[AREA]],".",Tabla1[[#This Row],[TIPO]]))</f>
        <v/>
      </c>
      <c r="C443" s="440" t="str">
        <f>IF(Tabla1[[#This Row],[Código_Actividad]]="","",'[5]Formulario PPGR1'!#REF!)</f>
        <v/>
      </c>
      <c r="D443" s="440" t="str">
        <f>IF(Tabla1[[#This Row],[Código_Actividad]]="","",'[5]Formulario PPGR1'!#REF!)</f>
        <v/>
      </c>
      <c r="E443" s="440" t="str">
        <f>IF(Tabla1[[#This Row],[Código_Actividad]]="","",'[5]Formulario PPGR1'!#REF!)</f>
        <v/>
      </c>
      <c r="F443" s="440" t="str">
        <f>IF(Tabla1[[#This Row],[Código_Actividad]]="","",'[5]Formulario PPGR1'!#REF!)</f>
        <v/>
      </c>
      <c r="G443" s="476"/>
      <c r="H443" s="455"/>
      <c r="I443" s="441"/>
      <c r="J443" s="442"/>
      <c r="K443" s="455"/>
      <c r="L443" s="456"/>
      <c r="M443" s="455"/>
      <c r="N443" s="443"/>
      <c r="O443" s="445"/>
      <c r="P443" s="445"/>
      <c r="Q443" s="459"/>
      <c r="R443" s="442"/>
    </row>
    <row r="444" spans="2:18" s="57" customFormat="1" x14ac:dyDescent="0.25">
      <c r="B444" s="440" t="str">
        <f>IF(Tabla1[[#This Row],[Código_Actividad]]="","",CONCATENATE(Tabla1[[#This Row],[POA]],".",Tabla1[[#This Row],[SRS]],".",Tabla1[[#This Row],[AREA]],".",Tabla1[[#This Row],[TIPO]]))</f>
        <v/>
      </c>
      <c r="C444" s="440" t="str">
        <f>IF(Tabla1[[#This Row],[Código_Actividad]]="","",'[5]Formulario PPGR1'!#REF!)</f>
        <v/>
      </c>
      <c r="D444" s="440" t="str">
        <f>IF(Tabla1[[#This Row],[Código_Actividad]]="","",'[5]Formulario PPGR1'!#REF!)</f>
        <v/>
      </c>
      <c r="E444" s="440" t="str">
        <f>IF(Tabla1[[#This Row],[Código_Actividad]]="","",'[5]Formulario PPGR1'!#REF!)</f>
        <v/>
      </c>
      <c r="F444" s="440" t="str">
        <f>IF(Tabla1[[#This Row],[Código_Actividad]]="","",'[5]Formulario PPGR1'!#REF!)</f>
        <v/>
      </c>
      <c r="G444" s="476"/>
      <c r="H444" s="455"/>
      <c r="I444" s="441"/>
      <c r="J444" s="442"/>
      <c r="K444" s="455"/>
      <c r="L444" s="456"/>
      <c r="M444" s="455"/>
      <c r="N444" s="443"/>
      <c r="O444" s="445"/>
      <c r="P444" s="445"/>
      <c r="Q444" s="459"/>
      <c r="R444" s="442"/>
    </row>
    <row r="445" spans="2:18" s="57" customFormat="1" x14ac:dyDescent="0.25">
      <c r="B445" s="440" t="str">
        <f>IF(Tabla1[[#This Row],[Código_Actividad]]="","",CONCATENATE(Tabla1[[#This Row],[POA]],".",Tabla1[[#This Row],[SRS]],".",Tabla1[[#This Row],[AREA]],".",Tabla1[[#This Row],[TIPO]]))</f>
        <v/>
      </c>
      <c r="C445" s="440" t="str">
        <f>IF(Tabla1[[#This Row],[Código_Actividad]]="","",'[5]Formulario PPGR1'!#REF!)</f>
        <v/>
      </c>
      <c r="D445" s="440" t="str">
        <f>IF(Tabla1[[#This Row],[Código_Actividad]]="","",'[5]Formulario PPGR1'!#REF!)</f>
        <v/>
      </c>
      <c r="E445" s="440" t="str">
        <f>IF(Tabla1[[#This Row],[Código_Actividad]]="","",'[5]Formulario PPGR1'!#REF!)</f>
        <v/>
      </c>
      <c r="F445" s="440" t="str">
        <f>IF(Tabla1[[#This Row],[Código_Actividad]]="","",'[5]Formulario PPGR1'!#REF!)</f>
        <v/>
      </c>
      <c r="G445" s="476"/>
      <c r="H445" s="455"/>
      <c r="I445" s="441"/>
      <c r="J445" s="442"/>
      <c r="K445" s="455"/>
      <c r="L445" s="456"/>
      <c r="M445" s="455"/>
      <c r="N445" s="443"/>
      <c r="O445" s="445"/>
      <c r="P445" s="445"/>
      <c r="Q445" s="459"/>
      <c r="R445" s="442"/>
    </row>
    <row r="446" spans="2:18" s="57" customFormat="1" x14ac:dyDescent="0.25">
      <c r="B446" s="440" t="str">
        <f>IF(Tabla1[[#This Row],[Código_Actividad]]="","",CONCATENATE(Tabla1[[#This Row],[POA]],".",Tabla1[[#This Row],[SRS]],".",Tabla1[[#This Row],[AREA]],".",Tabla1[[#This Row],[TIPO]]))</f>
        <v/>
      </c>
      <c r="C446" s="440" t="str">
        <f>IF(Tabla1[[#This Row],[Código_Actividad]]="","",'[5]Formulario PPGR1'!#REF!)</f>
        <v/>
      </c>
      <c r="D446" s="440" t="str">
        <f>IF(Tabla1[[#This Row],[Código_Actividad]]="","",'[5]Formulario PPGR1'!#REF!)</f>
        <v/>
      </c>
      <c r="E446" s="440" t="str">
        <f>IF(Tabla1[[#This Row],[Código_Actividad]]="","",'[5]Formulario PPGR1'!#REF!)</f>
        <v/>
      </c>
      <c r="F446" s="440" t="str">
        <f>IF(Tabla1[[#This Row],[Código_Actividad]]="","",'[5]Formulario PPGR1'!#REF!)</f>
        <v/>
      </c>
      <c r="G446" s="476"/>
      <c r="H446" s="455"/>
      <c r="I446" s="441"/>
      <c r="J446" s="442"/>
      <c r="K446" s="455"/>
      <c r="L446" s="456"/>
      <c r="M446" s="455"/>
      <c r="N446" s="443"/>
      <c r="O446" s="445"/>
      <c r="P446" s="445"/>
      <c r="Q446" s="459"/>
      <c r="R446" s="442"/>
    </row>
    <row r="447" spans="2:18" s="57" customFormat="1" x14ac:dyDescent="0.25">
      <c r="B447" s="440" t="str">
        <f>IF(Tabla1[[#This Row],[Código_Actividad]]="","",CONCATENATE(Tabla1[[#This Row],[POA]],".",Tabla1[[#This Row],[SRS]],".",Tabla1[[#This Row],[AREA]],".",Tabla1[[#This Row],[TIPO]]))</f>
        <v/>
      </c>
      <c r="C447" s="440" t="str">
        <f>IF(Tabla1[[#This Row],[Código_Actividad]]="","",'[5]Formulario PPGR1'!#REF!)</f>
        <v/>
      </c>
      <c r="D447" s="440" t="str">
        <f>IF(Tabla1[[#This Row],[Código_Actividad]]="","",'[5]Formulario PPGR1'!#REF!)</f>
        <v/>
      </c>
      <c r="E447" s="440" t="str">
        <f>IF(Tabla1[[#This Row],[Código_Actividad]]="","",'[5]Formulario PPGR1'!#REF!)</f>
        <v/>
      </c>
      <c r="F447" s="440" t="str">
        <f>IF(Tabla1[[#This Row],[Código_Actividad]]="","",'[5]Formulario PPGR1'!#REF!)</f>
        <v/>
      </c>
      <c r="G447" s="476"/>
      <c r="H447" s="455"/>
      <c r="I447" s="441"/>
      <c r="J447" s="442"/>
      <c r="K447" s="455"/>
      <c r="L447" s="456"/>
      <c r="M447" s="455"/>
      <c r="N447" s="443"/>
      <c r="O447" s="445"/>
      <c r="P447" s="445"/>
      <c r="Q447" s="459"/>
      <c r="R447" s="442"/>
    </row>
    <row r="448" spans="2:18" s="57" customFormat="1" x14ac:dyDescent="0.25">
      <c r="B448" s="440" t="str">
        <f>IF(Tabla1[[#This Row],[Código_Actividad]]="","",CONCATENATE(Tabla1[[#This Row],[POA]],".",Tabla1[[#This Row],[SRS]],".",Tabla1[[#This Row],[AREA]],".",Tabla1[[#This Row],[TIPO]]))</f>
        <v/>
      </c>
      <c r="C448" s="440" t="str">
        <f>IF(Tabla1[[#This Row],[Código_Actividad]]="","",'[5]Formulario PPGR1'!#REF!)</f>
        <v/>
      </c>
      <c r="D448" s="440" t="str">
        <f>IF(Tabla1[[#This Row],[Código_Actividad]]="","",'[5]Formulario PPGR1'!#REF!)</f>
        <v/>
      </c>
      <c r="E448" s="440" t="str">
        <f>IF(Tabla1[[#This Row],[Código_Actividad]]="","",'[5]Formulario PPGR1'!#REF!)</f>
        <v/>
      </c>
      <c r="F448" s="440" t="str">
        <f>IF(Tabla1[[#This Row],[Código_Actividad]]="","",'[5]Formulario PPGR1'!#REF!)</f>
        <v/>
      </c>
      <c r="G448" s="476"/>
      <c r="H448" s="455"/>
      <c r="I448" s="441"/>
      <c r="J448" s="442"/>
      <c r="K448" s="455"/>
      <c r="L448" s="456"/>
      <c r="M448" s="455"/>
      <c r="N448" s="443"/>
      <c r="O448" s="445"/>
      <c r="P448" s="445"/>
      <c r="Q448" s="459"/>
      <c r="R448" s="442"/>
    </row>
    <row r="449" spans="2:18" s="57" customFormat="1" x14ac:dyDescent="0.25">
      <c r="B449" s="440" t="str">
        <f>IF(Tabla1[[#This Row],[Código_Actividad]]="","",CONCATENATE(Tabla1[[#This Row],[POA]],".",Tabla1[[#This Row],[SRS]],".",Tabla1[[#This Row],[AREA]],".",Tabla1[[#This Row],[TIPO]]))</f>
        <v/>
      </c>
      <c r="C449" s="440" t="str">
        <f>IF(Tabla1[[#This Row],[Código_Actividad]]="","",'[5]Formulario PPGR1'!#REF!)</f>
        <v/>
      </c>
      <c r="D449" s="440" t="str">
        <f>IF(Tabla1[[#This Row],[Código_Actividad]]="","",'[5]Formulario PPGR1'!#REF!)</f>
        <v/>
      </c>
      <c r="E449" s="440" t="str">
        <f>IF(Tabla1[[#This Row],[Código_Actividad]]="","",'[5]Formulario PPGR1'!#REF!)</f>
        <v/>
      </c>
      <c r="F449" s="440" t="str">
        <f>IF(Tabla1[[#This Row],[Código_Actividad]]="","",'[5]Formulario PPGR1'!#REF!)</f>
        <v/>
      </c>
      <c r="G449" s="476"/>
      <c r="H449" s="455"/>
      <c r="I449" s="441"/>
      <c r="J449" s="442"/>
      <c r="K449" s="455"/>
      <c r="L449" s="456"/>
      <c r="M449" s="455"/>
      <c r="N449" s="443"/>
      <c r="O449" s="445"/>
      <c r="P449" s="445"/>
      <c r="Q449" s="459"/>
      <c r="R449" s="442"/>
    </row>
    <row r="450" spans="2:18" s="57" customFormat="1" x14ac:dyDescent="0.25">
      <c r="B450" s="440" t="str">
        <f>IF(Tabla1[[#This Row],[Código_Actividad]]="","",CONCATENATE(Tabla1[[#This Row],[POA]],".",Tabla1[[#This Row],[SRS]],".",Tabla1[[#This Row],[AREA]],".",Tabla1[[#This Row],[TIPO]]))</f>
        <v/>
      </c>
      <c r="C450" s="440" t="str">
        <f>IF(Tabla1[[#This Row],[Código_Actividad]]="","",'[5]Formulario PPGR1'!#REF!)</f>
        <v/>
      </c>
      <c r="D450" s="440" t="str">
        <f>IF(Tabla1[[#This Row],[Código_Actividad]]="","",'[5]Formulario PPGR1'!#REF!)</f>
        <v/>
      </c>
      <c r="E450" s="440" t="str">
        <f>IF(Tabla1[[#This Row],[Código_Actividad]]="","",'[5]Formulario PPGR1'!#REF!)</f>
        <v/>
      </c>
      <c r="F450" s="440" t="str">
        <f>IF(Tabla1[[#This Row],[Código_Actividad]]="","",'[5]Formulario PPGR1'!#REF!)</f>
        <v/>
      </c>
      <c r="G450" s="476"/>
      <c r="H450" s="455"/>
      <c r="I450" s="441"/>
      <c r="J450" s="442"/>
      <c r="K450" s="455"/>
      <c r="L450" s="456"/>
      <c r="M450" s="455"/>
      <c r="N450" s="443"/>
      <c r="O450" s="445"/>
      <c r="P450" s="445"/>
      <c r="Q450" s="459"/>
      <c r="R450" s="442"/>
    </row>
    <row r="451" spans="2:18" s="57" customFormat="1" x14ac:dyDescent="0.25">
      <c r="B451" s="440" t="str">
        <f>IF(Tabla1[[#This Row],[Código_Actividad]]="","",CONCATENATE(Tabla1[[#This Row],[POA]],".",Tabla1[[#This Row],[SRS]],".",Tabla1[[#This Row],[AREA]],".",Tabla1[[#This Row],[TIPO]]))</f>
        <v/>
      </c>
      <c r="C451" s="440" t="str">
        <f>IF(Tabla1[[#This Row],[Código_Actividad]]="","",'[5]Formulario PPGR1'!#REF!)</f>
        <v/>
      </c>
      <c r="D451" s="440" t="str">
        <f>IF(Tabla1[[#This Row],[Código_Actividad]]="","",'[5]Formulario PPGR1'!#REF!)</f>
        <v/>
      </c>
      <c r="E451" s="440" t="str">
        <f>IF(Tabla1[[#This Row],[Código_Actividad]]="","",'[5]Formulario PPGR1'!#REF!)</f>
        <v/>
      </c>
      <c r="F451" s="440" t="str">
        <f>IF(Tabla1[[#This Row],[Código_Actividad]]="","",'[5]Formulario PPGR1'!#REF!)</f>
        <v/>
      </c>
      <c r="G451" s="476"/>
      <c r="H451" s="455"/>
      <c r="I451" s="441"/>
      <c r="J451" s="442"/>
      <c r="K451" s="455"/>
      <c r="L451" s="456"/>
      <c r="M451" s="455"/>
      <c r="N451" s="443"/>
      <c r="O451" s="445"/>
      <c r="P451" s="445"/>
      <c r="Q451" s="459"/>
      <c r="R451" s="442"/>
    </row>
    <row r="452" spans="2:18" s="57" customFormat="1" x14ac:dyDescent="0.25">
      <c r="B452" s="440" t="str">
        <f>IF(Tabla1[[#This Row],[Código_Actividad]]="","",CONCATENATE(Tabla1[[#This Row],[POA]],".",Tabla1[[#This Row],[SRS]],".",Tabla1[[#This Row],[AREA]],".",Tabla1[[#This Row],[TIPO]]))</f>
        <v/>
      </c>
      <c r="C452" s="440" t="str">
        <f>IF(Tabla1[[#This Row],[Código_Actividad]]="","",'[5]Formulario PPGR1'!#REF!)</f>
        <v/>
      </c>
      <c r="D452" s="440" t="str">
        <f>IF(Tabla1[[#This Row],[Código_Actividad]]="","",'[5]Formulario PPGR1'!#REF!)</f>
        <v/>
      </c>
      <c r="E452" s="440" t="str">
        <f>IF(Tabla1[[#This Row],[Código_Actividad]]="","",'[5]Formulario PPGR1'!#REF!)</f>
        <v/>
      </c>
      <c r="F452" s="440" t="str">
        <f>IF(Tabla1[[#This Row],[Código_Actividad]]="","",'[5]Formulario PPGR1'!#REF!)</f>
        <v/>
      </c>
      <c r="G452" s="476"/>
      <c r="H452" s="455"/>
      <c r="I452" s="441"/>
      <c r="J452" s="442"/>
      <c r="K452" s="455"/>
      <c r="L452" s="456"/>
      <c r="M452" s="455"/>
      <c r="N452" s="443"/>
      <c r="O452" s="445"/>
      <c r="P452" s="445"/>
      <c r="Q452" s="459"/>
      <c r="R452" s="442"/>
    </row>
    <row r="453" spans="2:18" s="57" customFormat="1" x14ac:dyDescent="0.25">
      <c r="B453" s="440" t="str">
        <f>IF(Tabla1[[#This Row],[Código_Actividad]]="","",CONCATENATE(Tabla1[[#This Row],[POA]],".",Tabla1[[#This Row],[SRS]],".",Tabla1[[#This Row],[AREA]],".",Tabla1[[#This Row],[TIPO]]))</f>
        <v/>
      </c>
      <c r="C453" s="440" t="str">
        <f>IF(Tabla1[[#This Row],[Código_Actividad]]="","",'[5]Formulario PPGR1'!#REF!)</f>
        <v/>
      </c>
      <c r="D453" s="440" t="str">
        <f>IF(Tabla1[[#This Row],[Código_Actividad]]="","",'[5]Formulario PPGR1'!#REF!)</f>
        <v/>
      </c>
      <c r="E453" s="440" t="str">
        <f>IF(Tabla1[[#This Row],[Código_Actividad]]="","",'[5]Formulario PPGR1'!#REF!)</f>
        <v/>
      </c>
      <c r="F453" s="440" t="str">
        <f>IF(Tabla1[[#This Row],[Código_Actividad]]="","",'[5]Formulario PPGR1'!#REF!)</f>
        <v/>
      </c>
      <c r="G453" s="476"/>
      <c r="H453" s="455"/>
      <c r="I453" s="441"/>
      <c r="J453" s="442"/>
      <c r="K453" s="455"/>
      <c r="L453" s="456"/>
      <c r="M453" s="455"/>
      <c r="N453" s="443"/>
      <c r="O453" s="445"/>
      <c r="P453" s="445"/>
      <c r="Q453" s="459"/>
      <c r="R453" s="442"/>
    </row>
    <row r="454" spans="2:18" s="57" customFormat="1" x14ac:dyDescent="0.25">
      <c r="B454" s="440" t="str">
        <f>IF(Tabla1[[#This Row],[Código_Actividad]]="","",CONCATENATE(Tabla1[[#This Row],[POA]],".",Tabla1[[#This Row],[SRS]],".",Tabla1[[#This Row],[AREA]],".",Tabla1[[#This Row],[TIPO]]))</f>
        <v/>
      </c>
      <c r="C454" s="440" t="str">
        <f>IF(Tabla1[[#This Row],[Código_Actividad]]="","",'[5]Formulario PPGR1'!#REF!)</f>
        <v/>
      </c>
      <c r="D454" s="440" t="str">
        <f>IF(Tabla1[[#This Row],[Código_Actividad]]="","",'[5]Formulario PPGR1'!#REF!)</f>
        <v/>
      </c>
      <c r="E454" s="440" t="str">
        <f>IF(Tabla1[[#This Row],[Código_Actividad]]="","",'[5]Formulario PPGR1'!#REF!)</f>
        <v/>
      </c>
      <c r="F454" s="440" t="str">
        <f>IF(Tabla1[[#This Row],[Código_Actividad]]="","",'[5]Formulario PPGR1'!#REF!)</f>
        <v/>
      </c>
      <c r="G454" s="476"/>
      <c r="H454" s="455"/>
      <c r="I454" s="441"/>
      <c r="J454" s="442"/>
      <c r="K454" s="455"/>
      <c r="L454" s="456"/>
      <c r="M454" s="455"/>
      <c r="N454" s="443"/>
      <c r="O454" s="445"/>
      <c r="P454" s="445"/>
      <c r="Q454" s="459"/>
      <c r="R454" s="442"/>
    </row>
    <row r="455" spans="2:18" s="57" customFormat="1" x14ac:dyDescent="0.25">
      <c r="B455" s="440" t="str">
        <f>IF(Tabla1[[#This Row],[Código_Actividad]]="","",CONCATENATE(Tabla1[[#This Row],[POA]],".",Tabla1[[#This Row],[SRS]],".",Tabla1[[#This Row],[AREA]],".",Tabla1[[#This Row],[TIPO]]))</f>
        <v/>
      </c>
      <c r="C455" s="440" t="str">
        <f>IF(Tabla1[[#This Row],[Código_Actividad]]="","",'[5]Formulario PPGR1'!#REF!)</f>
        <v/>
      </c>
      <c r="D455" s="440" t="str">
        <f>IF(Tabla1[[#This Row],[Código_Actividad]]="","",'[5]Formulario PPGR1'!#REF!)</f>
        <v/>
      </c>
      <c r="E455" s="440" t="str">
        <f>IF(Tabla1[[#This Row],[Código_Actividad]]="","",'[5]Formulario PPGR1'!#REF!)</f>
        <v/>
      </c>
      <c r="F455" s="440" t="str">
        <f>IF(Tabla1[[#This Row],[Código_Actividad]]="","",'[5]Formulario PPGR1'!#REF!)</f>
        <v/>
      </c>
      <c r="G455" s="476"/>
      <c r="H455" s="455"/>
      <c r="I455" s="441"/>
      <c r="J455" s="442"/>
      <c r="K455" s="455"/>
      <c r="L455" s="456"/>
      <c r="M455" s="455"/>
      <c r="N455" s="443"/>
      <c r="O455" s="445"/>
      <c r="P455" s="445"/>
      <c r="Q455" s="459"/>
      <c r="R455" s="442"/>
    </row>
    <row r="456" spans="2:18" s="57" customFormat="1" x14ac:dyDescent="0.25">
      <c r="B456" s="440" t="str">
        <f>IF(Tabla1[[#This Row],[Código_Actividad]]="","",CONCATENATE(Tabla1[[#This Row],[POA]],".",Tabla1[[#This Row],[SRS]],".",Tabla1[[#This Row],[AREA]],".",Tabla1[[#This Row],[TIPO]]))</f>
        <v/>
      </c>
      <c r="C456" s="440" t="str">
        <f>IF(Tabla1[[#This Row],[Código_Actividad]]="","",'[5]Formulario PPGR1'!#REF!)</f>
        <v/>
      </c>
      <c r="D456" s="440" t="str">
        <f>IF(Tabla1[[#This Row],[Código_Actividad]]="","",'[5]Formulario PPGR1'!#REF!)</f>
        <v/>
      </c>
      <c r="E456" s="440" t="str">
        <f>IF(Tabla1[[#This Row],[Código_Actividad]]="","",'[5]Formulario PPGR1'!#REF!)</f>
        <v/>
      </c>
      <c r="F456" s="440" t="str">
        <f>IF(Tabla1[[#This Row],[Código_Actividad]]="","",'[5]Formulario PPGR1'!#REF!)</f>
        <v/>
      </c>
      <c r="G456" s="476"/>
      <c r="H456" s="455"/>
      <c r="I456" s="441"/>
      <c r="J456" s="442"/>
      <c r="K456" s="455"/>
      <c r="L456" s="456"/>
      <c r="M456" s="455"/>
      <c r="N456" s="443"/>
      <c r="O456" s="445"/>
      <c r="P456" s="445"/>
      <c r="Q456" s="459"/>
      <c r="R456" s="442"/>
    </row>
    <row r="457" spans="2:18" s="57" customFormat="1" x14ac:dyDescent="0.25">
      <c r="B457" s="440" t="str">
        <f>IF(Tabla1[[#This Row],[Código_Actividad]]="","",CONCATENATE(Tabla1[[#This Row],[POA]],".",Tabla1[[#This Row],[SRS]],".",Tabla1[[#This Row],[AREA]],".",Tabla1[[#This Row],[TIPO]]))</f>
        <v/>
      </c>
      <c r="C457" s="440" t="str">
        <f>IF(Tabla1[[#This Row],[Código_Actividad]]="","",'[5]Formulario PPGR1'!#REF!)</f>
        <v/>
      </c>
      <c r="D457" s="440" t="str">
        <f>IF(Tabla1[[#This Row],[Código_Actividad]]="","",'[5]Formulario PPGR1'!#REF!)</f>
        <v/>
      </c>
      <c r="E457" s="440" t="str">
        <f>IF(Tabla1[[#This Row],[Código_Actividad]]="","",'[5]Formulario PPGR1'!#REF!)</f>
        <v/>
      </c>
      <c r="F457" s="440" t="str">
        <f>IF(Tabla1[[#This Row],[Código_Actividad]]="","",'[5]Formulario PPGR1'!#REF!)</f>
        <v/>
      </c>
      <c r="G457" s="476"/>
      <c r="H457" s="455"/>
      <c r="I457" s="441"/>
      <c r="J457" s="442"/>
      <c r="K457" s="455"/>
      <c r="L457" s="456"/>
      <c r="M457" s="455"/>
      <c r="N457" s="443"/>
      <c r="O457" s="445"/>
      <c r="P457" s="445"/>
      <c r="Q457" s="459"/>
      <c r="R457" s="442"/>
    </row>
    <row r="458" spans="2:18" s="57" customFormat="1" x14ac:dyDescent="0.25">
      <c r="B458" s="440" t="str">
        <f>IF(Tabla1[[#This Row],[Código_Actividad]]="","",CONCATENATE(Tabla1[[#This Row],[POA]],".",Tabla1[[#This Row],[SRS]],".",Tabla1[[#This Row],[AREA]],".",Tabla1[[#This Row],[TIPO]]))</f>
        <v/>
      </c>
      <c r="C458" s="440" t="str">
        <f>IF(Tabla1[[#This Row],[Código_Actividad]]="","",'[5]Formulario PPGR1'!#REF!)</f>
        <v/>
      </c>
      <c r="D458" s="440" t="str">
        <f>IF(Tabla1[[#This Row],[Código_Actividad]]="","",'[5]Formulario PPGR1'!#REF!)</f>
        <v/>
      </c>
      <c r="E458" s="440" t="str">
        <f>IF(Tabla1[[#This Row],[Código_Actividad]]="","",'[5]Formulario PPGR1'!#REF!)</f>
        <v/>
      </c>
      <c r="F458" s="440" t="str">
        <f>IF(Tabla1[[#This Row],[Código_Actividad]]="","",'[5]Formulario PPGR1'!#REF!)</f>
        <v/>
      </c>
      <c r="G458" s="476"/>
      <c r="H458" s="455"/>
      <c r="I458" s="441"/>
      <c r="J458" s="442"/>
      <c r="K458" s="455"/>
      <c r="L458" s="456"/>
      <c r="M458" s="455"/>
      <c r="N458" s="443"/>
      <c r="O458" s="445"/>
      <c r="P458" s="445"/>
      <c r="Q458" s="459"/>
      <c r="R458" s="442"/>
    </row>
    <row r="459" spans="2:18" s="57" customFormat="1" x14ac:dyDescent="0.25">
      <c r="B459" s="440" t="str">
        <f>IF(Tabla1[[#This Row],[Código_Actividad]]="","",CONCATENATE(Tabla1[[#This Row],[POA]],".",Tabla1[[#This Row],[SRS]],".",Tabla1[[#This Row],[AREA]],".",Tabla1[[#This Row],[TIPO]]))</f>
        <v/>
      </c>
      <c r="C459" s="440" t="str">
        <f>IF(Tabla1[[#This Row],[Código_Actividad]]="","",'[5]Formulario PPGR1'!#REF!)</f>
        <v/>
      </c>
      <c r="D459" s="440" t="str">
        <f>IF(Tabla1[[#This Row],[Código_Actividad]]="","",'[5]Formulario PPGR1'!#REF!)</f>
        <v/>
      </c>
      <c r="E459" s="440" t="str">
        <f>IF(Tabla1[[#This Row],[Código_Actividad]]="","",'[5]Formulario PPGR1'!#REF!)</f>
        <v/>
      </c>
      <c r="F459" s="440" t="str">
        <f>IF(Tabla1[[#This Row],[Código_Actividad]]="","",'[5]Formulario PPGR1'!#REF!)</f>
        <v/>
      </c>
      <c r="G459" s="476"/>
      <c r="H459" s="455"/>
      <c r="I459" s="441"/>
      <c r="J459" s="442"/>
      <c r="K459" s="455"/>
      <c r="L459" s="456"/>
      <c r="M459" s="455"/>
      <c r="N459" s="443"/>
      <c r="O459" s="445"/>
      <c r="P459" s="445"/>
      <c r="Q459" s="459"/>
      <c r="R459" s="442"/>
    </row>
    <row r="460" spans="2:18" s="57" customFormat="1" x14ac:dyDescent="0.25">
      <c r="B460" s="440" t="str">
        <f>IF(Tabla1[[#This Row],[Código_Actividad]]="","",CONCATENATE(Tabla1[[#This Row],[POA]],".",Tabla1[[#This Row],[SRS]],".",Tabla1[[#This Row],[AREA]],".",Tabla1[[#This Row],[TIPO]]))</f>
        <v/>
      </c>
      <c r="C460" s="440" t="str">
        <f>IF(Tabla1[[#This Row],[Código_Actividad]]="","",'[5]Formulario PPGR1'!#REF!)</f>
        <v/>
      </c>
      <c r="D460" s="440" t="str">
        <f>IF(Tabla1[[#This Row],[Código_Actividad]]="","",'[5]Formulario PPGR1'!#REF!)</f>
        <v/>
      </c>
      <c r="E460" s="440" t="str">
        <f>IF(Tabla1[[#This Row],[Código_Actividad]]="","",'[5]Formulario PPGR1'!#REF!)</f>
        <v/>
      </c>
      <c r="F460" s="440" t="str">
        <f>IF(Tabla1[[#This Row],[Código_Actividad]]="","",'[5]Formulario PPGR1'!#REF!)</f>
        <v/>
      </c>
      <c r="G460" s="476"/>
      <c r="H460" s="455"/>
      <c r="I460" s="441"/>
      <c r="J460" s="442"/>
      <c r="K460" s="455"/>
      <c r="L460" s="456"/>
      <c r="M460" s="455"/>
      <c r="N460" s="443"/>
      <c r="O460" s="445"/>
      <c r="P460" s="445"/>
      <c r="Q460" s="459"/>
      <c r="R460" s="442"/>
    </row>
    <row r="461" spans="2:18" s="57" customFormat="1" x14ac:dyDescent="0.25">
      <c r="B461" s="440" t="str">
        <f>IF(Tabla1[[#This Row],[Código_Actividad]]="","",CONCATENATE(Tabla1[[#This Row],[POA]],".",Tabla1[[#This Row],[SRS]],".",Tabla1[[#This Row],[AREA]],".",Tabla1[[#This Row],[TIPO]]))</f>
        <v/>
      </c>
      <c r="C461" s="440" t="str">
        <f>IF(Tabla1[[#This Row],[Código_Actividad]]="","",'[5]Formulario PPGR1'!#REF!)</f>
        <v/>
      </c>
      <c r="D461" s="440" t="str">
        <f>IF(Tabla1[[#This Row],[Código_Actividad]]="","",'[5]Formulario PPGR1'!#REF!)</f>
        <v/>
      </c>
      <c r="E461" s="440" t="str">
        <f>IF(Tabla1[[#This Row],[Código_Actividad]]="","",'[5]Formulario PPGR1'!#REF!)</f>
        <v/>
      </c>
      <c r="F461" s="440" t="str">
        <f>IF(Tabla1[[#This Row],[Código_Actividad]]="","",'[5]Formulario PPGR1'!#REF!)</f>
        <v/>
      </c>
      <c r="G461" s="476"/>
      <c r="H461" s="455"/>
      <c r="I461" s="441"/>
      <c r="J461" s="442"/>
      <c r="K461" s="455"/>
      <c r="L461" s="456"/>
      <c r="M461" s="455"/>
      <c r="N461" s="443"/>
      <c r="O461" s="445"/>
      <c r="P461" s="445"/>
      <c r="Q461" s="459"/>
      <c r="R461" s="442"/>
    </row>
    <row r="462" spans="2:18" s="57" customFormat="1" x14ac:dyDescent="0.25">
      <c r="B462" s="440" t="str">
        <f>IF(Tabla1[[#This Row],[Código_Actividad]]="","",CONCATENATE(Tabla1[[#This Row],[POA]],".",Tabla1[[#This Row],[SRS]],".",Tabla1[[#This Row],[AREA]],".",Tabla1[[#This Row],[TIPO]]))</f>
        <v/>
      </c>
      <c r="C462" s="440" t="str">
        <f>IF(Tabla1[[#This Row],[Código_Actividad]]="","",'[5]Formulario PPGR1'!#REF!)</f>
        <v/>
      </c>
      <c r="D462" s="440" t="str">
        <f>IF(Tabla1[[#This Row],[Código_Actividad]]="","",'[5]Formulario PPGR1'!#REF!)</f>
        <v/>
      </c>
      <c r="E462" s="440" t="str">
        <f>IF(Tabla1[[#This Row],[Código_Actividad]]="","",'[5]Formulario PPGR1'!#REF!)</f>
        <v/>
      </c>
      <c r="F462" s="440" t="str">
        <f>IF(Tabla1[[#This Row],[Código_Actividad]]="","",'[5]Formulario PPGR1'!#REF!)</f>
        <v/>
      </c>
      <c r="G462" s="476"/>
      <c r="H462" s="455"/>
      <c r="I462" s="441"/>
      <c r="J462" s="442"/>
      <c r="K462" s="455"/>
      <c r="L462" s="456"/>
      <c r="M462" s="455"/>
      <c r="N462" s="443"/>
      <c r="O462" s="445"/>
      <c r="P462" s="445"/>
      <c r="Q462" s="459"/>
      <c r="R462" s="442"/>
    </row>
    <row r="463" spans="2:18" s="57" customFormat="1" x14ac:dyDescent="0.25">
      <c r="B463" s="440" t="str">
        <f>IF(Tabla1[[#This Row],[Código_Actividad]]="","",CONCATENATE(Tabla1[[#This Row],[POA]],".",Tabla1[[#This Row],[SRS]],".",Tabla1[[#This Row],[AREA]],".",Tabla1[[#This Row],[TIPO]]))</f>
        <v/>
      </c>
      <c r="C463" s="440" t="str">
        <f>IF(Tabla1[[#This Row],[Código_Actividad]]="","",'[5]Formulario PPGR1'!#REF!)</f>
        <v/>
      </c>
      <c r="D463" s="440" t="str">
        <f>IF(Tabla1[[#This Row],[Código_Actividad]]="","",'[5]Formulario PPGR1'!#REF!)</f>
        <v/>
      </c>
      <c r="E463" s="440" t="str">
        <f>IF(Tabla1[[#This Row],[Código_Actividad]]="","",'[5]Formulario PPGR1'!#REF!)</f>
        <v/>
      </c>
      <c r="F463" s="440" t="str">
        <f>IF(Tabla1[[#This Row],[Código_Actividad]]="","",'[5]Formulario PPGR1'!#REF!)</f>
        <v/>
      </c>
      <c r="G463" s="476"/>
      <c r="H463" s="455"/>
      <c r="I463" s="441"/>
      <c r="J463" s="442"/>
      <c r="K463" s="455"/>
      <c r="L463" s="456"/>
      <c r="M463" s="455"/>
      <c r="N463" s="443"/>
      <c r="O463" s="445"/>
      <c r="P463" s="445"/>
      <c r="Q463" s="459"/>
      <c r="R463" s="442"/>
    </row>
    <row r="464" spans="2:18" s="57" customFormat="1" x14ac:dyDescent="0.25">
      <c r="B464" s="440" t="str">
        <f>IF(Tabla1[[#This Row],[Código_Actividad]]="","",CONCATENATE(Tabla1[[#This Row],[POA]],".",Tabla1[[#This Row],[SRS]],".",Tabla1[[#This Row],[AREA]],".",Tabla1[[#This Row],[TIPO]]))</f>
        <v/>
      </c>
      <c r="C464" s="440" t="str">
        <f>IF(Tabla1[[#This Row],[Código_Actividad]]="","",'[5]Formulario PPGR1'!#REF!)</f>
        <v/>
      </c>
      <c r="D464" s="440" t="str">
        <f>IF(Tabla1[[#This Row],[Código_Actividad]]="","",'[5]Formulario PPGR1'!#REF!)</f>
        <v/>
      </c>
      <c r="E464" s="440" t="str">
        <f>IF(Tabla1[[#This Row],[Código_Actividad]]="","",'[5]Formulario PPGR1'!#REF!)</f>
        <v/>
      </c>
      <c r="F464" s="440" t="str">
        <f>IF(Tabla1[[#This Row],[Código_Actividad]]="","",'[5]Formulario PPGR1'!#REF!)</f>
        <v/>
      </c>
      <c r="G464" s="476"/>
      <c r="H464" s="455"/>
      <c r="I464" s="441"/>
      <c r="J464" s="442"/>
      <c r="K464" s="455"/>
      <c r="L464" s="456"/>
      <c r="M464" s="455"/>
      <c r="N464" s="443"/>
      <c r="O464" s="445"/>
      <c r="P464" s="445"/>
      <c r="Q464" s="459"/>
      <c r="R464" s="442"/>
    </row>
    <row r="465" spans="2:18" s="57" customFormat="1" x14ac:dyDescent="0.25">
      <c r="B465" s="440" t="str">
        <f>IF(Tabla1[[#This Row],[Código_Actividad]]="","",CONCATENATE(Tabla1[[#This Row],[POA]],".",Tabla1[[#This Row],[SRS]],".",Tabla1[[#This Row],[AREA]],".",Tabla1[[#This Row],[TIPO]]))</f>
        <v/>
      </c>
      <c r="C465" s="440" t="str">
        <f>IF(Tabla1[[#This Row],[Código_Actividad]]="","",'[5]Formulario PPGR1'!#REF!)</f>
        <v/>
      </c>
      <c r="D465" s="440" t="str">
        <f>IF(Tabla1[[#This Row],[Código_Actividad]]="","",'[5]Formulario PPGR1'!#REF!)</f>
        <v/>
      </c>
      <c r="E465" s="440" t="str">
        <f>IF(Tabla1[[#This Row],[Código_Actividad]]="","",'[5]Formulario PPGR1'!#REF!)</f>
        <v/>
      </c>
      <c r="F465" s="440" t="str">
        <f>IF(Tabla1[[#This Row],[Código_Actividad]]="","",'[5]Formulario PPGR1'!#REF!)</f>
        <v/>
      </c>
      <c r="G465" s="476"/>
      <c r="H465" s="455" t="str">
        <f>IFERROR(VLOOKUP(Tabla1[[#This Row],[Código_Actividad]],'[5]Formulario PPGR2'!$H$8:$I$1048576,2,FALSE),"")</f>
        <v/>
      </c>
      <c r="I465" s="441" t="str">
        <f>IFERROR(VLOOKUP(Tabla1[[#This Row],[Código_Actividad]],[5]!Tabla2[[Código]:[Total de Acciones ]],15,FALSE),"")</f>
        <v/>
      </c>
      <c r="J465" s="442"/>
      <c r="K465" s="455" t="str">
        <f>IFERROR(VLOOKUP($J465,[5]LSIns!$B$5:$C$45,2,FALSE),"")</f>
        <v/>
      </c>
      <c r="L465" s="456"/>
      <c r="M465" s="455" t="str">
        <f>IFERROR(VLOOKUP($L465,#REF!,2,FALSE),"")</f>
        <v/>
      </c>
      <c r="N465" s="443"/>
      <c r="O465" s="445" t="str">
        <f>IFERROR(VLOOKUP($L465,#REF!,3,FALSE),"")</f>
        <v/>
      </c>
      <c r="P465" s="445" t="e">
        <f>Tabla1[[#This Row],[Cantidad de Insumos]]*O465</f>
        <v>#VALUE!</v>
      </c>
      <c r="Q465" s="459"/>
      <c r="R465" s="442"/>
    </row>
    <row r="466" spans="2:18" s="57" customFormat="1" x14ac:dyDescent="0.25">
      <c r="B466" s="440" t="str">
        <f>IF(Tabla1[[#This Row],[Código_Actividad]]="","",CONCATENATE(Tabla1[[#This Row],[POA]],".",Tabla1[[#This Row],[SRS]],".",Tabla1[[#This Row],[AREA]],".",Tabla1[[#This Row],[TIPO]]))</f>
        <v/>
      </c>
      <c r="C466" s="440" t="str">
        <f>IF(Tabla1[[#This Row],[Código_Actividad]]="","",'[5]Formulario PPGR1'!#REF!)</f>
        <v/>
      </c>
      <c r="D466" s="440" t="str">
        <f>IF(Tabla1[[#This Row],[Código_Actividad]]="","",'[5]Formulario PPGR1'!#REF!)</f>
        <v/>
      </c>
      <c r="E466" s="440" t="str">
        <f>IF(Tabla1[[#This Row],[Código_Actividad]]="","",'[5]Formulario PPGR1'!#REF!)</f>
        <v/>
      </c>
      <c r="F466" s="440" t="str">
        <f>IF(Tabla1[[#This Row],[Código_Actividad]]="","",'[5]Formulario PPGR1'!#REF!)</f>
        <v/>
      </c>
      <c r="G466" s="476"/>
      <c r="H466" s="455" t="str">
        <f>IFERROR(VLOOKUP(Tabla1[[#This Row],[Código_Actividad]],'[5]Formulario PPGR2'!$H$8:$I$1048576,2,FALSE),"")</f>
        <v/>
      </c>
      <c r="I466" s="441" t="str">
        <f>IFERROR(VLOOKUP(Tabla1[[#This Row],[Código_Actividad]],[5]!Tabla2[[Código]:[Total de Acciones ]],15,FALSE),"")</f>
        <v/>
      </c>
      <c r="J466" s="442"/>
      <c r="K466" s="455" t="str">
        <f>IFERROR(VLOOKUP($J466,[5]LSIns!$B$5:$C$45,2,FALSE),"")</f>
        <v/>
      </c>
      <c r="L466" s="456"/>
      <c r="M466" s="455" t="str">
        <f>IFERROR(VLOOKUP($L466,#REF!,2,FALSE),"")</f>
        <v/>
      </c>
      <c r="N466" s="443"/>
      <c r="O466" s="445" t="str">
        <f>IFERROR(VLOOKUP($L466,#REF!,3,FALSE),"")</f>
        <v/>
      </c>
      <c r="P466" s="445" t="e">
        <f>Tabla1[[#This Row],[Cantidad de Insumos]]*O466</f>
        <v>#VALUE!</v>
      </c>
      <c r="Q466" s="459"/>
      <c r="R466" s="442"/>
    </row>
    <row r="467" spans="2:18" s="57" customFormat="1" x14ac:dyDescent="0.25">
      <c r="B467" s="440" t="str">
        <f>IF(Tabla1[[#This Row],[Código_Actividad]]="","",CONCATENATE(Tabla1[[#This Row],[POA]],".",Tabla1[[#This Row],[SRS]],".",Tabla1[[#This Row],[AREA]],".",Tabla1[[#This Row],[TIPO]]))</f>
        <v/>
      </c>
      <c r="C467" s="440" t="str">
        <f>IF(Tabla1[[#This Row],[Código_Actividad]]="","",'[5]Formulario PPGR1'!#REF!)</f>
        <v/>
      </c>
      <c r="D467" s="440" t="str">
        <f>IF(Tabla1[[#This Row],[Código_Actividad]]="","",'[5]Formulario PPGR1'!#REF!)</f>
        <v/>
      </c>
      <c r="E467" s="440" t="str">
        <f>IF(Tabla1[[#This Row],[Código_Actividad]]="","",'[5]Formulario PPGR1'!#REF!)</f>
        <v/>
      </c>
      <c r="F467" s="440" t="str">
        <f>IF(Tabla1[[#This Row],[Código_Actividad]]="","",'[5]Formulario PPGR1'!#REF!)</f>
        <v/>
      </c>
      <c r="G467" s="476"/>
      <c r="H467" s="455" t="str">
        <f>IFERROR(VLOOKUP(Tabla1[[#This Row],[Código_Actividad]],'[5]Formulario PPGR2'!$H$8:$I$1048576,2,FALSE),"")</f>
        <v/>
      </c>
      <c r="I467" s="441" t="str">
        <f>IFERROR(VLOOKUP(Tabla1[[#This Row],[Código_Actividad]],[5]!Tabla2[[Código]:[Total de Acciones ]],15,FALSE),"")</f>
        <v/>
      </c>
      <c r="J467" s="442"/>
      <c r="K467" s="442"/>
      <c r="L467" s="442"/>
      <c r="M467" s="442"/>
      <c r="N467" s="443"/>
      <c r="O467" s="444"/>
      <c r="P467" s="445">
        <f>Tabla1[[#This Row],[Cantidad de Insumos]]*O467</f>
        <v>0</v>
      </c>
      <c r="Q467" s="462"/>
      <c r="R467" s="442"/>
    </row>
    <row r="468" spans="2:18" s="57" customFormat="1" x14ac:dyDescent="0.25">
      <c r="B468" s="440" t="str">
        <f>IF(Tabla1[[#This Row],[Código_Actividad]]="","",CONCATENATE(Tabla1[[#This Row],[POA]],".",Tabla1[[#This Row],[SRS]],".",Tabla1[[#This Row],[AREA]],".",Tabla1[[#This Row],[TIPO]]))</f>
        <v/>
      </c>
      <c r="C468" s="440" t="str">
        <f>IF(Tabla1[[#This Row],[Código_Actividad]]="","",'[5]Formulario PPGR1'!#REF!)</f>
        <v/>
      </c>
      <c r="D468" s="440" t="str">
        <f>IF(Tabla1[[#This Row],[Código_Actividad]]="","",'[5]Formulario PPGR1'!#REF!)</f>
        <v/>
      </c>
      <c r="E468" s="440" t="str">
        <f>IF(Tabla1[[#This Row],[Código_Actividad]]="","",'[5]Formulario PPGR1'!#REF!)</f>
        <v/>
      </c>
      <c r="F468" s="440" t="str">
        <f>IF(Tabla1[[#This Row],[Código_Actividad]]="","",'[5]Formulario PPGR1'!#REF!)</f>
        <v/>
      </c>
      <c r="G468" s="476"/>
      <c r="H468" s="461" t="str">
        <f>IFERROR(VLOOKUP(Tabla1[[#This Row],[Código_Actividad]],'[5]Formulario PPGR2'!$H$8:$I$1048576,2,FALSE),"")</f>
        <v/>
      </c>
      <c r="I468" s="441" t="str">
        <f>IFERROR(VLOOKUP(Tabla1[[#This Row],[Código_Actividad]],[5]!Tabla2[[Código]:[Total de Acciones ]],15,FALSE),"")</f>
        <v/>
      </c>
      <c r="J468" s="442"/>
      <c r="K468" s="442"/>
      <c r="L468" s="442"/>
      <c r="M468" s="442"/>
      <c r="N468" s="443"/>
      <c r="O468" s="444"/>
      <c r="P468" s="445">
        <f>Tabla1[[#This Row],[Cantidad de Insumos]]*O468</f>
        <v>0</v>
      </c>
      <c r="Q468" s="462"/>
      <c r="R468" s="442"/>
    </row>
    <row r="469" spans="2:18" s="57" customFormat="1" x14ac:dyDescent="0.25">
      <c r="B469" s="440" t="str">
        <f>IF(Tabla1[[#This Row],[Código_Actividad]]="","",CONCATENATE(Tabla1[[#This Row],[POA]],".",Tabla1[[#This Row],[SRS]],".",Tabla1[[#This Row],[AREA]],".",Tabla1[[#This Row],[TIPO]]))</f>
        <v/>
      </c>
      <c r="C469" s="440" t="str">
        <f>IF(Tabla1[[#This Row],[Código_Actividad]]="","",'[5]Formulario PPGR1'!#REF!)</f>
        <v/>
      </c>
      <c r="D469" s="440" t="str">
        <f>IF(Tabla1[[#This Row],[Código_Actividad]]="","",'[5]Formulario PPGR1'!#REF!)</f>
        <v/>
      </c>
      <c r="E469" s="440" t="str">
        <f>IF(Tabla1[[#This Row],[Código_Actividad]]="","",'[5]Formulario PPGR1'!#REF!)</f>
        <v/>
      </c>
      <c r="F469" s="440" t="str">
        <f>IF(Tabla1[[#This Row],[Código_Actividad]]="","",'[5]Formulario PPGR1'!#REF!)</f>
        <v/>
      </c>
      <c r="G469" s="476"/>
      <c r="H469" s="455" t="str">
        <f>IFERROR(VLOOKUP(Tabla1[[#This Row],[Código_Actividad]],'[5]Formulario PPGR2'!$H$8:$I$1048576,2,FALSE),"")</f>
        <v/>
      </c>
      <c r="I469" s="441" t="str">
        <f>IFERROR(VLOOKUP(Tabla1[[#This Row],[Código_Actividad]],[5]!Tabla2[[Código]:[Total de Acciones ]],15,FALSE),"")</f>
        <v/>
      </c>
      <c r="J469" s="442"/>
      <c r="K469" s="442"/>
      <c r="L469" s="442"/>
      <c r="M469" s="442"/>
      <c r="N469" s="443"/>
      <c r="O469" s="444"/>
      <c r="P469" s="445">
        <f>Tabla1[[#This Row],[Cantidad de Insumos]]*O469</f>
        <v>0</v>
      </c>
      <c r="Q469" s="462"/>
      <c r="R469" s="442"/>
    </row>
    <row r="470" spans="2:18" s="57" customFormat="1" x14ac:dyDescent="0.25">
      <c r="B470" s="440" t="str">
        <f>IF(Tabla1[[#This Row],[Código_Actividad]]="","",CONCATENATE(Tabla1[[#This Row],[POA]],".",Tabla1[[#This Row],[SRS]],".",Tabla1[[#This Row],[AREA]],".",Tabla1[[#This Row],[TIPO]]))</f>
        <v/>
      </c>
      <c r="C470" s="440" t="str">
        <f>IF(Tabla1[[#This Row],[Código_Actividad]]="","",'[5]Formulario PPGR1'!#REF!)</f>
        <v/>
      </c>
      <c r="D470" s="440" t="str">
        <f>IF(Tabla1[[#This Row],[Código_Actividad]]="","",'[5]Formulario PPGR1'!#REF!)</f>
        <v/>
      </c>
      <c r="E470" s="440" t="str">
        <f>IF(Tabla1[[#This Row],[Código_Actividad]]="","",'[5]Formulario PPGR1'!#REF!)</f>
        <v/>
      </c>
      <c r="F470" s="440" t="str">
        <f>IF(Tabla1[[#This Row],[Código_Actividad]]="","",'[5]Formulario PPGR1'!#REF!)</f>
        <v/>
      </c>
      <c r="G470" s="476"/>
      <c r="H470" s="455" t="str">
        <f>IFERROR(VLOOKUP(Tabla1[[#This Row],[Código_Actividad]],'[5]Formulario PPGR2'!$H$8:$I$1048576,2,FALSE),"")</f>
        <v/>
      </c>
      <c r="I470" s="441" t="str">
        <f>IFERROR(VLOOKUP(Tabla1[[#This Row],[Código_Actividad]],[5]!Tabla2[[Código]:[Total de Acciones ]],15,FALSE),"")</f>
        <v/>
      </c>
      <c r="J470" s="442"/>
      <c r="K470" s="442"/>
      <c r="L470" s="442"/>
      <c r="M470" s="442"/>
      <c r="N470" s="443"/>
      <c r="O470" s="444"/>
      <c r="P470" s="445">
        <f>Tabla1[[#This Row],[Cantidad de Insumos]]*O470</f>
        <v>0</v>
      </c>
      <c r="Q470" s="462"/>
      <c r="R470" s="442"/>
    </row>
    <row r="471" spans="2:18" s="57" customFormat="1" x14ac:dyDescent="0.25">
      <c r="B471" s="440" t="str">
        <f>IF(Tabla1[[#This Row],[Código_Actividad]]="","",CONCATENATE(Tabla1[[#This Row],[POA]],".",Tabla1[[#This Row],[SRS]],".",Tabla1[[#This Row],[AREA]],".",Tabla1[[#This Row],[TIPO]]))</f>
        <v/>
      </c>
      <c r="C471" s="440" t="str">
        <f>IF(Tabla1[[#This Row],[Código_Actividad]]="","",'[5]Formulario PPGR1'!#REF!)</f>
        <v/>
      </c>
      <c r="D471" s="440" t="str">
        <f>IF(Tabla1[[#This Row],[Código_Actividad]]="","",'[5]Formulario PPGR1'!#REF!)</f>
        <v/>
      </c>
      <c r="E471" s="440" t="str">
        <f>IF(Tabla1[[#This Row],[Código_Actividad]]="","",'[5]Formulario PPGR1'!#REF!)</f>
        <v/>
      </c>
      <c r="F471" s="440" t="str">
        <f>IF(Tabla1[[#This Row],[Código_Actividad]]="","",'[5]Formulario PPGR1'!#REF!)</f>
        <v/>
      </c>
      <c r="G471" s="476"/>
      <c r="H471" s="461" t="str">
        <f>IFERROR(VLOOKUP(Tabla1[[#This Row],[Código_Actividad]],'[5]Formulario PPGR2'!$H$8:$I$1048576,2,FALSE),"")</f>
        <v/>
      </c>
      <c r="I471" s="441" t="str">
        <f>IFERROR(VLOOKUP(Tabla1[[#This Row],[Código_Actividad]],[5]!Tabla2[[Código]:[Total de Acciones ]],15,FALSE),"")</f>
        <v/>
      </c>
      <c r="J471" s="442"/>
      <c r="K471" s="442"/>
      <c r="L471" s="442"/>
      <c r="M471" s="442"/>
      <c r="N471" s="443"/>
      <c r="O471" s="444"/>
      <c r="P471" s="445">
        <f>Tabla1[[#This Row],[Cantidad de Insumos]]*O471</f>
        <v>0</v>
      </c>
      <c r="Q471" s="462"/>
      <c r="R471" s="442"/>
    </row>
    <row r="472" spans="2:18" s="57" customFormat="1" x14ac:dyDescent="0.25">
      <c r="B472" s="440" t="str">
        <f>IF(Tabla1[[#This Row],[Código_Actividad]]="","",CONCATENATE(Tabla1[[#This Row],[POA]],".",Tabla1[[#This Row],[SRS]],".",Tabla1[[#This Row],[AREA]],".",Tabla1[[#This Row],[TIPO]]))</f>
        <v/>
      </c>
      <c r="C472" s="440" t="str">
        <f>IF(Tabla1[[#This Row],[Código_Actividad]]="","",'[5]Formulario PPGR1'!#REF!)</f>
        <v/>
      </c>
      <c r="D472" s="440" t="str">
        <f>IF(Tabla1[[#This Row],[Código_Actividad]]="","",'[5]Formulario PPGR1'!#REF!)</f>
        <v/>
      </c>
      <c r="E472" s="440" t="str">
        <f>IF(Tabla1[[#This Row],[Código_Actividad]]="","",'[5]Formulario PPGR1'!#REF!)</f>
        <v/>
      </c>
      <c r="F472" s="440" t="str">
        <f>IF(Tabla1[[#This Row],[Código_Actividad]]="","",'[5]Formulario PPGR1'!#REF!)</f>
        <v/>
      </c>
      <c r="G472" s="476"/>
      <c r="H472" s="455" t="str">
        <f>IFERROR(VLOOKUP(Tabla1[[#This Row],[Código_Actividad]],'[5]Formulario PPGR2'!$H$8:$I$1048576,2,FALSE),"")</f>
        <v/>
      </c>
      <c r="I472" s="441" t="str">
        <f>IFERROR(VLOOKUP(Tabla1[[#This Row],[Código_Actividad]],[5]!Tabla2[[Código]:[Total de Acciones ]],15,FALSE),"")</f>
        <v/>
      </c>
      <c r="J472" s="442"/>
      <c r="K472" s="442"/>
      <c r="L472" s="442"/>
      <c r="M472" s="442"/>
      <c r="N472" s="443"/>
      <c r="O472" s="444"/>
      <c r="P472" s="445">
        <f>Tabla1[[#This Row],[Cantidad de Insumos]]*O472</f>
        <v>0</v>
      </c>
      <c r="Q472" s="462"/>
      <c r="R472" s="442"/>
    </row>
    <row r="473" spans="2:18" s="57" customFormat="1" x14ac:dyDescent="0.25">
      <c r="B473" s="440" t="str">
        <f>IF(Tabla1[[#This Row],[Código_Actividad]]="","",CONCATENATE(Tabla1[[#This Row],[POA]],".",Tabla1[[#This Row],[SRS]],".",Tabla1[[#This Row],[AREA]],".",Tabla1[[#This Row],[TIPO]]))</f>
        <v/>
      </c>
      <c r="C473" s="440" t="str">
        <f>IF(Tabla1[[#This Row],[Código_Actividad]]="","",'[5]Formulario PPGR1'!#REF!)</f>
        <v/>
      </c>
      <c r="D473" s="440" t="str">
        <f>IF(Tabla1[[#This Row],[Código_Actividad]]="","",'[5]Formulario PPGR1'!#REF!)</f>
        <v/>
      </c>
      <c r="E473" s="440" t="str">
        <f>IF(Tabla1[[#This Row],[Código_Actividad]]="","",'[5]Formulario PPGR1'!#REF!)</f>
        <v/>
      </c>
      <c r="F473" s="440" t="str">
        <f>IF(Tabla1[[#This Row],[Código_Actividad]]="","",'[5]Formulario PPGR1'!#REF!)</f>
        <v/>
      </c>
      <c r="G473" s="476"/>
      <c r="H473" s="455" t="str">
        <f>IFERROR(VLOOKUP(Tabla1[[#This Row],[Código_Actividad]],'[5]Formulario PPGR2'!$H$8:$I$1048576,2,FALSE),"")</f>
        <v/>
      </c>
      <c r="I473" s="441" t="str">
        <f>IFERROR(VLOOKUP(Tabla1[[#This Row],[Código_Actividad]],[5]!Tabla2[[Código]:[Total de Acciones ]],15,FALSE),"")</f>
        <v/>
      </c>
      <c r="J473" s="442"/>
      <c r="K473" s="442"/>
      <c r="L473" s="442"/>
      <c r="M473" s="442"/>
      <c r="N473" s="443"/>
      <c r="O473" s="444"/>
      <c r="P473" s="445">
        <f>Tabla1[[#This Row],[Cantidad de Insumos]]*O473</f>
        <v>0</v>
      </c>
      <c r="Q473" s="462"/>
      <c r="R473" s="442"/>
    </row>
    <row r="474" spans="2:18" s="57" customFormat="1" x14ac:dyDescent="0.25">
      <c r="B474" s="440" t="str">
        <f>IF(Tabla1[[#This Row],[Código_Actividad]]="","",CONCATENATE(Tabla1[[#This Row],[POA]],".",Tabla1[[#This Row],[SRS]],".",Tabla1[[#This Row],[AREA]],".",Tabla1[[#This Row],[TIPO]]))</f>
        <v/>
      </c>
      <c r="C474" s="440" t="str">
        <f>IF(Tabla1[[#This Row],[Código_Actividad]]="","",'[5]Formulario PPGR1'!#REF!)</f>
        <v/>
      </c>
      <c r="D474" s="440" t="str">
        <f>IF(Tabla1[[#This Row],[Código_Actividad]]="","",'[5]Formulario PPGR1'!#REF!)</f>
        <v/>
      </c>
      <c r="E474" s="440" t="str">
        <f>IF(Tabla1[[#This Row],[Código_Actividad]]="","",'[5]Formulario PPGR1'!#REF!)</f>
        <v/>
      </c>
      <c r="F474" s="440" t="str">
        <f>IF(Tabla1[[#This Row],[Código_Actividad]]="","",'[5]Formulario PPGR1'!#REF!)</f>
        <v/>
      </c>
      <c r="G474" s="476"/>
      <c r="H474" s="461" t="str">
        <f>IFERROR(VLOOKUP(Tabla1[[#This Row],[Código_Actividad]],'[5]Formulario PPGR2'!$H$8:$I$1048576,2,FALSE),"")</f>
        <v/>
      </c>
      <c r="I474" s="441" t="str">
        <f>IFERROR(VLOOKUP(Tabla1[[#This Row],[Código_Actividad]],[5]!Tabla2[[Código]:[Total de Acciones ]],15,FALSE),"")</f>
        <v/>
      </c>
      <c r="J474" s="442"/>
      <c r="K474" s="442"/>
      <c r="L474" s="442"/>
      <c r="M474" s="442"/>
      <c r="N474" s="443"/>
      <c r="O474" s="444"/>
      <c r="P474" s="445">
        <f>Tabla1[[#This Row],[Cantidad de Insumos]]*O474</f>
        <v>0</v>
      </c>
      <c r="Q474" s="462"/>
      <c r="R474" s="442"/>
    </row>
    <row r="475" spans="2:18" s="57" customFormat="1" x14ac:dyDescent="0.25">
      <c r="B475" s="440" t="str">
        <f>IF(Tabla1[[#This Row],[Código_Actividad]]="","",CONCATENATE(Tabla1[[#This Row],[POA]],".",Tabla1[[#This Row],[SRS]],".",Tabla1[[#This Row],[AREA]],".",Tabla1[[#This Row],[TIPO]]))</f>
        <v/>
      </c>
      <c r="C475" s="440" t="str">
        <f>IF(Tabla1[[#This Row],[Código_Actividad]]="","",'[5]Formulario PPGR1'!#REF!)</f>
        <v/>
      </c>
      <c r="D475" s="440" t="str">
        <f>IF(Tabla1[[#This Row],[Código_Actividad]]="","",'[5]Formulario PPGR1'!#REF!)</f>
        <v/>
      </c>
      <c r="E475" s="440" t="str">
        <f>IF(Tabla1[[#This Row],[Código_Actividad]]="","",'[5]Formulario PPGR1'!#REF!)</f>
        <v/>
      </c>
      <c r="F475" s="440" t="str">
        <f>IF(Tabla1[[#This Row],[Código_Actividad]]="","",'[5]Formulario PPGR1'!#REF!)</f>
        <v/>
      </c>
      <c r="G475" s="476"/>
      <c r="H475" s="455" t="str">
        <f>IFERROR(VLOOKUP(Tabla1[[#This Row],[Código_Actividad]],'[5]Formulario PPGR2'!$H$8:$I$1048576,2,FALSE),"")</f>
        <v/>
      </c>
      <c r="I475" s="441" t="str">
        <f>IFERROR(VLOOKUP(Tabla1[[#This Row],[Código_Actividad]],[5]!Tabla2[[Código]:[Total de Acciones ]],15,FALSE),"")</f>
        <v/>
      </c>
      <c r="J475" s="442"/>
      <c r="K475" s="442"/>
      <c r="L475" s="442"/>
      <c r="M475" s="442"/>
      <c r="N475" s="443"/>
      <c r="O475" s="444"/>
      <c r="P475" s="445">
        <f>Tabla1[[#This Row],[Cantidad de Insumos]]*O475</f>
        <v>0</v>
      </c>
      <c r="Q475" s="462"/>
      <c r="R475" s="442"/>
    </row>
    <row r="476" spans="2:18" s="57" customFormat="1" x14ac:dyDescent="0.25">
      <c r="B476" s="440" t="str">
        <f>IF(Tabla1[[#This Row],[Código_Actividad]]="","",CONCATENATE(Tabla1[[#This Row],[POA]],".",Tabla1[[#This Row],[SRS]],".",Tabla1[[#This Row],[AREA]],".",Tabla1[[#This Row],[TIPO]]))</f>
        <v/>
      </c>
      <c r="C476" s="440" t="str">
        <f>IF(Tabla1[[#This Row],[Código_Actividad]]="","",'[5]Formulario PPGR1'!#REF!)</f>
        <v/>
      </c>
      <c r="D476" s="440" t="str">
        <f>IF(Tabla1[[#This Row],[Código_Actividad]]="","",'[5]Formulario PPGR1'!#REF!)</f>
        <v/>
      </c>
      <c r="E476" s="440" t="str">
        <f>IF(Tabla1[[#This Row],[Código_Actividad]]="","",'[5]Formulario PPGR1'!#REF!)</f>
        <v/>
      </c>
      <c r="F476" s="440" t="str">
        <f>IF(Tabla1[[#This Row],[Código_Actividad]]="","",'[5]Formulario PPGR1'!#REF!)</f>
        <v/>
      </c>
      <c r="G476" s="476"/>
      <c r="H476" s="455" t="str">
        <f>IFERROR(VLOOKUP(Tabla1[[#This Row],[Código_Actividad]],'[5]Formulario PPGR2'!$H$8:$I$1048576,2,FALSE),"")</f>
        <v/>
      </c>
      <c r="I476" s="441" t="str">
        <f>IFERROR(VLOOKUP(Tabla1[[#This Row],[Código_Actividad]],[5]!Tabla2[[Código]:[Total de Acciones ]],15,FALSE),"")</f>
        <v/>
      </c>
      <c r="J476" s="442"/>
      <c r="K476" s="442"/>
      <c r="L476" s="442"/>
      <c r="M476" s="442"/>
      <c r="N476" s="443"/>
      <c r="O476" s="444"/>
      <c r="P476" s="445">
        <f>Tabla1[[#This Row],[Cantidad de Insumos]]*O476</f>
        <v>0</v>
      </c>
      <c r="Q476" s="462"/>
      <c r="R476" s="442"/>
    </row>
    <row r="477" spans="2:18" s="57" customFormat="1" x14ac:dyDescent="0.25">
      <c r="B477" s="440" t="str">
        <f>IF(Tabla1[[#This Row],[Código_Actividad]]="","",CONCATENATE(Tabla1[[#This Row],[POA]],".",Tabla1[[#This Row],[SRS]],".",Tabla1[[#This Row],[AREA]],".",Tabla1[[#This Row],[TIPO]]))</f>
        <v/>
      </c>
      <c r="C477" s="440" t="str">
        <f>IF(Tabla1[[#This Row],[Código_Actividad]]="","",'[5]Formulario PPGR1'!#REF!)</f>
        <v/>
      </c>
      <c r="D477" s="440" t="str">
        <f>IF(Tabla1[[#This Row],[Código_Actividad]]="","",'[5]Formulario PPGR1'!#REF!)</f>
        <v/>
      </c>
      <c r="E477" s="440" t="str">
        <f>IF(Tabla1[[#This Row],[Código_Actividad]]="","",'[5]Formulario PPGR1'!#REF!)</f>
        <v/>
      </c>
      <c r="F477" s="440" t="str">
        <f>IF(Tabla1[[#This Row],[Código_Actividad]]="","",'[5]Formulario PPGR1'!#REF!)</f>
        <v/>
      </c>
      <c r="G477" s="476"/>
      <c r="H477" s="461" t="str">
        <f>IFERROR(VLOOKUP(Tabla1[[#This Row],[Código_Actividad]],'[5]Formulario PPGR2'!$H$8:$I$1048576,2,FALSE),"")</f>
        <v/>
      </c>
      <c r="I477" s="441" t="str">
        <f>IFERROR(VLOOKUP(Tabla1[[#This Row],[Código_Actividad]],[5]!Tabla2[[Código]:[Total de Acciones ]],15,FALSE),"")</f>
        <v/>
      </c>
      <c r="J477" s="442"/>
      <c r="K477" s="442"/>
      <c r="L477" s="442"/>
      <c r="M477" s="442"/>
      <c r="N477" s="443"/>
      <c r="O477" s="444"/>
      <c r="P477" s="445">
        <f>Tabla1[[#This Row],[Cantidad de Insumos]]*O477</f>
        <v>0</v>
      </c>
      <c r="Q477" s="462"/>
      <c r="R477" s="442"/>
    </row>
    <row r="478" spans="2:18" s="57" customFormat="1" x14ac:dyDescent="0.25">
      <c r="B478" s="440" t="str">
        <f>IF(Tabla1[[#This Row],[Código_Actividad]]="","",CONCATENATE(Tabla1[[#This Row],[POA]],".",Tabla1[[#This Row],[SRS]],".",Tabla1[[#This Row],[AREA]],".",Tabla1[[#This Row],[TIPO]]))</f>
        <v/>
      </c>
      <c r="C478" s="440" t="str">
        <f>IF(Tabla1[[#This Row],[Código_Actividad]]="","",'[5]Formulario PPGR1'!#REF!)</f>
        <v/>
      </c>
      <c r="D478" s="440" t="str">
        <f>IF(Tabla1[[#This Row],[Código_Actividad]]="","",'[5]Formulario PPGR1'!#REF!)</f>
        <v/>
      </c>
      <c r="E478" s="440" t="str">
        <f>IF(Tabla1[[#This Row],[Código_Actividad]]="","",'[5]Formulario PPGR1'!#REF!)</f>
        <v/>
      </c>
      <c r="F478" s="440" t="str">
        <f>IF(Tabla1[[#This Row],[Código_Actividad]]="","",'[5]Formulario PPGR1'!#REF!)</f>
        <v/>
      </c>
      <c r="G478" s="476"/>
      <c r="H478" s="461" t="str">
        <f>IFERROR(VLOOKUP(Tabla1[[#This Row],[Código_Actividad]],'[5]Formulario PPGR2'!$H$8:$I$1048576,2,FALSE),"")</f>
        <v/>
      </c>
      <c r="I478" s="441" t="str">
        <f>IFERROR(VLOOKUP(Tabla1[[#This Row],[Código_Actividad]],[5]!Tabla2[[Código]:[Total de Acciones ]],15,FALSE),"")</f>
        <v/>
      </c>
      <c r="J478" s="442"/>
      <c r="K478" s="442"/>
      <c r="L478" s="442"/>
      <c r="M478" s="442"/>
      <c r="N478" s="443"/>
      <c r="O478" s="444"/>
      <c r="P478" s="445">
        <f>Tabla1[[#This Row],[Cantidad de Insumos]]*O478</f>
        <v>0</v>
      </c>
      <c r="Q478" s="462"/>
      <c r="R478" s="442"/>
    </row>
    <row r="479" spans="2:18" s="57" customFormat="1" x14ac:dyDescent="0.25">
      <c r="B479" s="440" t="str">
        <f>IF(Tabla1[[#This Row],[Código_Actividad]]="","",CONCATENATE(Tabla1[[#This Row],[POA]],".",Tabla1[[#This Row],[SRS]],".",Tabla1[[#This Row],[AREA]],".",Tabla1[[#This Row],[TIPO]]))</f>
        <v/>
      </c>
      <c r="C479" s="440" t="str">
        <f>IF(Tabla1[[#This Row],[Código_Actividad]]="","",'[5]Formulario PPGR1'!#REF!)</f>
        <v/>
      </c>
      <c r="D479" s="440" t="str">
        <f>IF(Tabla1[[#This Row],[Código_Actividad]]="","",'[5]Formulario PPGR1'!#REF!)</f>
        <v/>
      </c>
      <c r="E479" s="440" t="str">
        <f>IF(Tabla1[[#This Row],[Código_Actividad]]="","",'[5]Formulario PPGR1'!#REF!)</f>
        <v/>
      </c>
      <c r="F479" s="440" t="str">
        <f>IF(Tabla1[[#This Row],[Código_Actividad]]="","",'[5]Formulario PPGR1'!#REF!)</f>
        <v/>
      </c>
      <c r="G479" s="476"/>
      <c r="H479" s="455" t="str">
        <f>IFERROR(VLOOKUP(Tabla1[[#This Row],[Código_Actividad]],'[5]Formulario PPGR2'!$H$8:$I$1048576,2,FALSE),"")</f>
        <v/>
      </c>
      <c r="I479" s="441" t="str">
        <f>IFERROR(VLOOKUP(Tabla1[[#This Row],[Código_Actividad]],[5]!Tabla2[[Código]:[Total de Acciones ]],15,FALSE),"")</f>
        <v/>
      </c>
      <c r="J479" s="442"/>
      <c r="K479" s="442"/>
      <c r="L479" s="442"/>
      <c r="M479" s="442"/>
      <c r="N479" s="443"/>
      <c r="O479" s="444"/>
      <c r="P479" s="445">
        <f>Tabla1[[#This Row],[Cantidad de Insumos]]*O479</f>
        <v>0</v>
      </c>
      <c r="Q479" s="462"/>
      <c r="R479" s="442"/>
    </row>
    <row r="480" spans="2:18" s="57" customFormat="1" x14ac:dyDescent="0.25">
      <c r="B480" s="440" t="str">
        <f>IF(Tabla1[[#This Row],[Código_Actividad]]="","",CONCATENATE(Tabla1[[#This Row],[POA]],".",Tabla1[[#This Row],[SRS]],".",Tabla1[[#This Row],[AREA]],".",Tabla1[[#This Row],[TIPO]]))</f>
        <v/>
      </c>
      <c r="C480" s="440" t="str">
        <f>IF(Tabla1[[#This Row],[Código_Actividad]]="","",'[5]Formulario PPGR1'!#REF!)</f>
        <v/>
      </c>
      <c r="D480" s="440" t="str">
        <f>IF(Tabla1[[#This Row],[Código_Actividad]]="","",'[5]Formulario PPGR1'!#REF!)</f>
        <v/>
      </c>
      <c r="E480" s="440" t="str">
        <f>IF(Tabla1[[#This Row],[Código_Actividad]]="","",'[5]Formulario PPGR1'!#REF!)</f>
        <v/>
      </c>
      <c r="F480" s="440" t="str">
        <f>IF(Tabla1[[#This Row],[Código_Actividad]]="","",'[5]Formulario PPGR1'!#REF!)</f>
        <v/>
      </c>
      <c r="G480" s="476"/>
      <c r="H480" s="455" t="str">
        <f>IFERROR(VLOOKUP(Tabla1[[#This Row],[Código_Actividad]],'[5]Formulario PPGR2'!$H$8:$I$1048576,2,FALSE),"")</f>
        <v/>
      </c>
      <c r="I480" s="441" t="str">
        <f>IFERROR(VLOOKUP(Tabla1[[#This Row],[Código_Actividad]],[5]!Tabla2[[Código]:[Total de Acciones ]],15,FALSE),"")</f>
        <v/>
      </c>
      <c r="J480" s="442"/>
      <c r="K480" s="442"/>
      <c r="L480" s="442"/>
      <c r="M480" s="442"/>
      <c r="N480" s="443"/>
      <c r="O480" s="444"/>
      <c r="P480" s="445">
        <f>Tabla1[[#This Row],[Cantidad de Insumos]]*O480</f>
        <v>0</v>
      </c>
      <c r="Q480" s="462"/>
      <c r="R480" s="442"/>
    </row>
    <row r="481" spans="2:18" s="57" customFormat="1" x14ac:dyDescent="0.25">
      <c r="B481" s="440" t="str">
        <f>IF(Tabla1[[#This Row],[Código_Actividad]]="","",CONCATENATE(Tabla1[[#This Row],[POA]],".",Tabla1[[#This Row],[SRS]],".",Tabla1[[#This Row],[AREA]],".",Tabla1[[#This Row],[TIPO]]))</f>
        <v/>
      </c>
      <c r="C481" s="440" t="str">
        <f>IF(Tabla1[[#This Row],[Código_Actividad]]="","",'[5]Formulario PPGR1'!#REF!)</f>
        <v/>
      </c>
      <c r="D481" s="440" t="str">
        <f>IF(Tabla1[[#This Row],[Código_Actividad]]="","",'[5]Formulario PPGR1'!#REF!)</f>
        <v/>
      </c>
      <c r="E481" s="440" t="str">
        <f>IF(Tabla1[[#This Row],[Código_Actividad]]="","",'[5]Formulario PPGR1'!#REF!)</f>
        <v/>
      </c>
      <c r="F481" s="440" t="str">
        <f>IF(Tabla1[[#This Row],[Código_Actividad]]="","",'[5]Formulario PPGR1'!#REF!)</f>
        <v/>
      </c>
      <c r="G481" s="476"/>
      <c r="H481" s="461" t="str">
        <f>IFERROR(VLOOKUP(Tabla1[[#This Row],[Código_Actividad]],'[5]Formulario PPGR2'!$H$8:$I$1048576,2,FALSE),"")</f>
        <v/>
      </c>
      <c r="I481" s="441" t="str">
        <f>IFERROR(VLOOKUP(Tabla1[[#This Row],[Código_Actividad]],[5]!Tabla2[[Código]:[Total de Acciones ]],15,FALSE),"")</f>
        <v/>
      </c>
      <c r="J481" s="442"/>
      <c r="K481" s="442"/>
      <c r="L481" s="442"/>
      <c r="M481" s="442"/>
      <c r="N481" s="443"/>
      <c r="O481" s="444"/>
      <c r="P481" s="445">
        <f>Tabla1[[#This Row],[Cantidad de Insumos]]*O481</f>
        <v>0</v>
      </c>
      <c r="Q481" s="462"/>
      <c r="R481" s="442"/>
    </row>
    <row r="482" spans="2:18" s="57" customFormat="1" x14ac:dyDescent="0.25">
      <c r="B482" s="440" t="str">
        <f>IF(Tabla1[[#This Row],[Código_Actividad]]="","",CONCATENATE(Tabla1[[#This Row],[POA]],".",Tabla1[[#This Row],[SRS]],".",Tabla1[[#This Row],[AREA]],".",Tabla1[[#This Row],[TIPO]]))</f>
        <v/>
      </c>
      <c r="C482" s="440" t="str">
        <f>IF(Tabla1[[#This Row],[Código_Actividad]]="","",'[5]Formulario PPGR1'!#REF!)</f>
        <v/>
      </c>
      <c r="D482" s="440" t="str">
        <f>IF(Tabla1[[#This Row],[Código_Actividad]]="","",'[5]Formulario PPGR1'!#REF!)</f>
        <v/>
      </c>
      <c r="E482" s="440" t="str">
        <f>IF(Tabla1[[#This Row],[Código_Actividad]]="","",'[5]Formulario PPGR1'!#REF!)</f>
        <v/>
      </c>
      <c r="F482" s="440" t="str">
        <f>IF(Tabla1[[#This Row],[Código_Actividad]]="","",'[5]Formulario PPGR1'!#REF!)</f>
        <v/>
      </c>
      <c r="G482" s="476"/>
      <c r="H482" s="455" t="str">
        <f>IFERROR(VLOOKUP(Tabla1[[#This Row],[Código_Actividad]],'[5]Formulario PPGR2'!$H$8:$I$1048576,2,FALSE),"")</f>
        <v/>
      </c>
      <c r="I482" s="441" t="str">
        <f>IFERROR(VLOOKUP(Tabla1[[#This Row],[Código_Actividad]],[5]!Tabla2[[Código]:[Total de Acciones ]],15,FALSE),"")</f>
        <v/>
      </c>
      <c r="J482" s="442"/>
      <c r="K482" s="442"/>
      <c r="L482" s="442"/>
      <c r="M482" s="442"/>
      <c r="N482" s="443"/>
      <c r="O482" s="444"/>
      <c r="P482" s="445">
        <f>Tabla1[[#This Row],[Cantidad de Insumos]]*O482</f>
        <v>0</v>
      </c>
      <c r="Q482" s="462"/>
      <c r="R482" s="442"/>
    </row>
    <row r="483" spans="2:18" s="57" customFormat="1" x14ac:dyDescent="0.25">
      <c r="B483" s="440" t="str">
        <f>IF(Tabla1[[#This Row],[Código_Actividad]]="","",CONCATENATE(Tabla1[[#This Row],[POA]],".",Tabla1[[#This Row],[SRS]],".",Tabla1[[#This Row],[AREA]],".",Tabla1[[#This Row],[TIPO]]))</f>
        <v/>
      </c>
      <c r="C483" s="440" t="str">
        <f>IF(Tabla1[[#This Row],[Código_Actividad]]="","",'[5]Formulario PPGR1'!#REF!)</f>
        <v/>
      </c>
      <c r="D483" s="440" t="str">
        <f>IF(Tabla1[[#This Row],[Código_Actividad]]="","",'[5]Formulario PPGR1'!#REF!)</f>
        <v/>
      </c>
      <c r="E483" s="440" t="str">
        <f>IF(Tabla1[[#This Row],[Código_Actividad]]="","",'[5]Formulario PPGR1'!#REF!)</f>
        <v/>
      </c>
      <c r="F483" s="440" t="str">
        <f>IF(Tabla1[[#This Row],[Código_Actividad]]="","",'[5]Formulario PPGR1'!#REF!)</f>
        <v/>
      </c>
      <c r="G483" s="476"/>
      <c r="H483" s="455" t="str">
        <f>IFERROR(VLOOKUP(Tabla1[[#This Row],[Código_Actividad]],'[5]Formulario PPGR2'!$H$8:$I$1048576,2,FALSE),"")</f>
        <v/>
      </c>
      <c r="I483" s="441" t="str">
        <f>IFERROR(VLOOKUP(Tabla1[[#This Row],[Código_Actividad]],[5]!Tabla2[[Código]:[Total de Acciones ]],15,FALSE),"")</f>
        <v/>
      </c>
      <c r="J483" s="442"/>
      <c r="K483" s="442"/>
      <c r="L483" s="442"/>
      <c r="M483" s="442"/>
      <c r="N483" s="443"/>
      <c r="O483" s="444"/>
      <c r="P483" s="445">
        <f>Tabla1[[#This Row],[Cantidad de Insumos]]*O483</f>
        <v>0</v>
      </c>
      <c r="Q483" s="462"/>
      <c r="R483" s="442"/>
    </row>
    <row r="484" spans="2:18" s="57" customFormat="1" x14ac:dyDescent="0.25">
      <c r="B484" s="440" t="str">
        <f>IF(Tabla1[[#This Row],[Código_Actividad]]="","",CONCATENATE(Tabla1[[#This Row],[POA]],".",Tabla1[[#This Row],[SRS]],".",Tabla1[[#This Row],[AREA]],".",Tabla1[[#This Row],[TIPO]]))</f>
        <v/>
      </c>
      <c r="C484" s="440" t="str">
        <f>IF(Tabla1[[#This Row],[Código_Actividad]]="","",'[5]Formulario PPGR1'!#REF!)</f>
        <v/>
      </c>
      <c r="D484" s="440" t="str">
        <f>IF(Tabla1[[#This Row],[Código_Actividad]]="","",'[5]Formulario PPGR1'!#REF!)</f>
        <v/>
      </c>
      <c r="E484" s="440" t="str">
        <f>IF(Tabla1[[#This Row],[Código_Actividad]]="","",'[5]Formulario PPGR1'!#REF!)</f>
        <v/>
      </c>
      <c r="F484" s="440" t="str">
        <f>IF(Tabla1[[#This Row],[Código_Actividad]]="","",'[5]Formulario PPGR1'!#REF!)</f>
        <v/>
      </c>
      <c r="G484" s="476"/>
      <c r="H484" s="461" t="str">
        <f>IFERROR(VLOOKUP(Tabla1[[#This Row],[Código_Actividad]],'[5]Formulario PPGR2'!$H$8:$I$1048576,2,FALSE),"")</f>
        <v/>
      </c>
      <c r="I484" s="441" t="str">
        <f>IFERROR(VLOOKUP(Tabla1[[#This Row],[Código_Actividad]],[5]!Tabla2[[Código]:[Total de Acciones ]],15,FALSE),"")</f>
        <v/>
      </c>
      <c r="J484" s="442"/>
      <c r="K484" s="442"/>
      <c r="L484" s="442"/>
      <c r="M484" s="442"/>
      <c r="N484" s="443"/>
      <c r="O484" s="444"/>
      <c r="P484" s="445">
        <f>Tabla1[[#This Row],[Cantidad de Insumos]]*O484</f>
        <v>0</v>
      </c>
      <c r="Q484" s="462"/>
      <c r="R484" s="442"/>
    </row>
    <row r="485" spans="2:18" s="57" customFormat="1" x14ac:dyDescent="0.25">
      <c r="B485" s="440" t="str">
        <f>IF(Tabla1[[#This Row],[Código_Actividad]]="","",CONCATENATE(Tabla1[[#This Row],[POA]],".",Tabla1[[#This Row],[SRS]],".",Tabla1[[#This Row],[AREA]],".",Tabla1[[#This Row],[TIPO]]))</f>
        <v/>
      </c>
      <c r="C485" s="440" t="str">
        <f>IF(Tabla1[[#This Row],[Código_Actividad]]="","",'[5]Formulario PPGR1'!#REF!)</f>
        <v/>
      </c>
      <c r="D485" s="440" t="str">
        <f>IF(Tabla1[[#This Row],[Código_Actividad]]="","",'[5]Formulario PPGR1'!#REF!)</f>
        <v/>
      </c>
      <c r="E485" s="440" t="str">
        <f>IF(Tabla1[[#This Row],[Código_Actividad]]="","",'[5]Formulario PPGR1'!#REF!)</f>
        <v/>
      </c>
      <c r="F485" s="440" t="str">
        <f>IF(Tabla1[[#This Row],[Código_Actividad]]="","",'[5]Formulario PPGR1'!#REF!)</f>
        <v/>
      </c>
      <c r="G485" s="476"/>
      <c r="H485" s="461" t="str">
        <f>IFERROR(VLOOKUP(Tabla1[[#This Row],[Código_Actividad]],'[5]Formulario PPGR2'!$H$8:$I$1048576,2,FALSE),"")</f>
        <v/>
      </c>
      <c r="I485" s="441" t="str">
        <f>IFERROR(VLOOKUP(Tabla1[[#This Row],[Código_Actividad]],[5]!Tabla2[[Código]:[Total de Acciones ]],15,FALSE),"")</f>
        <v/>
      </c>
      <c r="J485" s="442"/>
      <c r="K485" s="442"/>
      <c r="L485" s="442"/>
      <c r="M485" s="442"/>
      <c r="N485" s="443"/>
      <c r="O485" s="444"/>
      <c r="P485" s="445">
        <f>Tabla1[[#This Row],[Cantidad de Insumos]]*O485</f>
        <v>0</v>
      </c>
      <c r="Q485" s="462"/>
      <c r="R485" s="442"/>
    </row>
    <row r="486" spans="2:18" s="57" customFormat="1" x14ac:dyDescent="0.25">
      <c r="B486" s="440" t="str">
        <f>IF(Tabla1[[#This Row],[Código_Actividad]]="","",CONCATENATE(Tabla1[[#This Row],[POA]],".",Tabla1[[#This Row],[SRS]],".",Tabla1[[#This Row],[AREA]],".",Tabla1[[#This Row],[TIPO]]))</f>
        <v/>
      </c>
      <c r="C486" s="440" t="str">
        <f>IF(Tabla1[[#This Row],[Código_Actividad]]="","",'[5]Formulario PPGR1'!#REF!)</f>
        <v/>
      </c>
      <c r="D486" s="440" t="str">
        <f>IF(Tabla1[[#This Row],[Código_Actividad]]="","",'[5]Formulario PPGR1'!#REF!)</f>
        <v/>
      </c>
      <c r="E486" s="440" t="str">
        <f>IF(Tabla1[[#This Row],[Código_Actividad]]="","",'[5]Formulario PPGR1'!#REF!)</f>
        <v/>
      </c>
      <c r="F486" s="440" t="str">
        <f>IF(Tabla1[[#This Row],[Código_Actividad]]="","",'[5]Formulario PPGR1'!#REF!)</f>
        <v/>
      </c>
      <c r="G486" s="476"/>
      <c r="H486" s="455" t="str">
        <f>IFERROR(VLOOKUP(Tabla1[[#This Row],[Código_Actividad]],'[5]Formulario PPGR2'!$H$8:$I$1048576,2,FALSE),"")</f>
        <v/>
      </c>
      <c r="I486" s="441" t="str">
        <f>IFERROR(VLOOKUP(Tabla1[[#This Row],[Código_Actividad]],[5]!Tabla2[[Código]:[Total de Acciones ]],15,FALSE),"")</f>
        <v/>
      </c>
      <c r="J486" s="442"/>
      <c r="K486" s="442"/>
      <c r="L486" s="442"/>
      <c r="M486" s="442"/>
      <c r="N486" s="443"/>
      <c r="O486" s="444"/>
      <c r="P486" s="445">
        <f>Tabla1[[#This Row],[Cantidad de Insumos]]*O486</f>
        <v>0</v>
      </c>
      <c r="Q486" s="462"/>
      <c r="R486" s="442"/>
    </row>
    <row r="487" spans="2:18" s="57" customFormat="1" x14ac:dyDescent="0.25">
      <c r="B487" s="440" t="str">
        <f>IF(Tabla1[[#This Row],[Código_Actividad]]="","",CONCATENATE(Tabla1[[#This Row],[POA]],".",Tabla1[[#This Row],[SRS]],".",Tabla1[[#This Row],[AREA]],".",Tabla1[[#This Row],[TIPO]]))</f>
        <v/>
      </c>
      <c r="C487" s="440" t="str">
        <f>IF(Tabla1[[#This Row],[Código_Actividad]]="","",'[5]Formulario PPGR1'!#REF!)</f>
        <v/>
      </c>
      <c r="D487" s="440" t="str">
        <f>IF(Tabla1[[#This Row],[Código_Actividad]]="","",'[5]Formulario PPGR1'!#REF!)</f>
        <v/>
      </c>
      <c r="E487" s="440" t="str">
        <f>IF(Tabla1[[#This Row],[Código_Actividad]]="","",'[5]Formulario PPGR1'!#REF!)</f>
        <v/>
      </c>
      <c r="F487" s="440" t="str">
        <f>IF(Tabla1[[#This Row],[Código_Actividad]]="","",'[5]Formulario PPGR1'!#REF!)</f>
        <v/>
      </c>
      <c r="G487" s="476"/>
      <c r="H487" s="455" t="str">
        <f>IFERROR(VLOOKUP(Tabla1[[#This Row],[Código_Actividad]],'[5]Formulario PPGR2'!$H$8:$I$1048576,2,FALSE),"")</f>
        <v/>
      </c>
      <c r="I487" s="441" t="str">
        <f>IFERROR(VLOOKUP(Tabla1[[#This Row],[Código_Actividad]],[5]!Tabla2[[Código]:[Total de Acciones ]],15,FALSE),"")</f>
        <v/>
      </c>
      <c r="J487" s="442"/>
      <c r="K487" s="442"/>
      <c r="L487" s="442"/>
      <c r="M487" s="442"/>
      <c r="N487" s="443"/>
      <c r="O487" s="444"/>
      <c r="P487" s="445">
        <f>Tabla1[[#This Row],[Cantidad de Insumos]]*O487</f>
        <v>0</v>
      </c>
      <c r="Q487" s="462"/>
      <c r="R487" s="442"/>
    </row>
    <row r="488" spans="2:18" s="57" customFormat="1" x14ac:dyDescent="0.25">
      <c r="B488" s="440" t="str">
        <f>IF(Tabla1[[#This Row],[Código_Actividad]]="","",CONCATENATE(Tabla1[[#This Row],[POA]],".",Tabla1[[#This Row],[SRS]],".",Tabla1[[#This Row],[AREA]],".",Tabla1[[#This Row],[TIPO]]))</f>
        <v/>
      </c>
      <c r="C488" s="440" t="str">
        <f>IF(Tabla1[[#This Row],[Código_Actividad]]="","",'[5]Formulario PPGR1'!#REF!)</f>
        <v/>
      </c>
      <c r="D488" s="440" t="str">
        <f>IF(Tabla1[[#This Row],[Código_Actividad]]="","",'[5]Formulario PPGR1'!#REF!)</f>
        <v/>
      </c>
      <c r="E488" s="440" t="str">
        <f>IF(Tabla1[[#This Row],[Código_Actividad]]="","",'[5]Formulario PPGR1'!#REF!)</f>
        <v/>
      </c>
      <c r="F488" s="440" t="str">
        <f>IF(Tabla1[[#This Row],[Código_Actividad]]="","",'[5]Formulario PPGR1'!#REF!)</f>
        <v/>
      </c>
      <c r="G488" s="476"/>
      <c r="H488" s="461" t="str">
        <f>IFERROR(VLOOKUP(Tabla1[[#This Row],[Código_Actividad]],'[5]Formulario PPGR2'!$H$8:$I$1048576,2,FALSE),"")</f>
        <v/>
      </c>
      <c r="I488" s="441" t="str">
        <f>IFERROR(VLOOKUP(Tabla1[[#This Row],[Código_Actividad]],[5]!Tabla2[[Código]:[Total de Acciones ]],15,FALSE),"")</f>
        <v/>
      </c>
      <c r="J488" s="442"/>
      <c r="K488" s="442"/>
      <c r="L488" s="442"/>
      <c r="M488" s="442"/>
      <c r="N488" s="443"/>
      <c r="O488" s="444"/>
      <c r="P488" s="445">
        <f>Tabla1[[#This Row],[Cantidad de Insumos]]*O488</f>
        <v>0</v>
      </c>
      <c r="Q488" s="462"/>
      <c r="R488" s="442"/>
    </row>
    <row r="489" spans="2:18" s="57" customFormat="1" x14ac:dyDescent="0.25">
      <c r="B489" s="440" t="str">
        <f>IF(Tabla1[[#This Row],[Código_Actividad]]="","",CONCATENATE(Tabla1[[#This Row],[POA]],".",Tabla1[[#This Row],[SRS]],".",Tabla1[[#This Row],[AREA]],".",Tabla1[[#This Row],[TIPO]]))</f>
        <v/>
      </c>
      <c r="C489" s="440" t="str">
        <f>IF(Tabla1[[#This Row],[Código_Actividad]]="","",'[5]Formulario PPGR1'!#REF!)</f>
        <v/>
      </c>
      <c r="D489" s="440" t="str">
        <f>IF(Tabla1[[#This Row],[Código_Actividad]]="","",'[5]Formulario PPGR1'!#REF!)</f>
        <v/>
      </c>
      <c r="E489" s="440" t="str">
        <f>IF(Tabla1[[#This Row],[Código_Actividad]]="","",'[5]Formulario PPGR1'!#REF!)</f>
        <v/>
      </c>
      <c r="F489" s="440" t="str">
        <f>IF(Tabla1[[#This Row],[Código_Actividad]]="","",'[5]Formulario PPGR1'!#REF!)</f>
        <v/>
      </c>
      <c r="G489" s="476"/>
      <c r="H489" s="461" t="str">
        <f>IFERROR(VLOOKUP(Tabla1[[#This Row],[Código_Actividad]],'[5]Formulario PPGR2'!$H$8:$I$1048576,2,FALSE),"")</f>
        <v/>
      </c>
      <c r="I489" s="441" t="str">
        <f>IFERROR(VLOOKUP(Tabla1[[#This Row],[Código_Actividad]],[5]!Tabla2[[Código]:[Total de Acciones ]],15,FALSE),"")</f>
        <v/>
      </c>
      <c r="J489" s="442"/>
      <c r="K489" s="442"/>
      <c r="L489" s="442"/>
      <c r="M489" s="442"/>
      <c r="N489" s="443"/>
      <c r="O489" s="444"/>
      <c r="P489" s="445">
        <f>Tabla1[[#This Row],[Cantidad de Insumos]]*O489</f>
        <v>0</v>
      </c>
      <c r="Q489" s="462"/>
      <c r="R489" s="442"/>
    </row>
    <row r="490" spans="2:18" s="57" customFormat="1" x14ac:dyDescent="0.25">
      <c r="B490" s="440" t="str">
        <f>IF(Tabla1[[#This Row],[Código_Actividad]]="","",CONCATENATE(Tabla1[[#This Row],[POA]],".",Tabla1[[#This Row],[SRS]],".",Tabla1[[#This Row],[AREA]],".",Tabla1[[#This Row],[TIPO]]))</f>
        <v/>
      </c>
      <c r="C490" s="440" t="str">
        <f>IF(Tabla1[[#This Row],[Código_Actividad]]="","",'[5]Formulario PPGR1'!#REF!)</f>
        <v/>
      </c>
      <c r="D490" s="440" t="str">
        <f>IF(Tabla1[[#This Row],[Código_Actividad]]="","",'[5]Formulario PPGR1'!#REF!)</f>
        <v/>
      </c>
      <c r="E490" s="440" t="str">
        <f>IF(Tabla1[[#This Row],[Código_Actividad]]="","",'[5]Formulario PPGR1'!#REF!)</f>
        <v/>
      </c>
      <c r="F490" s="440" t="str">
        <f>IF(Tabla1[[#This Row],[Código_Actividad]]="","",'[5]Formulario PPGR1'!#REF!)</f>
        <v/>
      </c>
      <c r="G490" s="476"/>
      <c r="H490" s="455" t="str">
        <f>IFERROR(VLOOKUP(Tabla1[[#This Row],[Código_Actividad]],'[5]Formulario PPGR2'!$H$8:$I$1048576,2,FALSE),"")</f>
        <v/>
      </c>
      <c r="I490" s="441" t="str">
        <f>IFERROR(VLOOKUP(Tabla1[[#This Row],[Código_Actividad]],[5]!Tabla2[[Código]:[Total de Acciones ]],15,FALSE),"")</f>
        <v/>
      </c>
      <c r="J490" s="442"/>
      <c r="K490" s="442"/>
      <c r="L490" s="442"/>
      <c r="M490" s="442"/>
      <c r="N490" s="443"/>
      <c r="O490" s="444"/>
      <c r="P490" s="445">
        <f>Tabla1[[#This Row],[Cantidad de Insumos]]*O490</f>
        <v>0</v>
      </c>
      <c r="Q490" s="462"/>
      <c r="R490" s="442"/>
    </row>
    <row r="491" spans="2:18" s="57" customFormat="1" x14ac:dyDescent="0.25">
      <c r="B491" s="440" t="str">
        <f>IF(Tabla1[[#This Row],[Código_Actividad]]="","",CONCATENATE(Tabla1[[#This Row],[POA]],".",Tabla1[[#This Row],[SRS]],".",Tabla1[[#This Row],[AREA]],".",Tabla1[[#This Row],[TIPO]]))</f>
        <v/>
      </c>
      <c r="C491" s="440" t="str">
        <f>IF(Tabla1[[#This Row],[Código_Actividad]]="","",'[5]Formulario PPGR1'!#REF!)</f>
        <v/>
      </c>
      <c r="D491" s="440" t="str">
        <f>IF(Tabla1[[#This Row],[Código_Actividad]]="","",'[5]Formulario PPGR1'!#REF!)</f>
        <v/>
      </c>
      <c r="E491" s="440" t="str">
        <f>IF(Tabla1[[#This Row],[Código_Actividad]]="","",'[5]Formulario PPGR1'!#REF!)</f>
        <v/>
      </c>
      <c r="F491" s="440" t="str">
        <f>IF(Tabla1[[#This Row],[Código_Actividad]]="","",'[5]Formulario PPGR1'!#REF!)</f>
        <v/>
      </c>
      <c r="G491" s="476"/>
      <c r="H491" s="455" t="str">
        <f>IFERROR(VLOOKUP(Tabla1[[#This Row],[Código_Actividad]],'[5]Formulario PPGR2'!$H$8:$I$1048576,2,FALSE),"")</f>
        <v/>
      </c>
      <c r="I491" s="441" t="str">
        <f>IFERROR(VLOOKUP(Tabla1[[#This Row],[Código_Actividad]],[5]!Tabla2[[Código]:[Total de Acciones ]],15,FALSE),"")</f>
        <v/>
      </c>
      <c r="J491" s="442"/>
      <c r="K491" s="442"/>
      <c r="L491" s="442"/>
      <c r="M491" s="442"/>
      <c r="N491" s="443"/>
      <c r="O491" s="444"/>
      <c r="P491" s="445">
        <f>Tabla1[[#This Row],[Cantidad de Insumos]]*O491</f>
        <v>0</v>
      </c>
      <c r="Q491" s="462"/>
      <c r="R491" s="442"/>
    </row>
    <row r="492" spans="2:18" s="57" customFormat="1" x14ac:dyDescent="0.25">
      <c r="B492" s="440" t="str">
        <f>IF(Tabla1[[#This Row],[Código_Actividad]]="","",CONCATENATE(Tabla1[[#This Row],[POA]],".",Tabla1[[#This Row],[SRS]],".",Tabla1[[#This Row],[AREA]],".",Tabla1[[#This Row],[TIPO]]))</f>
        <v/>
      </c>
      <c r="C492" s="440" t="str">
        <f>IF(Tabla1[[#This Row],[Código_Actividad]]="","",'[5]Formulario PPGR1'!#REF!)</f>
        <v/>
      </c>
      <c r="D492" s="440" t="str">
        <f>IF(Tabla1[[#This Row],[Código_Actividad]]="","",'[5]Formulario PPGR1'!#REF!)</f>
        <v/>
      </c>
      <c r="E492" s="440" t="str">
        <f>IF(Tabla1[[#This Row],[Código_Actividad]]="","",'[5]Formulario PPGR1'!#REF!)</f>
        <v/>
      </c>
      <c r="F492" s="440" t="str">
        <f>IF(Tabla1[[#This Row],[Código_Actividad]]="","",'[5]Formulario PPGR1'!#REF!)</f>
        <v/>
      </c>
      <c r="G492" s="476"/>
      <c r="H492" s="461" t="str">
        <f>IFERROR(VLOOKUP(Tabla1[[#This Row],[Código_Actividad]],'[5]Formulario PPGR2'!$H$8:$I$1048576,2,FALSE),"")</f>
        <v/>
      </c>
      <c r="I492" s="441" t="str">
        <f>IFERROR(VLOOKUP(Tabla1[[#This Row],[Código_Actividad]],[5]!Tabla2[[Código]:[Total de Acciones ]],15,FALSE),"")</f>
        <v/>
      </c>
      <c r="J492" s="442"/>
      <c r="K492" s="442"/>
      <c r="L492" s="442"/>
      <c r="M492" s="442"/>
      <c r="N492" s="443"/>
      <c r="O492" s="444"/>
      <c r="P492" s="445">
        <f>Tabla1[[#This Row],[Cantidad de Insumos]]*O492</f>
        <v>0</v>
      </c>
      <c r="Q492" s="462"/>
      <c r="R492" s="442"/>
    </row>
    <row r="493" spans="2:18" s="57" customFormat="1" x14ac:dyDescent="0.25">
      <c r="B493" s="440" t="str">
        <f>IF(Tabla1[[#This Row],[Código_Actividad]]="","",CONCATENATE(Tabla1[[#This Row],[POA]],".",Tabla1[[#This Row],[SRS]],".",Tabla1[[#This Row],[AREA]],".",Tabla1[[#This Row],[TIPO]]))</f>
        <v/>
      </c>
      <c r="C493" s="440" t="str">
        <f>IF(Tabla1[[#This Row],[Código_Actividad]]="","",'[5]Formulario PPGR1'!#REF!)</f>
        <v/>
      </c>
      <c r="D493" s="440" t="str">
        <f>IF(Tabla1[[#This Row],[Código_Actividad]]="","",'[5]Formulario PPGR1'!#REF!)</f>
        <v/>
      </c>
      <c r="E493" s="440" t="str">
        <f>IF(Tabla1[[#This Row],[Código_Actividad]]="","",'[5]Formulario PPGR1'!#REF!)</f>
        <v/>
      </c>
      <c r="F493" s="440" t="str">
        <f>IF(Tabla1[[#This Row],[Código_Actividad]]="","",'[5]Formulario PPGR1'!#REF!)</f>
        <v/>
      </c>
      <c r="G493" s="476"/>
      <c r="H493" s="455" t="str">
        <f>IFERROR(VLOOKUP(Tabla1[[#This Row],[Código_Actividad]],'[5]Formulario PPGR2'!$H$8:$I$1048576,2,FALSE),"")</f>
        <v/>
      </c>
      <c r="I493" s="441" t="str">
        <f>IFERROR(VLOOKUP(Tabla1[[#This Row],[Código_Actividad]],[5]!Tabla2[[Código]:[Total de Acciones ]],15,FALSE),"")</f>
        <v/>
      </c>
      <c r="J493" s="442"/>
      <c r="K493" s="442"/>
      <c r="L493" s="442"/>
      <c r="M493" s="442"/>
      <c r="N493" s="443"/>
      <c r="O493" s="444"/>
      <c r="P493" s="445">
        <f>Tabla1[[#This Row],[Cantidad de Insumos]]*O493</f>
        <v>0</v>
      </c>
      <c r="Q493" s="462"/>
      <c r="R493" s="442"/>
    </row>
    <row r="494" spans="2:18" s="57" customFormat="1" x14ac:dyDescent="0.25">
      <c r="B494" s="440" t="str">
        <f>IF(Tabla1[[#This Row],[Código_Actividad]]="","",CONCATENATE(Tabla1[[#This Row],[POA]],".",Tabla1[[#This Row],[SRS]],".",Tabla1[[#This Row],[AREA]],".",Tabla1[[#This Row],[TIPO]]))</f>
        <v/>
      </c>
      <c r="C494" s="440" t="str">
        <f>IF(Tabla1[[#This Row],[Código_Actividad]]="","",'[5]Formulario PPGR1'!#REF!)</f>
        <v/>
      </c>
      <c r="D494" s="440" t="str">
        <f>IF(Tabla1[[#This Row],[Código_Actividad]]="","",'[5]Formulario PPGR1'!#REF!)</f>
        <v/>
      </c>
      <c r="E494" s="440" t="str">
        <f>IF(Tabla1[[#This Row],[Código_Actividad]]="","",'[5]Formulario PPGR1'!#REF!)</f>
        <v/>
      </c>
      <c r="F494" s="440" t="str">
        <f>IF(Tabla1[[#This Row],[Código_Actividad]]="","",'[5]Formulario PPGR1'!#REF!)</f>
        <v/>
      </c>
      <c r="G494" s="476"/>
      <c r="H494" s="455" t="str">
        <f>IFERROR(VLOOKUP(Tabla1[[#This Row],[Código_Actividad]],'[5]Formulario PPGR2'!$H$8:$I$1048576,2,FALSE),"")</f>
        <v/>
      </c>
      <c r="I494" s="441" t="str">
        <f>IFERROR(VLOOKUP(Tabla1[[#This Row],[Código_Actividad]],[5]!Tabla2[[Código]:[Total de Acciones ]],15,FALSE),"")</f>
        <v/>
      </c>
      <c r="J494" s="442"/>
      <c r="K494" s="442"/>
      <c r="L494" s="442"/>
      <c r="M494" s="442"/>
      <c r="N494" s="443"/>
      <c r="O494" s="444"/>
      <c r="P494" s="445">
        <f>Tabla1[[#This Row],[Cantidad de Insumos]]*O494</f>
        <v>0</v>
      </c>
      <c r="Q494" s="462"/>
      <c r="R494" s="442"/>
    </row>
    <row r="495" spans="2:18" s="57" customFormat="1" x14ac:dyDescent="0.25">
      <c r="B495" s="440" t="str">
        <f>IF(Tabla1[[#This Row],[Código_Actividad]]="","",CONCATENATE(Tabla1[[#This Row],[POA]],".",Tabla1[[#This Row],[SRS]],".",Tabla1[[#This Row],[AREA]],".",Tabla1[[#This Row],[TIPO]]))</f>
        <v/>
      </c>
      <c r="C495" s="440" t="str">
        <f>IF(Tabla1[[#This Row],[Código_Actividad]]="","",'[5]Formulario PPGR1'!#REF!)</f>
        <v/>
      </c>
      <c r="D495" s="440" t="str">
        <f>IF(Tabla1[[#This Row],[Código_Actividad]]="","",'[5]Formulario PPGR1'!#REF!)</f>
        <v/>
      </c>
      <c r="E495" s="440" t="str">
        <f>IF(Tabla1[[#This Row],[Código_Actividad]]="","",'[5]Formulario PPGR1'!#REF!)</f>
        <v/>
      </c>
      <c r="F495" s="440" t="str">
        <f>IF(Tabla1[[#This Row],[Código_Actividad]]="","",'[5]Formulario PPGR1'!#REF!)</f>
        <v/>
      </c>
      <c r="G495" s="476"/>
      <c r="H495" s="461" t="str">
        <f>IFERROR(VLOOKUP(Tabla1[[#This Row],[Código_Actividad]],'[5]Formulario PPGR2'!$H$8:$I$1048576,2,FALSE),"")</f>
        <v/>
      </c>
      <c r="I495" s="441" t="str">
        <f>IFERROR(VLOOKUP(Tabla1[[#This Row],[Código_Actividad]],[5]!Tabla2[[Código]:[Total de Acciones ]],15,FALSE),"")</f>
        <v/>
      </c>
      <c r="J495" s="442"/>
      <c r="K495" s="442"/>
      <c r="L495" s="442"/>
      <c r="M495" s="442"/>
      <c r="N495" s="443"/>
      <c r="O495" s="444"/>
      <c r="P495" s="445">
        <f>Tabla1[[#This Row],[Cantidad de Insumos]]*O495</f>
        <v>0</v>
      </c>
      <c r="Q495" s="462"/>
      <c r="R495" s="442"/>
    </row>
    <row r="496" spans="2:18" s="57" customFormat="1" x14ac:dyDescent="0.25">
      <c r="B496" s="440" t="str">
        <f>IF(Tabla1[[#This Row],[Código_Actividad]]="","",CONCATENATE(Tabla1[[#This Row],[POA]],".",Tabla1[[#This Row],[SRS]],".",Tabla1[[#This Row],[AREA]],".",Tabla1[[#This Row],[TIPO]]))</f>
        <v/>
      </c>
      <c r="C496" s="440" t="str">
        <f>IF(Tabla1[[#This Row],[Código_Actividad]]="","",'[5]Formulario PPGR1'!#REF!)</f>
        <v/>
      </c>
      <c r="D496" s="440" t="str">
        <f>IF(Tabla1[[#This Row],[Código_Actividad]]="","",'[5]Formulario PPGR1'!#REF!)</f>
        <v/>
      </c>
      <c r="E496" s="440" t="str">
        <f>IF(Tabla1[[#This Row],[Código_Actividad]]="","",'[5]Formulario PPGR1'!#REF!)</f>
        <v/>
      </c>
      <c r="F496" s="440" t="str">
        <f>IF(Tabla1[[#This Row],[Código_Actividad]]="","",'[5]Formulario PPGR1'!#REF!)</f>
        <v/>
      </c>
      <c r="G496" s="476"/>
      <c r="H496" s="455" t="str">
        <f>IFERROR(VLOOKUP(Tabla1[[#This Row],[Código_Actividad]],'[5]Formulario PPGR2'!$H$8:$I$1048576,2,FALSE),"")</f>
        <v/>
      </c>
      <c r="I496" s="441" t="str">
        <f>IFERROR(VLOOKUP(Tabla1[[#This Row],[Código_Actividad]],[5]!Tabla2[[Código]:[Total de Acciones ]],15,FALSE),"")</f>
        <v/>
      </c>
      <c r="J496" s="442"/>
      <c r="K496" s="442"/>
      <c r="L496" s="442"/>
      <c r="M496" s="442"/>
      <c r="N496" s="443"/>
      <c r="O496" s="444"/>
      <c r="P496" s="445">
        <f>Tabla1[[#This Row],[Cantidad de Insumos]]*O496</f>
        <v>0</v>
      </c>
      <c r="Q496" s="462"/>
      <c r="R496" s="442"/>
    </row>
    <row r="497" spans="2:18" s="57" customFormat="1" x14ac:dyDescent="0.25">
      <c r="B497" s="440" t="str">
        <f>IF(Tabla1[[#This Row],[Código_Actividad]]="","",CONCATENATE(Tabla1[[#This Row],[POA]],".",Tabla1[[#This Row],[SRS]],".",Tabla1[[#This Row],[AREA]],".",Tabla1[[#This Row],[TIPO]]))</f>
        <v/>
      </c>
      <c r="C497" s="440" t="str">
        <f>IF(Tabla1[[#This Row],[Código_Actividad]]="","",'[5]Formulario PPGR1'!#REF!)</f>
        <v/>
      </c>
      <c r="D497" s="440" t="str">
        <f>IF(Tabla1[[#This Row],[Código_Actividad]]="","",'[5]Formulario PPGR1'!#REF!)</f>
        <v/>
      </c>
      <c r="E497" s="440" t="str">
        <f>IF(Tabla1[[#This Row],[Código_Actividad]]="","",'[5]Formulario PPGR1'!#REF!)</f>
        <v/>
      </c>
      <c r="F497" s="440" t="str">
        <f>IF(Tabla1[[#This Row],[Código_Actividad]]="","",'[5]Formulario PPGR1'!#REF!)</f>
        <v/>
      </c>
      <c r="G497" s="476"/>
      <c r="H497" s="455" t="str">
        <f>IFERROR(VLOOKUP(Tabla1[[#This Row],[Código_Actividad]],'[5]Formulario PPGR2'!$H$8:$I$1048576,2,FALSE),"")</f>
        <v/>
      </c>
      <c r="I497" s="441" t="str">
        <f>IFERROR(VLOOKUP(Tabla1[[#This Row],[Código_Actividad]],[5]!Tabla2[[Código]:[Total de Acciones ]],15,FALSE),"")</f>
        <v/>
      </c>
      <c r="J497" s="442"/>
      <c r="K497" s="442"/>
      <c r="L497" s="442"/>
      <c r="M497" s="442"/>
      <c r="N497" s="443"/>
      <c r="O497" s="444"/>
      <c r="P497" s="445">
        <f>Tabla1[[#This Row],[Cantidad de Insumos]]*O497</f>
        <v>0</v>
      </c>
      <c r="Q497" s="462"/>
      <c r="R497" s="442"/>
    </row>
    <row r="498" spans="2:18" s="57" customFormat="1" x14ac:dyDescent="0.25">
      <c r="B498" s="440" t="str">
        <f>IF(Tabla1[[#This Row],[Código_Actividad]]="","",CONCATENATE(Tabla1[[#This Row],[POA]],".",Tabla1[[#This Row],[SRS]],".",Tabla1[[#This Row],[AREA]],".",Tabla1[[#This Row],[TIPO]]))</f>
        <v/>
      </c>
      <c r="C498" s="440" t="str">
        <f>IF(Tabla1[[#This Row],[Código_Actividad]]="","",'[5]Formulario PPGR1'!#REF!)</f>
        <v/>
      </c>
      <c r="D498" s="440" t="str">
        <f>IF(Tabla1[[#This Row],[Código_Actividad]]="","",'[5]Formulario PPGR1'!#REF!)</f>
        <v/>
      </c>
      <c r="E498" s="440" t="str">
        <f>IF(Tabla1[[#This Row],[Código_Actividad]]="","",'[5]Formulario PPGR1'!#REF!)</f>
        <v/>
      </c>
      <c r="F498" s="440" t="str">
        <f>IF(Tabla1[[#This Row],[Código_Actividad]]="","",'[5]Formulario PPGR1'!#REF!)</f>
        <v/>
      </c>
      <c r="G498" s="476"/>
      <c r="H498" s="461" t="str">
        <f>IFERROR(VLOOKUP(Tabla1[[#This Row],[Código_Actividad]],'[5]Formulario PPGR2'!$H$8:$I$1048576,2,FALSE),"")</f>
        <v/>
      </c>
      <c r="I498" s="441" t="str">
        <f>IFERROR(VLOOKUP(Tabla1[[#This Row],[Código_Actividad]],[5]!Tabla2[[Código]:[Total de Acciones ]],15,FALSE),"")</f>
        <v/>
      </c>
      <c r="J498" s="442"/>
      <c r="K498" s="442"/>
      <c r="L498" s="442"/>
      <c r="M498" s="442"/>
      <c r="N498" s="443"/>
      <c r="O498" s="444"/>
      <c r="P498" s="445">
        <f>Tabla1[[#This Row],[Cantidad de Insumos]]*O498</f>
        <v>0</v>
      </c>
      <c r="Q498" s="462"/>
      <c r="R498" s="442"/>
    </row>
    <row r="499" spans="2:18" s="57" customFormat="1" x14ac:dyDescent="0.25">
      <c r="B499" s="440" t="str">
        <f>IF(Tabla1[[#This Row],[Código_Actividad]]="","",CONCATENATE(Tabla1[[#This Row],[POA]],".",Tabla1[[#This Row],[SRS]],".",Tabla1[[#This Row],[AREA]],".",Tabla1[[#This Row],[TIPO]]))</f>
        <v/>
      </c>
      <c r="C499" s="440" t="str">
        <f>IF(Tabla1[[#This Row],[Código_Actividad]]="","",'[5]Formulario PPGR1'!#REF!)</f>
        <v/>
      </c>
      <c r="D499" s="440" t="str">
        <f>IF(Tabla1[[#This Row],[Código_Actividad]]="","",'[5]Formulario PPGR1'!#REF!)</f>
        <v/>
      </c>
      <c r="E499" s="440" t="str">
        <f>IF(Tabla1[[#This Row],[Código_Actividad]]="","",'[5]Formulario PPGR1'!#REF!)</f>
        <v/>
      </c>
      <c r="F499" s="440" t="str">
        <f>IF(Tabla1[[#This Row],[Código_Actividad]]="","",'[5]Formulario PPGR1'!#REF!)</f>
        <v/>
      </c>
      <c r="G499" s="476"/>
      <c r="H499" s="455" t="str">
        <f>IFERROR(VLOOKUP(Tabla1[[#This Row],[Código_Actividad]],'[5]Formulario PPGR2'!$H$8:$I$1048576,2,FALSE),"")</f>
        <v/>
      </c>
      <c r="I499" s="441" t="str">
        <f>IFERROR(VLOOKUP(Tabla1[[#This Row],[Código_Actividad]],[5]!Tabla2[[Código]:[Total de Acciones ]],15,FALSE),"")</f>
        <v/>
      </c>
      <c r="J499" s="442"/>
      <c r="K499" s="442"/>
      <c r="L499" s="442"/>
      <c r="M499" s="442"/>
      <c r="N499" s="443"/>
      <c r="O499" s="444"/>
      <c r="P499" s="445">
        <f>Tabla1[[#This Row],[Cantidad de Insumos]]*O499</f>
        <v>0</v>
      </c>
      <c r="Q499" s="462"/>
      <c r="R499" s="442"/>
    </row>
    <row r="500" spans="2:18" s="57" customFormat="1" x14ac:dyDescent="0.25">
      <c r="B500" s="440" t="str">
        <f>IF(Tabla1[[#This Row],[Código_Actividad]]="","",CONCATENATE(Tabla1[[#This Row],[POA]],".",Tabla1[[#This Row],[SRS]],".",Tabla1[[#This Row],[AREA]],".",Tabla1[[#This Row],[TIPO]]))</f>
        <v/>
      </c>
      <c r="C500" s="440" t="str">
        <f>IF(Tabla1[[#This Row],[Código_Actividad]]="","",'[5]Formulario PPGR1'!#REF!)</f>
        <v/>
      </c>
      <c r="D500" s="440" t="str">
        <f>IF(Tabla1[[#This Row],[Código_Actividad]]="","",'[5]Formulario PPGR1'!#REF!)</f>
        <v/>
      </c>
      <c r="E500" s="440" t="str">
        <f>IF(Tabla1[[#This Row],[Código_Actividad]]="","",'[5]Formulario PPGR1'!#REF!)</f>
        <v/>
      </c>
      <c r="F500" s="440" t="str">
        <f>IF(Tabla1[[#This Row],[Código_Actividad]]="","",'[5]Formulario PPGR1'!#REF!)</f>
        <v/>
      </c>
      <c r="G500" s="476"/>
      <c r="H500" s="455" t="str">
        <f>IFERROR(VLOOKUP(Tabla1[[#This Row],[Código_Actividad]],'[5]Formulario PPGR2'!$H$8:$I$1048576,2,FALSE),"")</f>
        <v/>
      </c>
      <c r="I500" s="441" t="str">
        <f>IFERROR(VLOOKUP(Tabla1[[#This Row],[Código_Actividad]],[5]!Tabla2[[Código]:[Total de Acciones ]],15,FALSE),"")</f>
        <v/>
      </c>
      <c r="J500" s="442"/>
      <c r="K500" s="442"/>
      <c r="L500" s="442"/>
      <c r="M500" s="442"/>
      <c r="N500" s="443"/>
      <c r="O500" s="444"/>
      <c r="P500" s="445">
        <f>Tabla1[[#This Row],[Cantidad de Insumos]]*O500</f>
        <v>0</v>
      </c>
      <c r="Q500" s="462"/>
      <c r="R500" s="442"/>
    </row>
    <row r="501" spans="2:18" s="57" customFormat="1" x14ac:dyDescent="0.25">
      <c r="B501" s="440" t="str">
        <f>IF(Tabla1[[#This Row],[Código_Actividad]]="","",CONCATENATE(Tabla1[[#This Row],[POA]],".",Tabla1[[#This Row],[SRS]],".",Tabla1[[#This Row],[AREA]],".",Tabla1[[#This Row],[TIPO]]))</f>
        <v/>
      </c>
      <c r="C501" s="440" t="str">
        <f>IF(Tabla1[[#This Row],[Código_Actividad]]="","",'[5]Formulario PPGR1'!#REF!)</f>
        <v/>
      </c>
      <c r="D501" s="440" t="str">
        <f>IF(Tabla1[[#This Row],[Código_Actividad]]="","",'[5]Formulario PPGR1'!#REF!)</f>
        <v/>
      </c>
      <c r="E501" s="440" t="str">
        <f>IF(Tabla1[[#This Row],[Código_Actividad]]="","",'[5]Formulario PPGR1'!#REF!)</f>
        <v/>
      </c>
      <c r="F501" s="440" t="str">
        <f>IF(Tabla1[[#This Row],[Código_Actividad]]="","",'[5]Formulario PPGR1'!#REF!)</f>
        <v/>
      </c>
      <c r="G501" s="476"/>
      <c r="H501" s="461" t="str">
        <f>IFERROR(VLOOKUP(Tabla1[[#This Row],[Código_Actividad]],'[5]Formulario PPGR2'!$H$8:$I$1048576,2,FALSE),"")</f>
        <v/>
      </c>
      <c r="I501" s="441" t="str">
        <f>IFERROR(VLOOKUP(Tabla1[[#This Row],[Código_Actividad]],[5]!Tabla2[[Código]:[Total de Acciones ]],15,FALSE),"")</f>
        <v/>
      </c>
      <c r="J501" s="442"/>
      <c r="K501" s="442"/>
      <c r="L501" s="442"/>
      <c r="M501" s="442"/>
      <c r="N501" s="443"/>
      <c r="O501" s="444"/>
      <c r="P501" s="445">
        <f>Tabla1[[#This Row],[Cantidad de Insumos]]*O501</f>
        <v>0</v>
      </c>
      <c r="Q501" s="462"/>
      <c r="R501" s="442"/>
    </row>
    <row r="502" spans="2:18" s="57" customFormat="1" x14ac:dyDescent="0.25">
      <c r="B502" s="440" t="str">
        <f>IF(Tabla1[[#This Row],[Código_Actividad]]="","",CONCATENATE(Tabla1[[#This Row],[POA]],".",Tabla1[[#This Row],[SRS]],".",Tabla1[[#This Row],[AREA]],".",Tabla1[[#This Row],[TIPO]]))</f>
        <v/>
      </c>
      <c r="C502" s="440" t="str">
        <f>IF(Tabla1[[#This Row],[Código_Actividad]]="","",'[5]Formulario PPGR1'!#REF!)</f>
        <v/>
      </c>
      <c r="D502" s="440" t="str">
        <f>IF(Tabla1[[#This Row],[Código_Actividad]]="","",'[5]Formulario PPGR1'!#REF!)</f>
        <v/>
      </c>
      <c r="E502" s="440" t="str">
        <f>IF(Tabla1[[#This Row],[Código_Actividad]]="","",'[5]Formulario PPGR1'!#REF!)</f>
        <v/>
      </c>
      <c r="F502" s="440" t="str">
        <f>IF(Tabla1[[#This Row],[Código_Actividad]]="","",'[5]Formulario PPGR1'!#REF!)</f>
        <v/>
      </c>
      <c r="G502" s="476"/>
      <c r="H502" s="455" t="str">
        <f>IFERROR(VLOOKUP(Tabla1[[#This Row],[Código_Actividad]],'[5]Formulario PPGR2'!$H$8:$I$1048576,2,FALSE),"")</f>
        <v/>
      </c>
      <c r="I502" s="441" t="str">
        <f>IFERROR(VLOOKUP(Tabla1[[#This Row],[Código_Actividad]],[5]!Tabla2[[Código]:[Total de Acciones ]],15,FALSE),"")</f>
        <v/>
      </c>
      <c r="J502" s="442"/>
      <c r="K502" s="442"/>
      <c r="L502" s="442"/>
      <c r="M502" s="442"/>
      <c r="N502" s="443"/>
      <c r="O502" s="444"/>
      <c r="P502" s="445">
        <f>Tabla1[[#This Row],[Cantidad de Insumos]]*O502</f>
        <v>0</v>
      </c>
      <c r="Q502" s="462"/>
      <c r="R502" s="442"/>
    </row>
    <row r="503" spans="2:18" s="57" customFormat="1" x14ac:dyDescent="0.25">
      <c r="B503" s="440" t="str">
        <f>IF(Tabla1[[#This Row],[Código_Actividad]]="","",CONCATENATE(Tabla1[[#This Row],[POA]],".",Tabla1[[#This Row],[SRS]],".",Tabla1[[#This Row],[AREA]],".",Tabla1[[#This Row],[TIPO]]))</f>
        <v/>
      </c>
      <c r="C503" s="440" t="str">
        <f>IF(Tabla1[[#This Row],[Código_Actividad]]="","",'[5]Formulario PPGR1'!#REF!)</f>
        <v/>
      </c>
      <c r="D503" s="440" t="str">
        <f>IF(Tabla1[[#This Row],[Código_Actividad]]="","",'[5]Formulario PPGR1'!#REF!)</f>
        <v/>
      </c>
      <c r="E503" s="440" t="str">
        <f>IF(Tabla1[[#This Row],[Código_Actividad]]="","",'[5]Formulario PPGR1'!#REF!)</f>
        <v/>
      </c>
      <c r="F503" s="440" t="str">
        <f>IF(Tabla1[[#This Row],[Código_Actividad]]="","",'[5]Formulario PPGR1'!#REF!)</f>
        <v/>
      </c>
      <c r="G503" s="476"/>
      <c r="H503" s="455" t="str">
        <f>IFERROR(VLOOKUP(Tabla1[[#This Row],[Código_Actividad]],'[5]Formulario PPGR2'!$H$8:$I$1048576,2,FALSE),"")</f>
        <v/>
      </c>
      <c r="I503" s="441" t="str">
        <f>IFERROR(VLOOKUP(Tabla1[[#This Row],[Código_Actividad]],[5]!Tabla2[[Código]:[Total de Acciones ]],15,FALSE),"")</f>
        <v/>
      </c>
      <c r="J503" s="442"/>
      <c r="K503" s="442"/>
      <c r="L503" s="442"/>
      <c r="M503" s="442"/>
      <c r="N503" s="443"/>
      <c r="O503" s="444"/>
      <c r="P503" s="445">
        <f>Tabla1[[#This Row],[Cantidad de Insumos]]*O503</f>
        <v>0</v>
      </c>
      <c r="Q503" s="462"/>
      <c r="R503" s="442"/>
    </row>
    <row r="504" spans="2:18" s="57" customFormat="1" x14ac:dyDescent="0.25">
      <c r="B504" s="440" t="str">
        <f>IF(Tabla1[[#This Row],[Código_Actividad]]="","",CONCATENATE(Tabla1[[#This Row],[POA]],".",Tabla1[[#This Row],[SRS]],".",Tabla1[[#This Row],[AREA]],".",Tabla1[[#This Row],[TIPO]]))</f>
        <v/>
      </c>
      <c r="C504" s="440" t="str">
        <f>IF(Tabla1[[#This Row],[Código_Actividad]]="","",'[5]Formulario PPGR1'!#REF!)</f>
        <v/>
      </c>
      <c r="D504" s="440" t="str">
        <f>IF(Tabla1[[#This Row],[Código_Actividad]]="","",'[5]Formulario PPGR1'!#REF!)</f>
        <v/>
      </c>
      <c r="E504" s="440" t="str">
        <f>IF(Tabla1[[#This Row],[Código_Actividad]]="","",'[5]Formulario PPGR1'!#REF!)</f>
        <v/>
      </c>
      <c r="F504" s="440" t="str">
        <f>IF(Tabla1[[#This Row],[Código_Actividad]]="","",'[5]Formulario PPGR1'!#REF!)</f>
        <v/>
      </c>
      <c r="G504" s="476"/>
      <c r="H504" s="461" t="str">
        <f>IFERROR(VLOOKUP(Tabla1[[#This Row],[Código_Actividad]],'[5]Formulario PPGR2'!$H$8:$I$1048576,2,FALSE),"")</f>
        <v/>
      </c>
      <c r="I504" s="441" t="str">
        <f>IFERROR(VLOOKUP(Tabla1[[#This Row],[Código_Actividad]],[5]!Tabla2[[Código]:[Total de Acciones ]],15,FALSE),"")</f>
        <v/>
      </c>
      <c r="J504" s="442"/>
      <c r="K504" s="442"/>
      <c r="L504" s="442"/>
      <c r="M504" s="442"/>
      <c r="N504" s="443"/>
      <c r="O504" s="444"/>
      <c r="P504" s="445">
        <f>Tabla1[[#This Row],[Cantidad de Insumos]]*O504</f>
        <v>0</v>
      </c>
      <c r="Q504" s="462"/>
      <c r="R504" s="442"/>
    </row>
    <row r="505" spans="2:18" s="57" customFormat="1" x14ac:dyDescent="0.25">
      <c r="B505" s="440" t="str">
        <f>IF(Tabla1[[#This Row],[Código_Actividad]]="","",CONCATENATE(Tabla1[[#This Row],[POA]],".",Tabla1[[#This Row],[SRS]],".",Tabla1[[#This Row],[AREA]],".",Tabla1[[#This Row],[TIPO]]))</f>
        <v/>
      </c>
      <c r="C505" s="440" t="str">
        <f>IF(Tabla1[[#This Row],[Código_Actividad]]="","",'[5]Formulario PPGR1'!#REF!)</f>
        <v/>
      </c>
      <c r="D505" s="440" t="str">
        <f>IF(Tabla1[[#This Row],[Código_Actividad]]="","",'[5]Formulario PPGR1'!#REF!)</f>
        <v/>
      </c>
      <c r="E505" s="440" t="str">
        <f>IF(Tabla1[[#This Row],[Código_Actividad]]="","",'[5]Formulario PPGR1'!#REF!)</f>
        <v/>
      </c>
      <c r="F505" s="440" t="str">
        <f>IF(Tabla1[[#This Row],[Código_Actividad]]="","",'[5]Formulario PPGR1'!#REF!)</f>
        <v/>
      </c>
      <c r="G505" s="476"/>
      <c r="H505" s="461" t="str">
        <f>IFERROR(VLOOKUP(Tabla1[[#This Row],[Código_Actividad]],'[5]Formulario PPGR2'!$H$8:$I$1048576,2,FALSE),"")</f>
        <v/>
      </c>
      <c r="I505" s="441" t="str">
        <f>IFERROR(VLOOKUP(Tabla1[[#This Row],[Código_Actividad]],[5]!Tabla2[[Código]:[Total de Acciones ]],15,FALSE),"")</f>
        <v/>
      </c>
      <c r="J505" s="442"/>
      <c r="K505" s="442"/>
      <c r="L505" s="442"/>
      <c r="M505" s="442"/>
      <c r="N505" s="443"/>
      <c r="O505" s="444"/>
      <c r="P505" s="445">
        <f>Tabla1[[#This Row],[Cantidad de Insumos]]*O505</f>
        <v>0</v>
      </c>
      <c r="Q505" s="462"/>
      <c r="R505" s="442"/>
    </row>
    <row r="506" spans="2:18" s="57" customFormat="1" x14ac:dyDescent="0.25">
      <c r="B506" s="440" t="str">
        <f>IF(Tabla1[[#This Row],[Código_Actividad]]="","",CONCATENATE(Tabla1[[#This Row],[POA]],".",Tabla1[[#This Row],[SRS]],".",Tabla1[[#This Row],[AREA]],".",Tabla1[[#This Row],[TIPO]]))</f>
        <v/>
      </c>
      <c r="C506" s="440" t="str">
        <f>IF(Tabla1[[#This Row],[Código_Actividad]]="","",'[5]Formulario PPGR1'!#REF!)</f>
        <v/>
      </c>
      <c r="D506" s="440" t="str">
        <f>IF(Tabla1[[#This Row],[Código_Actividad]]="","",'[5]Formulario PPGR1'!#REF!)</f>
        <v/>
      </c>
      <c r="E506" s="440" t="str">
        <f>IF(Tabla1[[#This Row],[Código_Actividad]]="","",'[5]Formulario PPGR1'!#REF!)</f>
        <v/>
      </c>
      <c r="F506" s="440" t="str">
        <f>IF(Tabla1[[#This Row],[Código_Actividad]]="","",'[5]Formulario PPGR1'!#REF!)</f>
        <v/>
      </c>
      <c r="G506" s="476"/>
      <c r="H506" s="461" t="str">
        <f>IFERROR(VLOOKUP(Tabla1[[#This Row],[Código_Actividad]],'[5]Formulario PPGR2'!$H$8:$I$1048576,2,FALSE),"")</f>
        <v/>
      </c>
      <c r="I506" s="441" t="str">
        <f>IFERROR(VLOOKUP(Tabla1[[#This Row],[Código_Actividad]],[5]!Tabla2[[Código]:[Total de Acciones ]],15,FALSE),"")</f>
        <v/>
      </c>
      <c r="J506" s="442"/>
      <c r="K506" s="442"/>
      <c r="L506" s="442"/>
      <c r="M506" s="442"/>
      <c r="N506" s="443"/>
      <c r="O506" s="444"/>
      <c r="P506" s="445">
        <f>Tabla1[[#This Row],[Cantidad de Insumos]]*O506</f>
        <v>0</v>
      </c>
      <c r="Q506" s="462"/>
      <c r="R506" s="442"/>
    </row>
    <row r="507" spans="2:18" s="57" customFormat="1" x14ac:dyDescent="0.25">
      <c r="B507" s="440" t="str">
        <f>IF(Tabla1[[#This Row],[Código_Actividad]]="","",CONCATENATE(Tabla1[[#This Row],[POA]],".",Tabla1[[#This Row],[SRS]],".",Tabla1[[#This Row],[AREA]],".",Tabla1[[#This Row],[TIPO]]))</f>
        <v/>
      </c>
      <c r="C507" s="440" t="str">
        <f>IF(Tabla1[[#This Row],[Código_Actividad]]="","",'[5]Formulario PPGR1'!#REF!)</f>
        <v/>
      </c>
      <c r="D507" s="440" t="str">
        <f>IF(Tabla1[[#This Row],[Código_Actividad]]="","",'[5]Formulario PPGR1'!#REF!)</f>
        <v/>
      </c>
      <c r="E507" s="440" t="str">
        <f>IF(Tabla1[[#This Row],[Código_Actividad]]="","",'[5]Formulario PPGR1'!#REF!)</f>
        <v/>
      </c>
      <c r="F507" s="440" t="str">
        <f>IF(Tabla1[[#This Row],[Código_Actividad]]="","",'[5]Formulario PPGR1'!#REF!)</f>
        <v/>
      </c>
      <c r="G507" s="476"/>
      <c r="H507" s="461" t="str">
        <f>IFERROR(VLOOKUP(Tabla1[[#This Row],[Código_Actividad]],'[5]Formulario PPGR2'!$H$8:$I$1048576,2,FALSE),"")</f>
        <v/>
      </c>
      <c r="I507" s="441" t="str">
        <f>IFERROR(VLOOKUP(Tabla1[[#This Row],[Código_Actividad]],[5]!Tabla2[[Código]:[Total de Acciones ]],15,FALSE),"")</f>
        <v/>
      </c>
      <c r="J507" s="442"/>
      <c r="K507" s="442"/>
      <c r="L507" s="442"/>
      <c r="M507" s="442"/>
      <c r="N507" s="443"/>
      <c r="O507" s="444"/>
      <c r="P507" s="445">
        <f>Tabla1[[#This Row],[Cantidad de Insumos]]*O507</f>
        <v>0</v>
      </c>
      <c r="Q507" s="462"/>
      <c r="R507" s="442"/>
    </row>
    <row r="508" spans="2:18" s="57" customFormat="1" x14ac:dyDescent="0.25">
      <c r="B508" s="440" t="str">
        <f>IF(Tabla1[[#This Row],[Código_Actividad]]="","",CONCATENATE(Tabla1[[#This Row],[POA]],".",Tabla1[[#This Row],[SRS]],".",Tabla1[[#This Row],[AREA]],".",Tabla1[[#This Row],[TIPO]]))</f>
        <v/>
      </c>
      <c r="C508" s="440" t="str">
        <f>IF(Tabla1[[#This Row],[Código_Actividad]]="","",'[5]Formulario PPGR1'!#REF!)</f>
        <v/>
      </c>
      <c r="D508" s="440" t="str">
        <f>IF(Tabla1[[#This Row],[Código_Actividad]]="","",'[5]Formulario PPGR1'!#REF!)</f>
        <v/>
      </c>
      <c r="E508" s="440" t="str">
        <f>IF(Tabla1[[#This Row],[Código_Actividad]]="","",'[5]Formulario PPGR1'!#REF!)</f>
        <v/>
      </c>
      <c r="F508" s="440" t="str">
        <f>IF(Tabla1[[#This Row],[Código_Actividad]]="","",'[5]Formulario PPGR1'!#REF!)</f>
        <v/>
      </c>
      <c r="G508" s="476"/>
      <c r="H508" s="455" t="str">
        <f>IFERROR(VLOOKUP(Tabla1[[#This Row],[Código_Actividad]],'[5]Formulario PPGR2'!$H$8:$I$1048576,2,FALSE),"")</f>
        <v/>
      </c>
      <c r="I508" s="441" t="str">
        <f>IFERROR(VLOOKUP(Tabla1[[#This Row],[Código_Actividad]],[5]!Tabla2[[Código]:[Total de Acciones ]],15,FALSE),"")</f>
        <v/>
      </c>
      <c r="J508" s="442"/>
      <c r="K508" s="442"/>
      <c r="L508" s="442"/>
      <c r="M508" s="442"/>
      <c r="N508" s="443"/>
      <c r="O508" s="444"/>
      <c r="P508" s="445">
        <f>Tabla1[[#This Row],[Cantidad de Insumos]]*O508</f>
        <v>0</v>
      </c>
      <c r="Q508" s="462"/>
      <c r="R508" s="442"/>
    </row>
    <row r="509" spans="2:18" s="57" customFormat="1" x14ac:dyDescent="0.25">
      <c r="B509" s="440" t="str">
        <f>IF(Tabla1[[#This Row],[Código_Actividad]]="","",CONCATENATE(Tabla1[[#This Row],[POA]],".",Tabla1[[#This Row],[SRS]],".",Tabla1[[#This Row],[AREA]],".",Tabla1[[#This Row],[TIPO]]))</f>
        <v/>
      </c>
      <c r="C509" s="440" t="str">
        <f>IF(Tabla1[[#This Row],[Código_Actividad]]="","",'[5]Formulario PPGR1'!#REF!)</f>
        <v/>
      </c>
      <c r="D509" s="440" t="str">
        <f>IF(Tabla1[[#This Row],[Código_Actividad]]="","",'[5]Formulario PPGR1'!#REF!)</f>
        <v/>
      </c>
      <c r="E509" s="440" t="str">
        <f>IF(Tabla1[[#This Row],[Código_Actividad]]="","",'[5]Formulario PPGR1'!#REF!)</f>
        <v/>
      </c>
      <c r="F509" s="440" t="str">
        <f>IF(Tabla1[[#This Row],[Código_Actividad]]="","",'[5]Formulario PPGR1'!#REF!)</f>
        <v/>
      </c>
      <c r="G509" s="476"/>
      <c r="H509" s="455" t="str">
        <f>IFERROR(VLOOKUP(Tabla1[[#This Row],[Código_Actividad]],'[5]Formulario PPGR2'!$H$8:$I$1048576,2,FALSE),"")</f>
        <v/>
      </c>
      <c r="I509" s="441" t="str">
        <f>IFERROR(VLOOKUP(Tabla1[[#This Row],[Código_Actividad]],[5]!Tabla2[[Código]:[Total de Acciones ]],15,FALSE),"")</f>
        <v/>
      </c>
      <c r="J509" s="442"/>
      <c r="K509" s="442"/>
      <c r="L509" s="442"/>
      <c r="M509" s="442"/>
      <c r="N509" s="443"/>
      <c r="O509" s="444"/>
      <c r="P509" s="445">
        <f>Tabla1[[#This Row],[Cantidad de Insumos]]*O509</f>
        <v>0</v>
      </c>
      <c r="Q509" s="462"/>
      <c r="R509" s="442"/>
    </row>
    <row r="510" spans="2:18" s="57" customFormat="1" x14ac:dyDescent="0.25">
      <c r="B510" s="440" t="str">
        <f>IF(Tabla1[[#This Row],[Código_Actividad]]="","",CONCATENATE(Tabla1[[#This Row],[POA]],".",Tabla1[[#This Row],[SRS]],".",Tabla1[[#This Row],[AREA]],".",Tabla1[[#This Row],[TIPO]]))</f>
        <v/>
      </c>
      <c r="C510" s="440" t="str">
        <f>IF(Tabla1[[#This Row],[Código_Actividad]]="","",'[5]Formulario PPGR1'!#REF!)</f>
        <v/>
      </c>
      <c r="D510" s="440" t="str">
        <f>IF(Tabla1[[#This Row],[Código_Actividad]]="","",'[5]Formulario PPGR1'!#REF!)</f>
        <v/>
      </c>
      <c r="E510" s="440" t="str">
        <f>IF(Tabla1[[#This Row],[Código_Actividad]]="","",'[5]Formulario PPGR1'!#REF!)</f>
        <v/>
      </c>
      <c r="F510" s="440" t="str">
        <f>IF(Tabla1[[#This Row],[Código_Actividad]]="","",'[5]Formulario PPGR1'!#REF!)</f>
        <v/>
      </c>
      <c r="G510" s="476"/>
      <c r="H510" s="461" t="str">
        <f>IFERROR(VLOOKUP(Tabla1[[#This Row],[Código_Actividad]],'[5]Formulario PPGR2'!$H$8:$I$1048576,2,FALSE),"")</f>
        <v/>
      </c>
      <c r="I510" s="441" t="str">
        <f>IFERROR(VLOOKUP(Tabla1[[#This Row],[Código_Actividad]],[5]!Tabla2[[Código]:[Total de Acciones ]],15,FALSE),"")</f>
        <v/>
      </c>
      <c r="J510" s="442"/>
      <c r="K510" s="442"/>
      <c r="L510" s="442"/>
      <c r="M510" s="442"/>
      <c r="N510" s="443"/>
      <c r="O510" s="444"/>
      <c r="P510" s="445">
        <f>Tabla1[[#This Row],[Cantidad de Insumos]]*O510</f>
        <v>0</v>
      </c>
      <c r="Q510" s="462"/>
      <c r="R510" s="442"/>
    </row>
    <row r="511" spans="2:18" s="57" customFormat="1" x14ac:dyDescent="0.25">
      <c r="B511" s="440" t="str">
        <f>IF(Tabla1[[#This Row],[Código_Actividad]]="","",CONCATENATE(Tabla1[[#This Row],[POA]],".",Tabla1[[#This Row],[SRS]],".",Tabla1[[#This Row],[AREA]],".",Tabla1[[#This Row],[TIPO]]))</f>
        <v/>
      </c>
      <c r="C511" s="440" t="str">
        <f>IF(Tabla1[[#This Row],[Código_Actividad]]="","",'[5]Formulario PPGR1'!#REF!)</f>
        <v/>
      </c>
      <c r="D511" s="440" t="str">
        <f>IF(Tabla1[[#This Row],[Código_Actividad]]="","",'[5]Formulario PPGR1'!#REF!)</f>
        <v/>
      </c>
      <c r="E511" s="440" t="str">
        <f>IF(Tabla1[[#This Row],[Código_Actividad]]="","",'[5]Formulario PPGR1'!#REF!)</f>
        <v/>
      </c>
      <c r="F511" s="440" t="str">
        <f>IF(Tabla1[[#This Row],[Código_Actividad]]="","",'[5]Formulario PPGR1'!#REF!)</f>
        <v/>
      </c>
      <c r="G511" s="476"/>
      <c r="H511" s="455" t="str">
        <f>IFERROR(VLOOKUP(Tabla1[[#This Row],[Código_Actividad]],'[5]Formulario PPGR2'!$H$8:$I$1048576,2,FALSE),"")</f>
        <v/>
      </c>
      <c r="I511" s="441" t="str">
        <f>IFERROR(VLOOKUP(Tabla1[[#This Row],[Código_Actividad]],[5]!Tabla2[[Código]:[Total de Acciones ]],15,FALSE),"")</f>
        <v/>
      </c>
      <c r="J511" s="442"/>
      <c r="K511" s="442"/>
      <c r="L511" s="442"/>
      <c r="M511" s="442"/>
      <c r="N511" s="443"/>
      <c r="O511" s="444"/>
      <c r="P511" s="445">
        <f>Tabla1[[#This Row],[Cantidad de Insumos]]*O511</f>
        <v>0</v>
      </c>
      <c r="Q511" s="462"/>
      <c r="R511" s="442"/>
    </row>
    <row r="512" spans="2:18" s="57" customFormat="1" x14ac:dyDescent="0.25">
      <c r="B512" s="440" t="str">
        <f>IF(Tabla1[[#This Row],[Código_Actividad]]="","",CONCATENATE(Tabla1[[#This Row],[POA]],".",Tabla1[[#This Row],[SRS]],".",Tabla1[[#This Row],[AREA]],".",Tabla1[[#This Row],[TIPO]]))</f>
        <v/>
      </c>
      <c r="C512" s="440" t="str">
        <f>IF(Tabla1[[#This Row],[Código_Actividad]]="","",'[5]Formulario PPGR1'!#REF!)</f>
        <v/>
      </c>
      <c r="D512" s="440" t="str">
        <f>IF(Tabla1[[#This Row],[Código_Actividad]]="","",'[5]Formulario PPGR1'!#REF!)</f>
        <v/>
      </c>
      <c r="E512" s="440" t="str">
        <f>IF(Tabla1[[#This Row],[Código_Actividad]]="","",'[5]Formulario PPGR1'!#REF!)</f>
        <v/>
      </c>
      <c r="F512" s="440" t="str">
        <f>IF(Tabla1[[#This Row],[Código_Actividad]]="","",'[5]Formulario PPGR1'!#REF!)</f>
        <v/>
      </c>
      <c r="G512" s="476"/>
      <c r="H512" s="455" t="str">
        <f>IFERROR(VLOOKUP(Tabla1[[#This Row],[Código_Actividad]],'[5]Formulario PPGR2'!$H$8:$I$1048576,2,FALSE),"")</f>
        <v/>
      </c>
      <c r="I512" s="441" t="str">
        <f>IFERROR(VLOOKUP(Tabla1[[#This Row],[Código_Actividad]],[5]!Tabla2[[Código]:[Total de Acciones ]],15,FALSE),"")</f>
        <v/>
      </c>
      <c r="J512" s="442"/>
      <c r="K512" s="442"/>
      <c r="L512" s="442"/>
      <c r="M512" s="442"/>
      <c r="N512" s="443"/>
      <c r="O512" s="444"/>
      <c r="P512" s="445">
        <f>Tabla1[[#This Row],[Cantidad de Insumos]]*O512</f>
        <v>0</v>
      </c>
      <c r="Q512" s="462"/>
      <c r="R512" s="442"/>
    </row>
    <row r="513" spans="2:18" s="57" customFormat="1" x14ac:dyDescent="0.25">
      <c r="B513" s="440" t="str">
        <f>IF(Tabla1[[#This Row],[Código_Actividad]]="","",CONCATENATE(Tabla1[[#This Row],[POA]],".",Tabla1[[#This Row],[SRS]],".",Tabla1[[#This Row],[AREA]],".",Tabla1[[#This Row],[TIPO]]))</f>
        <v/>
      </c>
      <c r="C513" s="440" t="str">
        <f>IF(Tabla1[[#This Row],[Código_Actividad]]="","",'[5]Formulario PPGR1'!#REF!)</f>
        <v/>
      </c>
      <c r="D513" s="440" t="str">
        <f>IF(Tabla1[[#This Row],[Código_Actividad]]="","",'[5]Formulario PPGR1'!#REF!)</f>
        <v/>
      </c>
      <c r="E513" s="440" t="str">
        <f>IF(Tabla1[[#This Row],[Código_Actividad]]="","",'[5]Formulario PPGR1'!#REF!)</f>
        <v/>
      </c>
      <c r="F513" s="440" t="str">
        <f>IF(Tabla1[[#This Row],[Código_Actividad]]="","",'[5]Formulario PPGR1'!#REF!)</f>
        <v/>
      </c>
      <c r="G513" s="476"/>
      <c r="H513" s="461" t="str">
        <f>IFERROR(VLOOKUP(Tabla1[[#This Row],[Código_Actividad]],'[5]Formulario PPGR2'!$H$8:$I$1048576,2,FALSE),"")</f>
        <v/>
      </c>
      <c r="I513" s="441" t="str">
        <f>IFERROR(VLOOKUP(Tabla1[[#This Row],[Código_Actividad]],[5]!Tabla2[[Código]:[Total de Acciones ]],15,FALSE),"")</f>
        <v/>
      </c>
      <c r="J513" s="442"/>
      <c r="K513" s="442"/>
      <c r="L513" s="442"/>
      <c r="M513" s="442"/>
      <c r="N513" s="443"/>
      <c r="O513" s="444"/>
      <c r="P513" s="445">
        <f>Tabla1[[#This Row],[Cantidad de Insumos]]*O513</f>
        <v>0</v>
      </c>
      <c r="Q513" s="462"/>
      <c r="R513" s="442"/>
    </row>
    <row r="514" spans="2:18" s="57" customFormat="1" x14ac:dyDescent="0.25">
      <c r="B514" s="440" t="str">
        <f>IF(Tabla1[[#This Row],[Código_Actividad]]="","",CONCATENATE(Tabla1[[#This Row],[POA]],".",Tabla1[[#This Row],[SRS]],".",Tabla1[[#This Row],[AREA]],".",Tabla1[[#This Row],[TIPO]]))</f>
        <v/>
      </c>
      <c r="C514" s="440" t="str">
        <f>IF(Tabla1[[#This Row],[Código_Actividad]]="","",'[5]Formulario PPGR1'!#REF!)</f>
        <v/>
      </c>
      <c r="D514" s="440" t="str">
        <f>IF(Tabla1[[#This Row],[Código_Actividad]]="","",'[5]Formulario PPGR1'!#REF!)</f>
        <v/>
      </c>
      <c r="E514" s="440" t="str">
        <f>IF(Tabla1[[#This Row],[Código_Actividad]]="","",'[5]Formulario PPGR1'!#REF!)</f>
        <v/>
      </c>
      <c r="F514" s="440" t="str">
        <f>IF(Tabla1[[#This Row],[Código_Actividad]]="","",'[5]Formulario PPGR1'!#REF!)</f>
        <v/>
      </c>
      <c r="G514" s="476"/>
      <c r="H514" s="455" t="str">
        <f>IFERROR(VLOOKUP(Tabla1[[#This Row],[Código_Actividad]],'[5]Formulario PPGR2'!$H$8:$I$1048576,2,FALSE),"")</f>
        <v/>
      </c>
      <c r="I514" s="441" t="str">
        <f>IFERROR(VLOOKUP(Tabla1[[#This Row],[Código_Actividad]],[5]!Tabla2[[Código]:[Total de Acciones ]],15,FALSE),"")</f>
        <v/>
      </c>
      <c r="J514" s="442"/>
      <c r="K514" s="442"/>
      <c r="L514" s="442"/>
      <c r="M514" s="442"/>
      <c r="N514" s="443"/>
      <c r="O514" s="444"/>
      <c r="P514" s="445">
        <f>Tabla1[[#This Row],[Cantidad de Insumos]]*O514</f>
        <v>0</v>
      </c>
      <c r="Q514" s="462"/>
      <c r="R514" s="442"/>
    </row>
    <row r="515" spans="2:18" s="57" customFormat="1" x14ac:dyDescent="0.25">
      <c r="B515" s="440" t="str">
        <f>IF(Tabla1[[#This Row],[Código_Actividad]]="","",CONCATENATE(Tabla1[[#This Row],[POA]],".",Tabla1[[#This Row],[SRS]],".",Tabla1[[#This Row],[AREA]],".",Tabla1[[#This Row],[TIPO]]))</f>
        <v/>
      </c>
      <c r="C515" s="440" t="str">
        <f>IF(Tabla1[[#This Row],[Código_Actividad]]="","",'[5]Formulario PPGR1'!#REF!)</f>
        <v/>
      </c>
      <c r="D515" s="440" t="str">
        <f>IF(Tabla1[[#This Row],[Código_Actividad]]="","",'[5]Formulario PPGR1'!#REF!)</f>
        <v/>
      </c>
      <c r="E515" s="440" t="str">
        <f>IF(Tabla1[[#This Row],[Código_Actividad]]="","",'[5]Formulario PPGR1'!#REF!)</f>
        <v/>
      </c>
      <c r="F515" s="440" t="str">
        <f>IF(Tabla1[[#This Row],[Código_Actividad]]="","",'[5]Formulario PPGR1'!#REF!)</f>
        <v/>
      </c>
      <c r="G515" s="476"/>
      <c r="H515" s="455" t="str">
        <f>IFERROR(VLOOKUP(Tabla1[[#This Row],[Código_Actividad]],'[5]Formulario PPGR2'!$H$8:$I$1048576,2,FALSE),"")</f>
        <v/>
      </c>
      <c r="I515" s="441" t="str">
        <f>IFERROR(VLOOKUP(Tabla1[[#This Row],[Código_Actividad]],[5]!Tabla2[[Código]:[Total de Acciones ]],15,FALSE),"")</f>
        <v/>
      </c>
      <c r="J515" s="442"/>
      <c r="K515" s="442"/>
      <c r="L515" s="442"/>
      <c r="M515" s="442"/>
      <c r="N515" s="443"/>
      <c r="O515" s="444"/>
      <c r="P515" s="445">
        <f>Tabla1[[#This Row],[Cantidad de Insumos]]*O515</f>
        <v>0</v>
      </c>
      <c r="Q515" s="462"/>
      <c r="R515" s="442"/>
    </row>
    <row r="516" spans="2:18" s="57" customFormat="1" x14ac:dyDescent="0.25">
      <c r="B516" s="440" t="str">
        <f>IF(Tabla1[[#This Row],[Código_Actividad]]="","",CONCATENATE(Tabla1[[#This Row],[POA]],".",Tabla1[[#This Row],[SRS]],".",Tabla1[[#This Row],[AREA]],".",Tabla1[[#This Row],[TIPO]]))</f>
        <v/>
      </c>
      <c r="C516" s="440" t="str">
        <f>IF(Tabla1[[#This Row],[Código_Actividad]]="","",'[5]Formulario PPGR1'!#REF!)</f>
        <v/>
      </c>
      <c r="D516" s="440" t="str">
        <f>IF(Tabla1[[#This Row],[Código_Actividad]]="","",'[5]Formulario PPGR1'!#REF!)</f>
        <v/>
      </c>
      <c r="E516" s="440" t="str">
        <f>IF(Tabla1[[#This Row],[Código_Actividad]]="","",'[5]Formulario PPGR1'!#REF!)</f>
        <v/>
      </c>
      <c r="F516" s="440" t="str">
        <f>IF(Tabla1[[#This Row],[Código_Actividad]]="","",'[5]Formulario PPGR1'!#REF!)</f>
        <v/>
      </c>
      <c r="G516" s="476"/>
      <c r="H516" s="461" t="str">
        <f>IFERROR(VLOOKUP(Tabla1[[#This Row],[Código_Actividad]],'[5]Formulario PPGR2'!$H$8:$I$1048576,2,FALSE),"")</f>
        <v/>
      </c>
      <c r="I516" s="441" t="str">
        <f>IFERROR(VLOOKUP(Tabla1[[#This Row],[Código_Actividad]],[5]!Tabla2[[Código]:[Total de Acciones ]],15,FALSE),"")</f>
        <v/>
      </c>
      <c r="J516" s="442"/>
      <c r="K516" s="442"/>
      <c r="L516" s="442"/>
      <c r="M516" s="442"/>
      <c r="N516" s="443"/>
      <c r="O516" s="444"/>
      <c r="P516" s="445">
        <f>Tabla1[[#This Row],[Cantidad de Insumos]]*O516</f>
        <v>0</v>
      </c>
      <c r="Q516" s="462"/>
      <c r="R516" s="442"/>
    </row>
    <row r="517" spans="2:18" s="57" customFormat="1" x14ac:dyDescent="0.25">
      <c r="B517" s="440" t="str">
        <f>IF(Tabla1[[#This Row],[Código_Actividad]]="","",CONCATENATE(Tabla1[[#This Row],[POA]],".",Tabla1[[#This Row],[SRS]],".",Tabla1[[#This Row],[AREA]],".",Tabla1[[#This Row],[TIPO]]))</f>
        <v/>
      </c>
      <c r="C517" s="440" t="str">
        <f>IF(Tabla1[[#This Row],[Código_Actividad]]="","",'[5]Formulario PPGR1'!#REF!)</f>
        <v/>
      </c>
      <c r="D517" s="440" t="str">
        <f>IF(Tabla1[[#This Row],[Código_Actividad]]="","",'[5]Formulario PPGR1'!#REF!)</f>
        <v/>
      </c>
      <c r="E517" s="440" t="str">
        <f>IF(Tabla1[[#This Row],[Código_Actividad]]="","",'[5]Formulario PPGR1'!#REF!)</f>
        <v/>
      </c>
      <c r="F517" s="440" t="str">
        <f>IF(Tabla1[[#This Row],[Código_Actividad]]="","",'[5]Formulario PPGR1'!#REF!)</f>
        <v/>
      </c>
      <c r="G517" s="476"/>
      <c r="H517" s="461" t="str">
        <f>IFERROR(VLOOKUP(Tabla1[[#This Row],[Código_Actividad]],'[5]Formulario PPGR2'!$H$8:$I$1048576,2,FALSE),"")</f>
        <v/>
      </c>
      <c r="I517" s="441" t="str">
        <f>IFERROR(VLOOKUP(Tabla1[[#This Row],[Código_Actividad]],[5]!Tabla2[[Código]:[Total de Acciones ]],15,FALSE),"")</f>
        <v/>
      </c>
      <c r="J517" s="442"/>
      <c r="K517" s="442"/>
      <c r="L517" s="442"/>
      <c r="M517" s="442"/>
      <c r="N517" s="443"/>
      <c r="O517" s="444"/>
      <c r="P517" s="445">
        <f>Tabla1[[#This Row],[Cantidad de Insumos]]*O517</f>
        <v>0</v>
      </c>
      <c r="Q517" s="462"/>
      <c r="R517" s="442"/>
    </row>
    <row r="518" spans="2:18" s="57" customFormat="1" x14ac:dyDescent="0.25">
      <c r="B518" s="440" t="str">
        <f>IF(Tabla1[[#This Row],[Código_Actividad]]="","",CONCATENATE(Tabla1[[#This Row],[POA]],".",Tabla1[[#This Row],[SRS]],".",Tabla1[[#This Row],[AREA]],".",Tabla1[[#This Row],[TIPO]]))</f>
        <v/>
      </c>
      <c r="C518" s="440" t="str">
        <f>IF(Tabla1[[#This Row],[Código_Actividad]]="","",'[5]Formulario PPGR1'!#REF!)</f>
        <v/>
      </c>
      <c r="D518" s="440" t="str">
        <f>IF(Tabla1[[#This Row],[Código_Actividad]]="","",'[5]Formulario PPGR1'!#REF!)</f>
        <v/>
      </c>
      <c r="E518" s="440" t="str">
        <f>IF(Tabla1[[#This Row],[Código_Actividad]]="","",'[5]Formulario PPGR1'!#REF!)</f>
        <v/>
      </c>
      <c r="F518" s="440" t="str">
        <f>IF(Tabla1[[#This Row],[Código_Actividad]]="","",'[5]Formulario PPGR1'!#REF!)</f>
        <v/>
      </c>
      <c r="G518" s="476"/>
      <c r="H518" s="455" t="str">
        <f>IFERROR(VLOOKUP(Tabla1[[#This Row],[Código_Actividad]],'[5]Formulario PPGR2'!$H$8:$I$1048576,2,FALSE),"")</f>
        <v/>
      </c>
      <c r="I518" s="441" t="str">
        <f>IFERROR(VLOOKUP(Tabla1[[#This Row],[Código_Actividad]],[5]!Tabla2[[Código]:[Total de Acciones ]],15,FALSE),"")</f>
        <v/>
      </c>
      <c r="J518" s="442"/>
      <c r="K518" s="442"/>
      <c r="L518" s="442"/>
      <c r="M518" s="442"/>
      <c r="N518" s="443"/>
      <c r="O518" s="444"/>
      <c r="P518" s="445">
        <f>Tabla1[[#This Row],[Cantidad de Insumos]]*O518</f>
        <v>0</v>
      </c>
      <c r="Q518" s="462"/>
      <c r="R518" s="442"/>
    </row>
    <row r="519" spans="2:18" s="57" customFormat="1" x14ac:dyDescent="0.25">
      <c r="B519" s="440" t="str">
        <f>IF(Tabla1[[#This Row],[Código_Actividad]]="","",CONCATENATE(Tabla1[[#This Row],[POA]],".",Tabla1[[#This Row],[SRS]],".",Tabla1[[#This Row],[AREA]],".",Tabla1[[#This Row],[TIPO]]))</f>
        <v/>
      </c>
      <c r="C519" s="440" t="str">
        <f>IF(Tabla1[[#This Row],[Código_Actividad]]="","",'[5]Formulario PPGR1'!#REF!)</f>
        <v/>
      </c>
      <c r="D519" s="440" t="str">
        <f>IF(Tabla1[[#This Row],[Código_Actividad]]="","",'[5]Formulario PPGR1'!#REF!)</f>
        <v/>
      </c>
      <c r="E519" s="440" t="str">
        <f>IF(Tabla1[[#This Row],[Código_Actividad]]="","",'[5]Formulario PPGR1'!#REF!)</f>
        <v/>
      </c>
      <c r="F519" s="440" t="str">
        <f>IF(Tabla1[[#This Row],[Código_Actividad]]="","",'[5]Formulario PPGR1'!#REF!)</f>
        <v/>
      </c>
      <c r="G519" s="476"/>
      <c r="H519" s="455" t="str">
        <f>IFERROR(VLOOKUP(Tabla1[[#This Row],[Código_Actividad]],'[5]Formulario PPGR2'!$H$8:$I$1048576,2,FALSE),"")</f>
        <v/>
      </c>
      <c r="I519" s="441" t="str">
        <f>IFERROR(VLOOKUP(Tabla1[[#This Row],[Código_Actividad]],[5]!Tabla2[[Código]:[Total de Acciones ]],15,FALSE),"")</f>
        <v/>
      </c>
      <c r="J519" s="442"/>
      <c r="K519" s="442"/>
      <c r="L519" s="442"/>
      <c r="M519" s="442"/>
      <c r="N519" s="443"/>
      <c r="O519" s="444"/>
      <c r="P519" s="445">
        <f>Tabla1[[#This Row],[Cantidad de Insumos]]*O519</f>
        <v>0</v>
      </c>
      <c r="Q519" s="462"/>
      <c r="R519" s="442"/>
    </row>
    <row r="520" spans="2:18" s="57" customFormat="1" x14ac:dyDescent="0.25">
      <c r="B520" s="440" t="str">
        <f>IF(Tabla1[[#This Row],[Código_Actividad]]="","",CONCATENATE(Tabla1[[#This Row],[POA]],".",Tabla1[[#This Row],[SRS]],".",Tabla1[[#This Row],[AREA]],".",Tabla1[[#This Row],[TIPO]]))</f>
        <v/>
      </c>
      <c r="C520" s="440" t="str">
        <f>IF(Tabla1[[#This Row],[Código_Actividad]]="","",'[5]Formulario PPGR1'!#REF!)</f>
        <v/>
      </c>
      <c r="D520" s="440" t="str">
        <f>IF(Tabla1[[#This Row],[Código_Actividad]]="","",'[5]Formulario PPGR1'!#REF!)</f>
        <v/>
      </c>
      <c r="E520" s="440" t="str">
        <f>IF(Tabla1[[#This Row],[Código_Actividad]]="","",'[5]Formulario PPGR1'!#REF!)</f>
        <v/>
      </c>
      <c r="F520" s="440" t="str">
        <f>IF(Tabla1[[#This Row],[Código_Actividad]]="","",'[5]Formulario PPGR1'!#REF!)</f>
        <v/>
      </c>
      <c r="G520" s="476"/>
      <c r="H520" s="455" t="str">
        <f>IFERROR(VLOOKUP(Tabla1[[#This Row],[Código_Actividad]],'[5]Formulario PPGR2'!$H$8:$I$1048576,2,FALSE),"")</f>
        <v/>
      </c>
      <c r="I520" s="441" t="str">
        <f>IFERROR(VLOOKUP(Tabla1[[#This Row],[Código_Actividad]],[5]!Tabla2[[Código]:[Total de Acciones ]],15,FALSE),"")</f>
        <v/>
      </c>
      <c r="J520" s="442"/>
      <c r="K520" s="442"/>
      <c r="L520" s="442"/>
      <c r="M520" s="442"/>
      <c r="N520" s="443"/>
      <c r="O520" s="444"/>
      <c r="P520" s="445">
        <f>Tabla1[[#This Row],[Cantidad de Insumos]]*O520</f>
        <v>0</v>
      </c>
      <c r="Q520" s="462"/>
      <c r="R520" s="442"/>
    </row>
    <row r="521" spans="2:18" s="57" customFormat="1" x14ac:dyDescent="0.25">
      <c r="B521" s="440" t="str">
        <f>IF(Tabla1[[#This Row],[Código_Actividad]]="","",CONCATENATE(Tabla1[[#This Row],[POA]],".",Tabla1[[#This Row],[SRS]],".",Tabla1[[#This Row],[AREA]],".",Tabla1[[#This Row],[TIPO]]))</f>
        <v/>
      </c>
      <c r="C521" s="440" t="str">
        <f>IF(Tabla1[[#This Row],[Código_Actividad]]="","",'[5]Formulario PPGR1'!#REF!)</f>
        <v/>
      </c>
      <c r="D521" s="440" t="str">
        <f>IF(Tabla1[[#This Row],[Código_Actividad]]="","",'[5]Formulario PPGR1'!#REF!)</f>
        <v/>
      </c>
      <c r="E521" s="440" t="str">
        <f>IF(Tabla1[[#This Row],[Código_Actividad]]="","",'[5]Formulario PPGR1'!#REF!)</f>
        <v/>
      </c>
      <c r="F521" s="440" t="str">
        <f>IF(Tabla1[[#This Row],[Código_Actividad]]="","",'[5]Formulario PPGR1'!#REF!)</f>
        <v/>
      </c>
      <c r="G521" s="476"/>
      <c r="H521" s="455" t="str">
        <f>IFERROR(VLOOKUP(Tabla1[[#This Row],[Código_Actividad]],'[5]Formulario PPGR2'!$H$8:$I$1048576,2,FALSE),"")</f>
        <v/>
      </c>
      <c r="I521" s="441" t="str">
        <f>IFERROR(VLOOKUP(Tabla1[[#This Row],[Código_Actividad]],[5]!Tabla2[[Código]:[Total de Acciones ]],15,FALSE),"")</f>
        <v/>
      </c>
      <c r="J521" s="442"/>
      <c r="K521" s="442"/>
      <c r="L521" s="442"/>
      <c r="M521" s="442"/>
      <c r="N521" s="443"/>
      <c r="O521" s="444"/>
      <c r="P521" s="445">
        <f>Tabla1[[#This Row],[Cantidad de Insumos]]*O521</f>
        <v>0</v>
      </c>
      <c r="Q521" s="462"/>
      <c r="R521" s="442"/>
    </row>
    <row r="522" spans="2:18" s="57" customFormat="1" x14ac:dyDescent="0.25">
      <c r="B522" s="440" t="str">
        <f>IF(Tabla1[[#This Row],[Código_Actividad]]="","",CONCATENATE(Tabla1[[#This Row],[POA]],".",Tabla1[[#This Row],[SRS]],".",Tabla1[[#This Row],[AREA]],".",Tabla1[[#This Row],[TIPO]]))</f>
        <v/>
      </c>
      <c r="C522" s="440" t="str">
        <f>IF(Tabla1[[#This Row],[Código_Actividad]]="","",'[5]Formulario PPGR1'!#REF!)</f>
        <v/>
      </c>
      <c r="D522" s="440" t="str">
        <f>IF(Tabla1[[#This Row],[Código_Actividad]]="","",'[5]Formulario PPGR1'!#REF!)</f>
        <v/>
      </c>
      <c r="E522" s="440" t="str">
        <f>IF(Tabla1[[#This Row],[Código_Actividad]]="","",'[5]Formulario PPGR1'!#REF!)</f>
        <v/>
      </c>
      <c r="F522" s="440" t="str">
        <f>IF(Tabla1[[#This Row],[Código_Actividad]]="","",'[5]Formulario PPGR1'!#REF!)</f>
        <v/>
      </c>
      <c r="G522" s="476"/>
      <c r="H522" s="455" t="str">
        <f>IFERROR(VLOOKUP(Tabla1[[#This Row],[Código_Actividad]],'[5]Formulario PPGR2'!$H$8:$I$1048576,2,FALSE),"")</f>
        <v/>
      </c>
      <c r="I522" s="441" t="str">
        <f>IFERROR(VLOOKUP(Tabla1[[#This Row],[Código_Actividad]],[5]!Tabla2[[Código]:[Total de Acciones ]],15,FALSE),"")</f>
        <v/>
      </c>
      <c r="J522" s="442"/>
      <c r="K522" s="442"/>
      <c r="L522" s="442"/>
      <c r="M522" s="442"/>
      <c r="N522" s="443"/>
      <c r="O522" s="444"/>
      <c r="P522" s="445">
        <f>Tabla1[[#This Row],[Cantidad de Insumos]]*O522</f>
        <v>0</v>
      </c>
      <c r="Q522" s="462"/>
      <c r="R522" s="442"/>
    </row>
    <row r="523" spans="2:18" s="57" customFormat="1" x14ac:dyDescent="0.25">
      <c r="B523" s="440" t="str">
        <f>IF(Tabla1[[#This Row],[Código_Actividad]]="","",CONCATENATE(Tabla1[[#This Row],[POA]],".",Tabla1[[#This Row],[SRS]],".",Tabla1[[#This Row],[AREA]],".",Tabla1[[#This Row],[TIPO]]))</f>
        <v/>
      </c>
      <c r="C523" s="440" t="str">
        <f>IF(Tabla1[[#This Row],[Código_Actividad]]="","",'[5]Formulario PPGR1'!#REF!)</f>
        <v/>
      </c>
      <c r="D523" s="440" t="str">
        <f>IF(Tabla1[[#This Row],[Código_Actividad]]="","",'[5]Formulario PPGR1'!#REF!)</f>
        <v/>
      </c>
      <c r="E523" s="440" t="str">
        <f>IF(Tabla1[[#This Row],[Código_Actividad]]="","",'[5]Formulario PPGR1'!#REF!)</f>
        <v/>
      </c>
      <c r="F523" s="440" t="str">
        <f>IF(Tabla1[[#This Row],[Código_Actividad]]="","",'[5]Formulario PPGR1'!#REF!)</f>
        <v/>
      </c>
      <c r="G523" s="476"/>
      <c r="H523" s="455" t="str">
        <f>IFERROR(VLOOKUP(Tabla1[[#This Row],[Código_Actividad]],'[5]Formulario PPGR2'!$H$8:$I$1048576,2,FALSE),"")</f>
        <v/>
      </c>
      <c r="I523" s="441" t="str">
        <f>IFERROR(VLOOKUP(Tabla1[[#This Row],[Código_Actividad]],[5]!Tabla2[[Código]:[Total de Acciones ]],15,FALSE),"")</f>
        <v/>
      </c>
      <c r="J523" s="442"/>
      <c r="K523" s="442"/>
      <c r="L523" s="442"/>
      <c r="M523" s="442"/>
      <c r="N523" s="443"/>
      <c r="O523" s="444"/>
      <c r="P523" s="445">
        <f>Tabla1[[#This Row],[Cantidad de Insumos]]*O523</f>
        <v>0</v>
      </c>
      <c r="Q523" s="462"/>
      <c r="R523" s="442"/>
    </row>
    <row r="524" spans="2:18" s="57" customFormat="1" x14ac:dyDescent="0.25">
      <c r="B524" s="440" t="str">
        <f>IF(Tabla1[[#This Row],[Código_Actividad]]="","",CONCATENATE(Tabla1[[#This Row],[POA]],".",Tabla1[[#This Row],[SRS]],".",Tabla1[[#This Row],[AREA]],".",Tabla1[[#This Row],[TIPO]]))</f>
        <v/>
      </c>
      <c r="C524" s="440" t="str">
        <f>IF(Tabla1[[#This Row],[Código_Actividad]]="","",'[5]Formulario PPGR1'!#REF!)</f>
        <v/>
      </c>
      <c r="D524" s="440" t="str">
        <f>IF(Tabla1[[#This Row],[Código_Actividad]]="","",'[5]Formulario PPGR1'!#REF!)</f>
        <v/>
      </c>
      <c r="E524" s="440" t="str">
        <f>IF(Tabla1[[#This Row],[Código_Actividad]]="","",'[5]Formulario PPGR1'!#REF!)</f>
        <v/>
      </c>
      <c r="F524" s="440" t="str">
        <f>IF(Tabla1[[#This Row],[Código_Actividad]]="","",'[5]Formulario PPGR1'!#REF!)</f>
        <v/>
      </c>
      <c r="G524" s="476"/>
      <c r="H524" s="455" t="str">
        <f>IFERROR(VLOOKUP(Tabla1[[#This Row],[Código_Actividad]],'[5]Formulario PPGR2'!$H$8:$I$1048576,2,FALSE),"")</f>
        <v/>
      </c>
      <c r="I524" s="441" t="str">
        <f>IFERROR(VLOOKUP(Tabla1[[#This Row],[Código_Actividad]],[5]!Tabla2[[Código]:[Total de Acciones ]],15,FALSE),"")</f>
        <v/>
      </c>
      <c r="J524" s="442"/>
      <c r="K524" s="442"/>
      <c r="L524" s="442"/>
      <c r="M524" s="442"/>
      <c r="N524" s="443"/>
      <c r="O524" s="444"/>
      <c r="P524" s="445">
        <f>Tabla1[[#This Row],[Cantidad de Insumos]]*O524</f>
        <v>0</v>
      </c>
      <c r="Q524" s="462"/>
      <c r="R524" s="442"/>
    </row>
    <row r="525" spans="2:18" s="57" customFormat="1" x14ac:dyDescent="0.25">
      <c r="B525" s="440" t="str">
        <f>IF(Tabla1[[#This Row],[Código_Actividad]]="","",CONCATENATE(Tabla1[[#This Row],[POA]],".",Tabla1[[#This Row],[SRS]],".",Tabla1[[#This Row],[AREA]],".",Tabla1[[#This Row],[TIPO]]))</f>
        <v/>
      </c>
      <c r="C525" s="440" t="str">
        <f>IF(Tabla1[[#This Row],[Código_Actividad]]="","",'[5]Formulario PPGR1'!#REF!)</f>
        <v/>
      </c>
      <c r="D525" s="440" t="str">
        <f>IF(Tabla1[[#This Row],[Código_Actividad]]="","",'[5]Formulario PPGR1'!#REF!)</f>
        <v/>
      </c>
      <c r="E525" s="440" t="str">
        <f>IF(Tabla1[[#This Row],[Código_Actividad]]="","",'[5]Formulario PPGR1'!#REF!)</f>
        <v/>
      </c>
      <c r="F525" s="440" t="str">
        <f>IF(Tabla1[[#This Row],[Código_Actividad]]="","",'[5]Formulario PPGR1'!#REF!)</f>
        <v/>
      </c>
      <c r="G525" s="476"/>
      <c r="H525" s="455" t="str">
        <f>IFERROR(VLOOKUP(Tabla1[[#This Row],[Código_Actividad]],'[5]Formulario PPGR2'!$H$8:$I$1048576,2,FALSE),"")</f>
        <v/>
      </c>
      <c r="I525" s="441" t="str">
        <f>IFERROR(VLOOKUP(Tabla1[[#This Row],[Código_Actividad]],[5]!Tabla2[[Código]:[Total de Acciones ]],15,FALSE),"")</f>
        <v/>
      </c>
      <c r="J525" s="442"/>
      <c r="K525" s="442"/>
      <c r="L525" s="442"/>
      <c r="M525" s="442"/>
      <c r="N525" s="443"/>
      <c r="O525" s="444"/>
      <c r="P525" s="445">
        <f>Tabla1[[#This Row],[Cantidad de Insumos]]*O525</f>
        <v>0</v>
      </c>
      <c r="Q525" s="462"/>
      <c r="R525" s="442"/>
    </row>
    <row r="526" spans="2:18" s="57" customFormat="1" x14ac:dyDescent="0.25">
      <c r="B526" s="440" t="str">
        <f>IF(Tabla1[[#This Row],[Código_Actividad]]="","",CONCATENATE(Tabla1[[#This Row],[POA]],".",Tabla1[[#This Row],[SRS]],".",Tabla1[[#This Row],[AREA]],".",Tabla1[[#This Row],[TIPO]]))</f>
        <v/>
      </c>
      <c r="C526" s="440" t="str">
        <f>IF(Tabla1[[#This Row],[Código_Actividad]]="","",'[5]Formulario PPGR1'!#REF!)</f>
        <v/>
      </c>
      <c r="D526" s="440" t="str">
        <f>IF(Tabla1[[#This Row],[Código_Actividad]]="","",'[5]Formulario PPGR1'!#REF!)</f>
        <v/>
      </c>
      <c r="E526" s="440" t="str">
        <f>IF(Tabla1[[#This Row],[Código_Actividad]]="","",'[5]Formulario PPGR1'!#REF!)</f>
        <v/>
      </c>
      <c r="F526" s="440" t="str">
        <f>IF(Tabla1[[#This Row],[Código_Actividad]]="","",'[5]Formulario PPGR1'!#REF!)</f>
        <v/>
      </c>
      <c r="G526" s="476"/>
      <c r="H526" s="455" t="str">
        <f>IFERROR(VLOOKUP(Tabla1[[#This Row],[Código_Actividad]],'[5]Formulario PPGR2'!$H$8:$I$1048576,2,FALSE),"")</f>
        <v/>
      </c>
      <c r="I526" s="441" t="str">
        <f>IFERROR(VLOOKUP(Tabla1[[#This Row],[Código_Actividad]],[5]!Tabla2[[Código]:[Total de Acciones ]],15,FALSE),"")</f>
        <v/>
      </c>
      <c r="J526" s="442"/>
      <c r="K526" s="442"/>
      <c r="L526" s="442"/>
      <c r="M526" s="442"/>
      <c r="N526" s="443"/>
      <c r="O526" s="444"/>
      <c r="P526" s="445">
        <f>Tabla1[[#This Row],[Cantidad de Insumos]]*O526</f>
        <v>0</v>
      </c>
      <c r="Q526" s="462"/>
      <c r="R526" s="442"/>
    </row>
    <row r="527" spans="2:18" s="57" customFormat="1" x14ac:dyDescent="0.25">
      <c r="B527" s="440" t="str">
        <f>IF(Tabla1[[#This Row],[Código_Actividad]]="","",CONCATENATE(Tabla1[[#This Row],[POA]],".",Tabla1[[#This Row],[SRS]],".",Tabla1[[#This Row],[AREA]],".",Tabla1[[#This Row],[TIPO]]))</f>
        <v/>
      </c>
      <c r="C527" s="440" t="str">
        <f>IF(Tabla1[[#This Row],[Código_Actividad]]="","",'[5]Formulario PPGR1'!#REF!)</f>
        <v/>
      </c>
      <c r="D527" s="440" t="str">
        <f>IF(Tabla1[[#This Row],[Código_Actividad]]="","",'[5]Formulario PPGR1'!#REF!)</f>
        <v/>
      </c>
      <c r="E527" s="440" t="str">
        <f>IF(Tabla1[[#This Row],[Código_Actividad]]="","",'[5]Formulario PPGR1'!#REF!)</f>
        <v/>
      </c>
      <c r="F527" s="440" t="str">
        <f>IF(Tabla1[[#This Row],[Código_Actividad]]="","",'[5]Formulario PPGR1'!#REF!)</f>
        <v/>
      </c>
      <c r="G527" s="476"/>
      <c r="H527" s="455" t="str">
        <f>IFERROR(VLOOKUP(Tabla1[[#This Row],[Código_Actividad]],'[5]Formulario PPGR2'!$H$8:$I$1048576,2,FALSE),"")</f>
        <v/>
      </c>
      <c r="I527" s="441" t="str">
        <f>IFERROR(VLOOKUP(Tabla1[[#This Row],[Código_Actividad]],[5]!Tabla2[[Código]:[Total de Acciones ]],15,FALSE),"")</f>
        <v/>
      </c>
      <c r="J527" s="442"/>
      <c r="K527" s="442"/>
      <c r="L527" s="442"/>
      <c r="M527" s="442"/>
      <c r="N527" s="443"/>
      <c r="O527" s="444"/>
      <c r="P527" s="445">
        <f>Tabla1[[#This Row],[Cantidad de Insumos]]*O527</f>
        <v>0</v>
      </c>
      <c r="Q527" s="462"/>
      <c r="R527" s="442"/>
    </row>
    <row r="528" spans="2:18" s="57" customFormat="1" x14ac:dyDescent="0.25">
      <c r="B528" s="440" t="str">
        <f>IF(Tabla1[[#This Row],[Código_Actividad]]="","",CONCATENATE(Tabla1[[#This Row],[POA]],".",Tabla1[[#This Row],[SRS]],".",Tabla1[[#This Row],[AREA]],".",Tabla1[[#This Row],[TIPO]]))</f>
        <v/>
      </c>
      <c r="C528" s="440" t="str">
        <f>IF(Tabla1[[#This Row],[Código_Actividad]]="","",'[5]Formulario PPGR1'!#REF!)</f>
        <v/>
      </c>
      <c r="D528" s="440" t="str">
        <f>IF(Tabla1[[#This Row],[Código_Actividad]]="","",'[5]Formulario PPGR1'!#REF!)</f>
        <v/>
      </c>
      <c r="E528" s="440" t="str">
        <f>IF(Tabla1[[#This Row],[Código_Actividad]]="","",'[5]Formulario PPGR1'!#REF!)</f>
        <v/>
      </c>
      <c r="F528" s="440" t="str">
        <f>IF(Tabla1[[#This Row],[Código_Actividad]]="","",'[5]Formulario PPGR1'!#REF!)</f>
        <v/>
      </c>
      <c r="G528" s="476"/>
      <c r="H528" s="455" t="str">
        <f>IFERROR(VLOOKUP(Tabla1[[#This Row],[Código_Actividad]],'[5]Formulario PPGR2'!$H$8:$I$1048576,2,FALSE),"")</f>
        <v/>
      </c>
      <c r="I528" s="441" t="str">
        <f>IFERROR(VLOOKUP(Tabla1[[#This Row],[Código_Actividad]],[5]!Tabla2[[Código]:[Total de Acciones ]],15,FALSE),"")</f>
        <v/>
      </c>
      <c r="J528" s="442"/>
      <c r="K528" s="442"/>
      <c r="L528" s="442"/>
      <c r="M528" s="442"/>
      <c r="N528" s="443"/>
      <c r="O528" s="444"/>
      <c r="P528" s="445">
        <f>Tabla1[[#This Row],[Cantidad de Insumos]]*O528</f>
        <v>0</v>
      </c>
      <c r="Q528" s="462"/>
      <c r="R528" s="442"/>
    </row>
    <row r="529" spans="2:18" s="57" customFormat="1" x14ac:dyDescent="0.25">
      <c r="B529" s="440" t="str">
        <f>IF(Tabla1[[#This Row],[Código_Actividad]]="","",CONCATENATE(Tabla1[[#This Row],[POA]],".",Tabla1[[#This Row],[SRS]],".",Tabla1[[#This Row],[AREA]],".",Tabla1[[#This Row],[TIPO]]))</f>
        <v/>
      </c>
      <c r="C529" s="440" t="str">
        <f>IF(Tabla1[[#This Row],[Código_Actividad]]="","",'[5]Formulario PPGR1'!#REF!)</f>
        <v/>
      </c>
      <c r="D529" s="440" t="str">
        <f>IF(Tabla1[[#This Row],[Código_Actividad]]="","",'[5]Formulario PPGR1'!#REF!)</f>
        <v/>
      </c>
      <c r="E529" s="440" t="str">
        <f>IF(Tabla1[[#This Row],[Código_Actividad]]="","",'[5]Formulario PPGR1'!#REF!)</f>
        <v/>
      </c>
      <c r="F529" s="440" t="str">
        <f>IF(Tabla1[[#This Row],[Código_Actividad]]="","",'[5]Formulario PPGR1'!#REF!)</f>
        <v/>
      </c>
      <c r="G529" s="476"/>
      <c r="H529" s="455" t="str">
        <f>IFERROR(VLOOKUP(Tabla1[[#This Row],[Código_Actividad]],'[5]Formulario PPGR2'!$H$8:$I$1048576,2,FALSE),"")</f>
        <v/>
      </c>
      <c r="I529" s="441" t="str">
        <f>IFERROR(VLOOKUP(Tabla1[[#This Row],[Código_Actividad]],[5]!Tabla2[[Código]:[Total de Acciones ]],15,FALSE),"")</f>
        <v/>
      </c>
      <c r="J529" s="442"/>
      <c r="K529" s="442"/>
      <c r="L529" s="442"/>
      <c r="M529" s="442"/>
      <c r="N529" s="443"/>
      <c r="O529" s="444"/>
      <c r="P529" s="445">
        <f>Tabla1[[#This Row],[Cantidad de Insumos]]*O529</f>
        <v>0</v>
      </c>
      <c r="Q529" s="462"/>
      <c r="R529" s="442"/>
    </row>
    <row r="530" spans="2:18" s="57" customFormat="1" x14ac:dyDescent="0.25">
      <c r="B530" s="440" t="str">
        <f>IF(Tabla1[[#This Row],[Código_Actividad]]="","",CONCATENATE(Tabla1[[#This Row],[POA]],".",Tabla1[[#This Row],[SRS]],".",Tabla1[[#This Row],[AREA]],".",Tabla1[[#This Row],[TIPO]]))</f>
        <v/>
      </c>
      <c r="C530" s="440" t="str">
        <f>IF(Tabla1[[#This Row],[Código_Actividad]]="","",'[5]Formulario PPGR1'!#REF!)</f>
        <v/>
      </c>
      <c r="D530" s="440" t="str">
        <f>IF(Tabla1[[#This Row],[Código_Actividad]]="","",'[5]Formulario PPGR1'!#REF!)</f>
        <v/>
      </c>
      <c r="E530" s="440" t="str">
        <f>IF(Tabla1[[#This Row],[Código_Actividad]]="","",'[5]Formulario PPGR1'!#REF!)</f>
        <v/>
      </c>
      <c r="F530" s="440" t="str">
        <f>IF(Tabla1[[#This Row],[Código_Actividad]]="","",'[5]Formulario PPGR1'!#REF!)</f>
        <v/>
      </c>
      <c r="G530" s="476"/>
      <c r="H530" s="455" t="str">
        <f>IFERROR(VLOOKUP(Tabla1[[#This Row],[Código_Actividad]],'[5]Formulario PPGR2'!$H$8:$I$1048576,2,FALSE),"")</f>
        <v/>
      </c>
      <c r="I530" s="441" t="str">
        <f>IFERROR(VLOOKUP(Tabla1[[#This Row],[Código_Actividad]],[5]!Tabla2[[Código]:[Total de Acciones ]],15,FALSE),"")</f>
        <v/>
      </c>
      <c r="J530" s="442"/>
      <c r="K530" s="442"/>
      <c r="L530" s="442"/>
      <c r="M530" s="442"/>
      <c r="N530" s="443"/>
      <c r="O530" s="444"/>
      <c r="P530" s="445">
        <f>Tabla1[[#This Row],[Cantidad de Insumos]]*O530</f>
        <v>0</v>
      </c>
      <c r="Q530" s="462"/>
      <c r="R530" s="442"/>
    </row>
    <row r="531" spans="2:18" s="57" customFormat="1" x14ac:dyDescent="0.25">
      <c r="B531" s="440" t="str">
        <f>IF(Tabla1[[#This Row],[Código_Actividad]]="","",CONCATENATE(Tabla1[[#This Row],[POA]],".",Tabla1[[#This Row],[SRS]],".",Tabla1[[#This Row],[AREA]],".",Tabla1[[#This Row],[TIPO]]))</f>
        <v/>
      </c>
      <c r="C531" s="440" t="str">
        <f>IF(Tabla1[[#This Row],[Código_Actividad]]="","",'[5]Formulario PPGR1'!#REF!)</f>
        <v/>
      </c>
      <c r="D531" s="440" t="str">
        <f>IF(Tabla1[[#This Row],[Código_Actividad]]="","",'[5]Formulario PPGR1'!#REF!)</f>
        <v/>
      </c>
      <c r="E531" s="440" t="str">
        <f>IF(Tabla1[[#This Row],[Código_Actividad]]="","",'[5]Formulario PPGR1'!#REF!)</f>
        <v/>
      </c>
      <c r="F531" s="440" t="str">
        <f>IF(Tabla1[[#This Row],[Código_Actividad]]="","",'[5]Formulario PPGR1'!#REF!)</f>
        <v/>
      </c>
      <c r="G531" s="476"/>
      <c r="H531" s="455" t="str">
        <f>IFERROR(VLOOKUP(Tabla1[[#This Row],[Código_Actividad]],'[5]Formulario PPGR2'!$H$8:$I$1048576,2,FALSE),"")</f>
        <v/>
      </c>
      <c r="I531" s="441" t="str">
        <f>IFERROR(VLOOKUP(Tabla1[[#This Row],[Código_Actividad]],[5]!Tabla2[[Código]:[Total de Acciones ]],15,FALSE),"")</f>
        <v/>
      </c>
      <c r="J531" s="442"/>
      <c r="K531" s="442"/>
      <c r="L531" s="442"/>
      <c r="M531" s="442"/>
      <c r="N531" s="443"/>
      <c r="O531" s="444"/>
      <c r="P531" s="445">
        <f>Tabla1[[#This Row],[Cantidad de Insumos]]*O531</f>
        <v>0</v>
      </c>
      <c r="Q531" s="462"/>
      <c r="R531" s="442"/>
    </row>
    <row r="532" spans="2:18" s="57" customFormat="1" x14ac:dyDescent="0.25">
      <c r="B532" s="440" t="str">
        <f>IF(Tabla1[[#This Row],[Código_Actividad]]="","",CONCATENATE(Tabla1[[#This Row],[POA]],".",Tabla1[[#This Row],[SRS]],".",Tabla1[[#This Row],[AREA]],".",Tabla1[[#This Row],[TIPO]]))</f>
        <v/>
      </c>
      <c r="C532" s="440" t="str">
        <f>IF(Tabla1[[#This Row],[Código_Actividad]]="","",'[5]Formulario PPGR1'!#REF!)</f>
        <v/>
      </c>
      <c r="D532" s="440" t="str">
        <f>IF(Tabla1[[#This Row],[Código_Actividad]]="","",'[5]Formulario PPGR1'!#REF!)</f>
        <v/>
      </c>
      <c r="E532" s="440" t="str">
        <f>IF(Tabla1[[#This Row],[Código_Actividad]]="","",'[5]Formulario PPGR1'!#REF!)</f>
        <v/>
      </c>
      <c r="F532" s="440" t="str">
        <f>IF(Tabla1[[#This Row],[Código_Actividad]]="","",'[5]Formulario PPGR1'!#REF!)</f>
        <v/>
      </c>
      <c r="G532" s="476"/>
      <c r="H532" s="455" t="str">
        <f>IFERROR(VLOOKUP(Tabla1[[#This Row],[Código_Actividad]],'[5]Formulario PPGR2'!$H$8:$I$1048576,2,FALSE),"")</f>
        <v/>
      </c>
      <c r="I532" s="441" t="str">
        <f>IFERROR(VLOOKUP(Tabla1[[#This Row],[Código_Actividad]],[5]!Tabla2[[Código]:[Total de Acciones ]],15,FALSE),"")</f>
        <v/>
      </c>
      <c r="J532" s="442"/>
      <c r="K532" s="442"/>
      <c r="L532" s="442"/>
      <c r="M532" s="442"/>
      <c r="N532" s="443"/>
      <c r="O532" s="444"/>
      <c r="P532" s="445">
        <f>Tabla1[[#This Row],[Cantidad de Insumos]]*O532</f>
        <v>0</v>
      </c>
      <c r="Q532" s="462"/>
      <c r="R532" s="442"/>
    </row>
    <row r="533" spans="2:18" s="57" customFormat="1" x14ac:dyDescent="0.25">
      <c r="B533" s="440" t="str">
        <f>IF(Tabla1[[#This Row],[Código_Actividad]]="","",CONCATENATE(Tabla1[[#This Row],[POA]],".",Tabla1[[#This Row],[SRS]],".",Tabla1[[#This Row],[AREA]],".",Tabla1[[#This Row],[TIPO]]))</f>
        <v/>
      </c>
      <c r="C533" s="440" t="str">
        <f>IF(Tabla1[[#This Row],[Código_Actividad]]="","",'[5]Formulario PPGR1'!#REF!)</f>
        <v/>
      </c>
      <c r="D533" s="440" t="str">
        <f>IF(Tabla1[[#This Row],[Código_Actividad]]="","",'[5]Formulario PPGR1'!#REF!)</f>
        <v/>
      </c>
      <c r="E533" s="440" t="str">
        <f>IF(Tabla1[[#This Row],[Código_Actividad]]="","",'[5]Formulario PPGR1'!#REF!)</f>
        <v/>
      </c>
      <c r="F533" s="440" t="str">
        <f>IF(Tabla1[[#This Row],[Código_Actividad]]="","",'[5]Formulario PPGR1'!#REF!)</f>
        <v/>
      </c>
      <c r="G533" s="476"/>
      <c r="H533" s="455" t="str">
        <f>IFERROR(VLOOKUP(Tabla1[[#This Row],[Código_Actividad]],'[5]Formulario PPGR2'!$H$8:$I$1048576,2,FALSE),"")</f>
        <v/>
      </c>
      <c r="I533" s="441" t="str">
        <f>IFERROR(VLOOKUP(Tabla1[[#This Row],[Código_Actividad]],[5]!Tabla2[[Código]:[Total de Acciones ]],15,FALSE),"")</f>
        <v/>
      </c>
      <c r="J533" s="442"/>
      <c r="K533" s="442"/>
      <c r="L533" s="442"/>
      <c r="M533" s="442"/>
      <c r="N533" s="443"/>
      <c r="O533" s="444"/>
      <c r="P533" s="445">
        <f>Tabla1[[#This Row],[Cantidad de Insumos]]*O533</f>
        <v>0</v>
      </c>
      <c r="Q533" s="459"/>
      <c r="R533" s="442"/>
    </row>
    <row r="534" spans="2:18" s="57" customFormat="1" x14ac:dyDescent="0.25">
      <c r="B534" s="440" t="str">
        <f>IF(Tabla1[[#This Row],[Código_Actividad]]="","",CONCATENATE(Tabla1[[#This Row],[POA]],".",Tabla1[[#This Row],[SRS]],".",Tabla1[[#This Row],[AREA]],".",Tabla1[[#This Row],[TIPO]]))</f>
        <v/>
      </c>
      <c r="C534" s="440" t="str">
        <f>IF(Tabla1[[#This Row],[Código_Actividad]]="","",'[5]Formulario PPGR1'!#REF!)</f>
        <v/>
      </c>
      <c r="D534" s="440" t="str">
        <f>IF(Tabla1[[#This Row],[Código_Actividad]]="","",'[5]Formulario PPGR1'!#REF!)</f>
        <v/>
      </c>
      <c r="E534" s="440" t="str">
        <f>IF(Tabla1[[#This Row],[Código_Actividad]]="","",'[5]Formulario PPGR1'!#REF!)</f>
        <v/>
      </c>
      <c r="F534" s="440" t="str">
        <f>IF(Tabla1[[#This Row],[Código_Actividad]]="","",'[5]Formulario PPGR1'!#REF!)</f>
        <v/>
      </c>
      <c r="G534" s="476"/>
      <c r="H534" s="455" t="str">
        <f>IFERROR(VLOOKUP(Tabla1[[#This Row],[Código_Actividad]],'[5]Formulario PPGR2'!$H$8:$I$1048576,2,FALSE),"")</f>
        <v/>
      </c>
      <c r="I534" s="441" t="str">
        <f>IFERROR(VLOOKUP(Tabla1[[#This Row],[Código_Actividad]],[5]!Tabla2[[Código]:[Total de Acciones ]],15,FALSE),"")</f>
        <v/>
      </c>
      <c r="J534" s="442"/>
      <c r="K534" s="442"/>
      <c r="L534" s="442"/>
      <c r="M534" s="442"/>
      <c r="N534" s="443"/>
      <c r="O534" s="444"/>
      <c r="P534" s="445">
        <f>Tabla1[[#This Row],[Cantidad de Insumos]]*O534</f>
        <v>0</v>
      </c>
      <c r="Q534" s="459"/>
      <c r="R534" s="442"/>
    </row>
    <row r="535" spans="2:18" s="57" customFormat="1" x14ac:dyDescent="0.25">
      <c r="B535" s="440" t="str">
        <f>IF(Tabla1[[#This Row],[Código_Actividad]]="","",CONCATENATE(Tabla1[[#This Row],[POA]],".",Tabla1[[#This Row],[SRS]],".",Tabla1[[#This Row],[AREA]],".",Tabla1[[#This Row],[TIPO]]))</f>
        <v/>
      </c>
      <c r="C535" s="440" t="str">
        <f>IF(Tabla1[[#This Row],[Código_Actividad]]="","",'[5]Formulario PPGR1'!#REF!)</f>
        <v/>
      </c>
      <c r="D535" s="440" t="str">
        <f>IF(Tabla1[[#This Row],[Código_Actividad]]="","",'[5]Formulario PPGR1'!#REF!)</f>
        <v/>
      </c>
      <c r="E535" s="440" t="str">
        <f>IF(Tabla1[[#This Row],[Código_Actividad]]="","",'[5]Formulario PPGR1'!#REF!)</f>
        <v/>
      </c>
      <c r="F535" s="440" t="str">
        <f>IF(Tabla1[[#This Row],[Código_Actividad]]="","",'[5]Formulario PPGR1'!#REF!)</f>
        <v/>
      </c>
      <c r="G535" s="476"/>
      <c r="H535" s="455" t="str">
        <f>IFERROR(VLOOKUP(Tabla1[[#This Row],[Código_Actividad]],'[5]Formulario PPGR2'!$H$8:$I$1048576,2,FALSE),"")</f>
        <v/>
      </c>
      <c r="I535" s="441" t="str">
        <f>IFERROR(VLOOKUP(Tabla1[[#This Row],[Código_Actividad]],[5]!Tabla2[[Código]:[Total de Acciones ]],15,FALSE),"")</f>
        <v/>
      </c>
      <c r="J535" s="442"/>
      <c r="K535" s="442"/>
      <c r="L535" s="442"/>
      <c r="M535" s="442"/>
      <c r="N535" s="443"/>
      <c r="O535" s="444"/>
      <c r="P535" s="445">
        <f>Tabla1[[#This Row],[Cantidad de Insumos]]*O535</f>
        <v>0</v>
      </c>
      <c r="Q535" s="459"/>
      <c r="R535" s="442"/>
    </row>
    <row r="536" spans="2:18" s="57" customFormat="1" x14ac:dyDescent="0.25">
      <c r="B536" s="440" t="str">
        <f>IF(Tabla1[[#This Row],[Código_Actividad]]="","",CONCATENATE(Tabla1[[#This Row],[POA]],".",Tabla1[[#This Row],[SRS]],".",Tabla1[[#This Row],[AREA]],".",Tabla1[[#This Row],[TIPO]]))</f>
        <v/>
      </c>
      <c r="C536" s="440" t="str">
        <f>IF(Tabla1[[#This Row],[Código_Actividad]]="","",'[5]Formulario PPGR1'!#REF!)</f>
        <v/>
      </c>
      <c r="D536" s="440" t="str">
        <f>IF(Tabla1[[#This Row],[Código_Actividad]]="","",'[5]Formulario PPGR1'!#REF!)</f>
        <v/>
      </c>
      <c r="E536" s="440" t="str">
        <f>IF(Tabla1[[#This Row],[Código_Actividad]]="","",'[5]Formulario PPGR1'!#REF!)</f>
        <v/>
      </c>
      <c r="F536" s="440" t="str">
        <f>IF(Tabla1[[#This Row],[Código_Actividad]]="","",'[5]Formulario PPGR1'!#REF!)</f>
        <v/>
      </c>
      <c r="G536" s="476"/>
      <c r="H536" s="455" t="str">
        <f>IFERROR(VLOOKUP(Tabla1[[#This Row],[Código_Actividad]],'[5]Formulario PPGR2'!$H$8:$I$1048576,2,FALSE),"")</f>
        <v/>
      </c>
      <c r="I536" s="441" t="str">
        <f>IFERROR(VLOOKUP(Tabla1[[#This Row],[Código_Actividad]],[5]!Tabla2[[Código]:[Total de Acciones ]],15,FALSE),"")</f>
        <v/>
      </c>
      <c r="J536" s="442"/>
      <c r="K536" s="442"/>
      <c r="L536" s="442"/>
      <c r="M536" s="442"/>
      <c r="N536" s="443"/>
      <c r="O536" s="444"/>
      <c r="P536" s="445">
        <f>Tabla1[[#This Row],[Cantidad de Insumos]]*O536</f>
        <v>0</v>
      </c>
      <c r="Q536" s="459"/>
      <c r="R536" s="442"/>
    </row>
    <row r="537" spans="2:18" s="57" customFormat="1" x14ac:dyDescent="0.25">
      <c r="B537" s="440" t="str">
        <f>IF(Tabla1[[#This Row],[Código_Actividad]]="","",CONCATENATE(Tabla1[[#This Row],[POA]],".",Tabla1[[#This Row],[SRS]],".",Tabla1[[#This Row],[AREA]],".",Tabla1[[#This Row],[TIPO]]))</f>
        <v/>
      </c>
      <c r="C537" s="440" t="str">
        <f>IF(Tabla1[[#This Row],[Código_Actividad]]="","",'[5]Formulario PPGR1'!#REF!)</f>
        <v/>
      </c>
      <c r="D537" s="440" t="str">
        <f>IF(Tabla1[[#This Row],[Código_Actividad]]="","",'[5]Formulario PPGR1'!#REF!)</f>
        <v/>
      </c>
      <c r="E537" s="440" t="str">
        <f>IF(Tabla1[[#This Row],[Código_Actividad]]="","",'[5]Formulario PPGR1'!#REF!)</f>
        <v/>
      </c>
      <c r="F537" s="440" t="str">
        <f>IF(Tabla1[[#This Row],[Código_Actividad]]="","",'[5]Formulario PPGR1'!#REF!)</f>
        <v/>
      </c>
      <c r="G537" s="476"/>
      <c r="H537" s="455" t="str">
        <f>IFERROR(VLOOKUP(Tabla1[[#This Row],[Código_Actividad]],'[5]Formulario PPGR2'!$H$8:$I$1048576,2,FALSE),"")</f>
        <v/>
      </c>
      <c r="I537" s="441" t="str">
        <f>IFERROR(VLOOKUP(Tabla1[[#This Row],[Código_Actividad]],[5]!Tabla2[[Código]:[Total de Acciones ]],15,FALSE),"")</f>
        <v/>
      </c>
      <c r="J537" s="442"/>
      <c r="K537" s="442"/>
      <c r="L537" s="442"/>
      <c r="M537" s="442"/>
      <c r="N537" s="443"/>
      <c r="O537" s="444"/>
      <c r="P537" s="445">
        <f>Tabla1[[#This Row],[Cantidad de Insumos]]*O537</f>
        <v>0</v>
      </c>
      <c r="Q537" s="459"/>
      <c r="R537" s="442"/>
    </row>
    <row r="538" spans="2:18" s="57" customFormat="1" x14ac:dyDescent="0.25">
      <c r="B538" s="440" t="str">
        <f>IF(Tabla1[[#This Row],[Código_Actividad]]="","",CONCATENATE(Tabla1[[#This Row],[POA]],".",Tabla1[[#This Row],[SRS]],".",Tabla1[[#This Row],[AREA]],".",Tabla1[[#This Row],[TIPO]]))</f>
        <v/>
      </c>
      <c r="C538" s="440" t="str">
        <f>IF(Tabla1[[#This Row],[Código_Actividad]]="","",'[5]Formulario PPGR1'!#REF!)</f>
        <v/>
      </c>
      <c r="D538" s="440" t="str">
        <f>IF(Tabla1[[#This Row],[Código_Actividad]]="","",'[5]Formulario PPGR1'!#REF!)</f>
        <v/>
      </c>
      <c r="E538" s="440" t="str">
        <f>IF(Tabla1[[#This Row],[Código_Actividad]]="","",'[5]Formulario PPGR1'!#REF!)</f>
        <v/>
      </c>
      <c r="F538" s="440" t="str">
        <f>IF(Tabla1[[#This Row],[Código_Actividad]]="","",'[5]Formulario PPGR1'!#REF!)</f>
        <v/>
      </c>
      <c r="G538" s="476"/>
      <c r="H538" s="455" t="str">
        <f>IFERROR(VLOOKUP(Tabla1[[#This Row],[Código_Actividad]],'[5]Formulario PPGR2'!$H$8:$I$1048576,2,FALSE),"")</f>
        <v/>
      </c>
      <c r="I538" s="441" t="str">
        <f>IFERROR(VLOOKUP(Tabla1[[#This Row],[Código_Actividad]],[5]!Tabla2[[Código]:[Total de Acciones ]],15,FALSE),"")</f>
        <v/>
      </c>
      <c r="J538" s="442"/>
      <c r="K538" s="442"/>
      <c r="L538" s="442"/>
      <c r="M538" s="442"/>
      <c r="N538" s="443"/>
      <c r="O538" s="444"/>
      <c r="P538" s="445">
        <f>Tabla1[[#This Row],[Cantidad de Insumos]]*O538</f>
        <v>0</v>
      </c>
      <c r="Q538" s="459"/>
      <c r="R538" s="442"/>
    </row>
    <row r="539" spans="2:18" s="57" customFormat="1" x14ac:dyDescent="0.25">
      <c r="B539" s="440" t="str">
        <f>IF(Tabla1[[#This Row],[Código_Actividad]]="","",CONCATENATE(Tabla1[[#This Row],[POA]],".",Tabla1[[#This Row],[SRS]],".",Tabla1[[#This Row],[AREA]],".",Tabla1[[#This Row],[TIPO]]))</f>
        <v/>
      </c>
      <c r="C539" s="440" t="str">
        <f>IF(Tabla1[[#This Row],[Código_Actividad]]="","",'[5]Formulario PPGR1'!#REF!)</f>
        <v/>
      </c>
      <c r="D539" s="440" t="str">
        <f>IF(Tabla1[[#This Row],[Código_Actividad]]="","",'[5]Formulario PPGR1'!#REF!)</f>
        <v/>
      </c>
      <c r="E539" s="440" t="str">
        <f>IF(Tabla1[[#This Row],[Código_Actividad]]="","",'[5]Formulario PPGR1'!#REF!)</f>
        <v/>
      </c>
      <c r="F539" s="440" t="str">
        <f>IF(Tabla1[[#This Row],[Código_Actividad]]="","",'[5]Formulario PPGR1'!#REF!)</f>
        <v/>
      </c>
      <c r="G539" s="476"/>
      <c r="H539" s="455" t="str">
        <f>IFERROR(VLOOKUP(Tabla1[[#This Row],[Código_Actividad]],'[5]Formulario PPGR2'!$H$8:$I$1048576,2,FALSE),"")</f>
        <v/>
      </c>
      <c r="I539" s="441" t="str">
        <f>IFERROR(VLOOKUP(Tabla1[[#This Row],[Código_Actividad]],[5]!Tabla2[[Código]:[Total de Acciones ]],15,FALSE),"")</f>
        <v/>
      </c>
      <c r="J539" s="442"/>
      <c r="K539" s="442"/>
      <c r="L539" s="442"/>
      <c r="M539" s="442"/>
      <c r="N539" s="443"/>
      <c r="O539" s="444"/>
      <c r="P539" s="445">
        <f>Tabla1[[#This Row],[Cantidad de Insumos]]*O539</f>
        <v>0</v>
      </c>
      <c r="Q539" s="459"/>
      <c r="R539" s="442"/>
    </row>
    <row r="540" spans="2:18" s="57" customFormat="1" x14ac:dyDescent="0.25">
      <c r="B540" s="440" t="str">
        <f>IF(Tabla1[[#This Row],[Código_Actividad]]="","",CONCATENATE(Tabla1[[#This Row],[POA]],".",Tabla1[[#This Row],[SRS]],".",Tabla1[[#This Row],[AREA]],".",Tabla1[[#This Row],[TIPO]]))</f>
        <v/>
      </c>
      <c r="C540" s="440" t="str">
        <f>IF(Tabla1[[#This Row],[Código_Actividad]]="","",'[5]Formulario PPGR1'!#REF!)</f>
        <v/>
      </c>
      <c r="D540" s="440" t="str">
        <f>IF(Tabla1[[#This Row],[Código_Actividad]]="","",'[5]Formulario PPGR1'!#REF!)</f>
        <v/>
      </c>
      <c r="E540" s="440" t="str">
        <f>IF(Tabla1[[#This Row],[Código_Actividad]]="","",'[5]Formulario PPGR1'!#REF!)</f>
        <v/>
      </c>
      <c r="F540" s="440" t="str">
        <f>IF(Tabla1[[#This Row],[Código_Actividad]]="","",'[5]Formulario PPGR1'!#REF!)</f>
        <v/>
      </c>
      <c r="G540" s="476"/>
      <c r="H540" s="455" t="str">
        <f>IFERROR(VLOOKUP(Tabla1[[#This Row],[Código_Actividad]],'[5]Formulario PPGR2'!$H$8:$I$1048576,2,FALSE),"")</f>
        <v/>
      </c>
      <c r="I540" s="441" t="str">
        <f>IFERROR(VLOOKUP(Tabla1[[#This Row],[Código_Actividad]],[5]!Tabla2[[Código]:[Total de Acciones ]],15,FALSE),"")</f>
        <v/>
      </c>
      <c r="J540" s="442"/>
      <c r="K540" s="442"/>
      <c r="L540" s="442"/>
      <c r="M540" s="442"/>
      <c r="N540" s="443"/>
      <c r="O540" s="444"/>
      <c r="P540" s="445">
        <f>Tabla1[[#This Row],[Cantidad de Insumos]]*O540</f>
        <v>0</v>
      </c>
      <c r="Q540" s="459"/>
      <c r="R540" s="442"/>
    </row>
    <row r="541" spans="2:18" s="57" customFormat="1" x14ac:dyDescent="0.25">
      <c r="B541" s="440" t="str">
        <f>IF(Tabla1[[#This Row],[Código_Actividad]]="","",CONCATENATE(Tabla1[[#This Row],[POA]],".",Tabla1[[#This Row],[SRS]],".",Tabla1[[#This Row],[AREA]],".",Tabla1[[#This Row],[TIPO]]))</f>
        <v/>
      </c>
      <c r="C541" s="440" t="str">
        <f>IF(Tabla1[[#This Row],[Código_Actividad]]="","",'[5]Formulario PPGR1'!#REF!)</f>
        <v/>
      </c>
      <c r="D541" s="440" t="str">
        <f>IF(Tabla1[[#This Row],[Código_Actividad]]="","",'[5]Formulario PPGR1'!#REF!)</f>
        <v/>
      </c>
      <c r="E541" s="440" t="str">
        <f>IF(Tabla1[[#This Row],[Código_Actividad]]="","",'[5]Formulario PPGR1'!#REF!)</f>
        <v/>
      </c>
      <c r="F541" s="440" t="str">
        <f>IF(Tabla1[[#This Row],[Código_Actividad]]="","",'[5]Formulario PPGR1'!#REF!)</f>
        <v/>
      </c>
      <c r="G541" s="476"/>
      <c r="H541" s="455" t="str">
        <f>IFERROR(VLOOKUP(Tabla1[[#This Row],[Código_Actividad]],'[5]Formulario PPGR2'!$H$8:$I$1048576,2,FALSE),"")</f>
        <v/>
      </c>
      <c r="I541" s="441" t="str">
        <f>IFERROR(VLOOKUP(Tabla1[[#This Row],[Código_Actividad]],[5]!Tabla2[[Código]:[Total de Acciones ]],15,FALSE),"")</f>
        <v/>
      </c>
      <c r="J541" s="442"/>
      <c r="K541" s="442"/>
      <c r="L541" s="442"/>
      <c r="M541" s="442"/>
      <c r="N541" s="443"/>
      <c r="O541" s="444"/>
      <c r="P541" s="445">
        <f>Tabla1[[#This Row],[Cantidad de Insumos]]*O541</f>
        <v>0</v>
      </c>
      <c r="Q541" s="459"/>
      <c r="R541" s="442"/>
    </row>
    <row r="542" spans="2:18" s="57" customFormat="1" x14ac:dyDescent="0.25">
      <c r="B542" s="440" t="str">
        <f>IF(Tabla1[[#This Row],[Código_Actividad]]="","",CONCATENATE(Tabla1[[#This Row],[POA]],".",Tabla1[[#This Row],[SRS]],".",Tabla1[[#This Row],[AREA]],".",Tabla1[[#This Row],[TIPO]]))</f>
        <v/>
      </c>
      <c r="C542" s="440" t="str">
        <f>IF(Tabla1[[#This Row],[Código_Actividad]]="","",'[5]Formulario PPGR1'!#REF!)</f>
        <v/>
      </c>
      <c r="D542" s="440" t="str">
        <f>IF(Tabla1[[#This Row],[Código_Actividad]]="","",'[5]Formulario PPGR1'!#REF!)</f>
        <v/>
      </c>
      <c r="E542" s="440" t="str">
        <f>IF(Tabla1[[#This Row],[Código_Actividad]]="","",'[5]Formulario PPGR1'!#REF!)</f>
        <v/>
      </c>
      <c r="F542" s="440" t="str">
        <f>IF(Tabla1[[#This Row],[Código_Actividad]]="","",'[5]Formulario PPGR1'!#REF!)</f>
        <v/>
      </c>
      <c r="G542" s="476"/>
      <c r="H542" s="455" t="str">
        <f>IFERROR(VLOOKUP(Tabla1[[#This Row],[Código_Actividad]],'[5]Formulario PPGR2'!$H$8:$I$1048576,2,FALSE),"")</f>
        <v/>
      </c>
      <c r="I542" s="441" t="str">
        <f>IFERROR(VLOOKUP(Tabla1[[#This Row],[Código_Actividad]],[5]!Tabla2[[Código]:[Total de Acciones ]],15,FALSE),"")</f>
        <v/>
      </c>
      <c r="J542" s="442"/>
      <c r="K542" s="442"/>
      <c r="L542" s="442"/>
      <c r="M542" s="442"/>
      <c r="N542" s="443"/>
      <c r="O542" s="444"/>
      <c r="P542" s="445">
        <f>Tabla1[[#This Row],[Cantidad de Insumos]]*O542</f>
        <v>0</v>
      </c>
      <c r="Q542" s="459"/>
      <c r="R542" s="442"/>
    </row>
    <row r="543" spans="2:18" s="57" customFormat="1" x14ac:dyDescent="0.25">
      <c r="B543" s="440" t="str">
        <f>IF(Tabla1[[#This Row],[Código_Actividad]]="","",CONCATENATE(Tabla1[[#This Row],[POA]],".",Tabla1[[#This Row],[SRS]],".",Tabla1[[#This Row],[AREA]],".",Tabla1[[#This Row],[TIPO]]))</f>
        <v/>
      </c>
      <c r="C543" s="440" t="str">
        <f>IF(Tabla1[[#This Row],[Código_Actividad]]="","",'[5]Formulario PPGR1'!#REF!)</f>
        <v/>
      </c>
      <c r="D543" s="440" t="str">
        <f>IF(Tabla1[[#This Row],[Código_Actividad]]="","",'[5]Formulario PPGR1'!#REF!)</f>
        <v/>
      </c>
      <c r="E543" s="440" t="str">
        <f>IF(Tabla1[[#This Row],[Código_Actividad]]="","",'[5]Formulario PPGR1'!#REF!)</f>
        <v/>
      </c>
      <c r="F543" s="440" t="str">
        <f>IF(Tabla1[[#This Row],[Código_Actividad]]="","",'[5]Formulario PPGR1'!#REF!)</f>
        <v/>
      </c>
      <c r="G543" s="476"/>
      <c r="H543" s="455" t="str">
        <f>IFERROR(VLOOKUP(Tabla1[[#This Row],[Código_Actividad]],'[5]Formulario PPGR2'!$H$8:$I$1048576,2,FALSE),"")</f>
        <v/>
      </c>
      <c r="I543" s="441" t="str">
        <f>IFERROR(VLOOKUP(Tabla1[[#This Row],[Código_Actividad]],[5]!Tabla2[[Código]:[Total de Acciones ]],15,FALSE),"")</f>
        <v/>
      </c>
      <c r="J543" s="442"/>
      <c r="K543" s="442"/>
      <c r="L543" s="442"/>
      <c r="M543" s="442"/>
      <c r="N543" s="443"/>
      <c r="O543" s="444"/>
      <c r="P543" s="445">
        <f>Tabla1[[#This Row],[Cantidad de Insumos]]*O543</f>
        <v>0</v>
      </c>
      <c r="Q543" s="459"/>
      <c r="R543" s="442"/>
    </row>
    <row r="544" spans="2:18" s="57" customFormat="1" x14ac:dyDescent="0.25">
      <c r="B544" s="440" t="str">
        <f>IF(Tabla1[[#This Row],[Código_Actividad]]="","",CONCATENATE(Tabla1[[#This Row],[POA]],".",Tabla1[[#This Row],[SRS]],".",Tabla1[[#This Row],[AREA]],".",Tabla1[[#This Row],[TIPO]]))</f>
        <v/>
      </c>
      <c r="C544" s="440" t="str">
        <f>IF(Tabla1[[#This Row],[Código_Actividad]]="","",'[5]Formulario PPGR1'!#REF!)</f>
        <v/>
      </c>
      <c r="D544" s="440" t="str">
        <f>IF(Tabla1[[#This Row],[Código_Actividad]]="","",'[5]Formulario PPGR1'!#REF!)</f>
        <v/>
      </c>
      <c r="E544" s="440" t="str">
        <f>IF(Tabla1[[#This Row],[Código_Actividad]]="","",'[5]Formulario PPGR1'!#REF!)</f>
        <v/>
      </c>
      <c r="F544" s="440" t="str">
        <f>IF(Tabla1[[#This Row],[Código_Actividad]]="","",'[5]Formulario PPGR1'!#REF!)</f>
        <v/>
      </c>
      <c r="G544" s="476"/>
      <c r="H544" s="455" t="str">
        <f>IFERROR(VLOOKUP(Tabla1[[#This Row],[Código_Actividad]],'[5]Formulario PPGR2'!$H$8:$I$1048576,2,FALSE),"")</f>
        <v/>
      </c>
      <c r="I544" s="441" t="str">
        <f>IFERROR(VLOOKUP(Tabla1[[#This Row],[Código_Actividad]],[5]!Tabla2[[Código]:[Total de Acciones ]],15,FALSE),"")</f>
        <v/>
      </c>
      <c r="J544" s="442"/>
      <c r="K544" s="442"/>
      <c r="L544" s="442"/>
      <c r="M544" s="442"/>
      <c r="N544" s="443"/>
      <c r="O544" s="444"/>
      <c r="P544" s="445">
        <f>Tabla1[[#This Row],[Cantidad de Insumos]]*O544</f>
        <v>0</v>
      </c>
      <c r="Q544" s="459"/>
      <c r="R544" s="442"/>
    </row>
    <row r="545" spans="2:18" s="57" customFormat="1" x14ac:dyDescent="0.25">
      <c r="B545" s="440" t="str">
        <f>IF(Tabla1[[#This Row],[Código_Actividad]]="","",CONCATENATE(Tabla1[[#This Row],[POA]],".",Tabla1[[#This Row],[SRS]],".",Tabla1[[#This Row],[AREA]],".",Tabla1[[#This Row],[TIPO]]))</f>
        <v/>
      </c>
      <c r="C545" s="440" t="str">
        <f>IF(Tabla1[[#This Row],[Código_Actividad]]="","",'[5]Formulario PPGR1'!#REF!)</f>
        <v/>
      </c>
      <c r="D545" s="440" t="str">
        <f>IF(Tabla1[[#This Row],[Código_Actividad]]="","",'[5]Formulario PPGR1'!#REF!)</f>
        <v/>
      </c>
      <c r="E545" s="440" t="str">
        <f>IF(Tabla1[[#This Row],[Código_Actividad]]="","",'[5]Formulario PPGR1'!#REF!)</f>
        <v/>
      </c>
      <c r="F545" s="440" t="str">
        <f>IF(Tabla1[[#This Row],[Código_Actividad]]="","",'[5]Formulario PPGR1'!#REF!)</f>
        <v/>
      </c>
      <c r="G545" s="476"/>
      <c r="H545" s="455" t="str">
        <f>IFERROR(VLOOKUP(Tabla1[[#This Row],[Código_Actividad]],'[5]Formulario PPGR2'!$H$8:$I$1048576,2,FALSE),"")</f>
        <v/>
      </c>
      <c r="I545" s="441" t="str">
        <f>IFERROR(VLOOKUP(Tabla1[[#This Row],[Código_Actividad]],[5]!Tabla2[[Código]:[Total de Acciones ]],15,FALSE),"")</f>
        <v/>
      </c>
      <c r="J545" s="442"/>
      <c r="K545" s="442"/>
      <c r="L545" s="442"/>
      <c r="M545" s="442"/>
      <c r="N545" s="443"/>
      <c r="O545" s="444"/>
      <c r="P545" s="445">
        <f>Tabla1[[#This Row],[Cantidad de Insumos]]*O545</f>
        <v>0</v>
      </c>
      <c r="Q545" s="459"/>
      <c r="R545" s="442"/>
    </row>
    <row r="546" spans="2:18" s="57" customFormat="1" x14ac:dyDescent="0.25">
      <c r="B546" s="440" t="str">
        <f>IF(Tabla1[[#This Row],[Código_Actividad]]="","",CONCATENATE(Tabla1[[#This Row],[POA]],".",Tabla1[[#This Row],[SRS]],".",Tabla1[[#This Row],[AREA]],".",Tabla1[[#This Row],[TIPO]]))</f>
        <v/>
      </c>
      <c r="C546" s="440" t="str">
        <f>IF(Tabla1[[#This Row],[Código_Actividad]]="","",'[5]Formulario PPGR1'!#REF!)</f>
        <v/>
      </c>
      <c r="D546" s="440" t="str">
        <f>IF(Tabla1[[#This Row],[Código_Actividad]]="","",'[5]Formulario PPGR1'!#REF!)</f>
        <v/>
      </c>
      <c r="E546" s="440" t="str">
        <f>IF(Tabla1[[#This Row],[Código_Actividad]]="","",'[5]Formulario PPGR1'!#REF!)</f>
        <v/>
      </c>
      <c r="F546" s="440" t="str">
        <f>IF(Tabla1[[#This Row],[Código_Actividad]]="","",'[5]Formulario PPGR1'!#REF!)</f>
        <v/>
      </c>
      <c r="G546" s="476"/>
      <c r="H546" s="455" t="str">
        <f>IFERROR(VLOOKUP(Tabla1[[#This Row],[Código_Actividad]],'[5]Formulario PPGR2'!$H$8:$I$1048576,2,FALSE),"")</f>
        <v/>
      </c>
      <c r="I546" s="441" t="str">
        <f>IFERROR(VLOOKUP(Tabla1[[#This Row],[Código_Actividad]],[5]!Tabla2[[Código]:[Total de Acciones ]],15,FALSE),"")</f>
        <v/>
      </c>
      <c r="J546" s="442"/>
      <c r="K546" s="442"/>
      <c r="L546" s="442"/>
      <c r="M546" s="442"/>
      <c r="N546" s="443"/>
      <c r="O546" s="444"/>
      <c r="P546" s="445">
        <f>Tabla1[[#This Row],[Cantidad de Insumos]]*O546</f>
        <v>0</v>
      </c>
      <c r="Q546" s="459"/>
      <c r="R546" s="442"/>
    </row>
    <row r="547" spans="2:18" s="57" customFormat="1" x14ac:dyDescent="0.25">
      <c r="B547" s="440" t="str">
        <f>IF(Tabla1[[#This Row],[Código_Actividad]]="","",CONCATENATE(Tabla1[[#This Row],[POA]],".",Tabla1[[#This Row],[SRS]],".",Tabla1[[#This Row],[AREA]],".",Tabla1[[#This Row],[TIPO]]))</f>
        <v/>
      </c>
      <c r="C547" s="440" t="str">
        <f>IF(Tabla1[[#This Row],[Código_Actividad]]="","",'[5]Formulario PPGR1'!#REF!)</f>
        <v/>
      </c>
      <c r="D547" s="440" t="str">
        <f>IF(Tabla1[[#This Row],[Código_Actividad]]="","",'[5]Formulario PPGR1'!#REF!)</f>
        <v/>
      </c>
      <c r="E547" s="440" t="str">
        <f>IF(Tabla1[[#This Row],[Código_Actividad]]="","",'[5]Formulario PPGR1'!#REF!)</f>
        <v/>
      </c>
      <c r="F547" s="440" t="str">
        <f>IF(Tabla1[[#This Row],[Código_Actividad]]="","",'[5]Formulario PPGR1'!#REF!)</f>
        <v/>
      </c>
      <c r="G547" s="476"/>
      <c r="H547" s="455" t="str">
        <f>IFERROR(VLOOKUP(Tabla1[[#This Row],[Código_Actividad]],'[5]Formulario PPGR2'!$H$8:$I$1048576,2,FALSE),"")</f>
        <v/>
      </c>
      <c r="I547" s="441" t="str">
        <f>IFERROR(VLOOKUP(Tabla1[[#This Row],[Código_Actividad]],[5]!Tabla2[[Código]:[Total de Acciones ]],15,FALSE),"")</f>
        <v/>
      </c>
      <c r="J547" s="442"/>
      <c r="K547" s="442"/>
      <c r="L547" s="442"/>
      <c r="M547" s="442"/>
      <c r="N547" s="443"/>
      <c r="O547" s="444"/>
      <c r="P547" s="445">
        <f>Tabla1[[#This Row],[Cantidad de Insumos]]*O547</f>
        <v>0</v>
      </c>
      <c r="Q547" s="459"/>
      <c r="R547" s="442"/>
    </row>
    <row r="548" spans="2:18" s="57" customFormat="1" x14ac:dyDescent="0.25">
      <c r="B548" s="440" t="str">
        <f>IF(Tabla1[[#This Row],[Código_Actividad]]="","",CONCATENATE(Tabla1[[#This Row],[POA]],".",Tabla1[[#This Row],[SRS]],".",Tabla1[[#This Row],[AREA]],".",Tabla1[[#This Row],[TIPO]]))</f>
        <v/>
      </c>
      <c r="C548" s="440" t="str">
        <f>IF(Tabla1[[#This Row],[Código_Actividad]]="","",'[5]Formulario PPGR1'!#REF!)</f>
        <v/>
      </c>
      <c r="D548" s="440" t="str">
        <f>IF(Tabla1[[#This Row],[Código_Actividad]]="","",'[5]Formulario PPGR1'!#REF!)</f>
        <v/>
      </c>
      <c r="E548" s="440" t="str">
        <f>IF(Tabla1[[#This Row],[Código_Actividad]]="","",'[5]Formulario PPGR1'!#REF!)</f>
        <v/>
      </c>
      <c r="F548" s="440" t="str">
        <f>IF(Tabla1[[#This Row],[Código_Actividad]]="","",'[5]Formulario PPGR1'!#REF!)</f>
        <v/>
      </c>
      <c r="G548" s="476"/>
      <c r="H548" s="455" t="str">
        <f>IFERROR(VLOOKUP(Tabla1[[#This Row],[Código_Actividad]],'[5]Formulario PPGR2'!$H$8:$I$1048576,2,FALSE),"")</f>
        <v/>
      </c>
      <c r="I548" s="441" t="str">
        <f>IFERROR(VLOOKUP(Tabla1[[#This Row],[Código_Actividad]],[5]!Tabla2[[Código]:[Total de Acciones ]],15,FALSE),"")</f>
        <v/>
      </c>
      <c r="J548" s="442"/>
      <c r="K548" s="442"/>
      <c r="L548" s="442"/>
      <c r="M548" s="442"/>
      <c r="N548" s="443"/>
      <c r="O548" s="444"/>
      <c r="P548" s="445">
        <f>Tabla1[[#This Row],[Cantidad de Insumos]]*O548</f>
        <v>0</v>
      </c>
      <c r="Q548" s="459"/>
      <c r="R548" s="442"/>
    </row>
    <row r="549" spans="2:18" s="57" customFormat="1" x14ac:dyDescent="0.25">
      <c r="B549" s="440" t="str">
        <f>IF(Tabla1[[#This Row],[Código_Actividad]]="","",CONCATENATE(Tabla1[[#This Row],[POA]],".",Tabla1[[#This Row],[SRS]],".",Tabla1[[#This Row],[AREA]],".",Tabla1[[#This Row],[TIPO]]))</f>
        <v/>
      </c>
      <c r="C549" s="440" t="str">
        <f>IF(Tabla1[[#This Row],[Código_Actividad]]="","",'[5]Formulario PPGR1'!#REF!)</f>
        <v/>
      </c>
      <c r="D549" s="440" t="str">
        <f>IF(Tabla1[[#This Row],[Código_Actividad]]="","",'[5]Formulario PPGR1'!#REF!)</f>
        <v/>
      </c>
      <c r="E549" s="440" t="str">
        <f>IF(Tabla1[[#This Row],[Código_Actividad]]="","",'[5]Formulario PPGR1'!#REF!)</f>
        <v/>
      </c>
      <c r="F549" s="440" t="str">
        <f>IF(Tabla1[[#This Row],[Código_Actividad]]="","",'[5]Formulario PPGR1'!#REF!)</f>
        <v/>
      </c>
      <c r="G549" s="476"/>
      <c r="H549" s="455" t="str">
        <f>IFERROR(VLOOKUP(Tabla1[[#This Row],[Código_Actividad]],'[5]Formulario PPGR2'!$H$8:$I$1048576,2,FALSE),"")</f>
        <v/>
      </c>
      <c r="I549" s="441" t="str">
        <f>IFERROR(VLOOKUP(Tabla1[[#This Row],[Código_Actividad]],[5]!Tabla2[[Código]:[Total de Acciones ]],15,FALSE),"")</f>
        <v/>
      </c>
      <c r="J549" s="442"/>
      <c r="K549" s="442"/>
      <c r="L549" s="442"/>
      <c r="M549" s="442"/>
      <c r="N549" s="443"/>
      <c r="O549" s="444"/>
      <c r="P549" s="445">
        <f>Tabla1[[#This Row],[Cantidad de Insumos]]*O549</f>
        <v>0</v>
      </c>
      <c r="Q549" s="459"/>
      <c r="R549" s="442"/>
    </row>
    <row r="550" spans="2:18" s="57" customFormat="1" x14ac:dyDescent="0.25">
      <c r="G550" s="463"/>
      <c r="H550" s="463"/>
      <c r="I550" s="463"/>
      <c r="J550" s="463"/>
      <c r="K550" s="463"/>
      <c r="L550" s="463"/>
      <c r="M550" s="463"/>
      <c r="N550" s="463"/>
      <c r="O550" s="464"/>
      <c r="P550" s="463"/>
      <c r="Q550" s="463"/>
      <c r="R550" s="463"/>
    </row>
    <row r="551" spans="2:18" s="57" customFormat="1" x14ac:dyDescent="0.25">
      <c r="G551" s="463"/>
      <c r="H551" s="463"/>
      <c r="I551" s="463"/>
      <c r="J551" s="463"/>
      <c r="K551" s="463"/>
      <c r="L551" s="463"/>
      <c r="M551" s="463"/>
      <c r="N551" s="463"/>
      <c r="O551" s="464"/>
      <c r="P551" s="463"/>
      <c r="Q551" s="463"/>
      <c r="R551" s="463"/>
    </row>
    <row r="552" spans="2:18" s="57" customFormat="1" x14ac:dyDescent="0.25">
      <c r="G552" s="463"/>
      <c r="H552" s="463"/>
      <c r="I552" s="463"/>
      <c r="J552" s="463"/>
      <c r="K552" s="463"/>
      <c r="L552" s="463"/>
      <c r="M552" s="463"/>
      <c r="N552" s="463"/>
      <c r="O552" s="464"/>
      <c r="P552" s="463"/>
      <c r="Q552" s="463"/>
      <c r="R552" s="463"/>
    </row>
    <row r="553" spans="2:18" s="57" customFormat="1" x14ac:dyDescent="0.25">
      <c r="G553" s="463"/>
      <c r="H553" s="463"/>
      <c r="I553" s="463"/>
      <c r="J553" s="463"/>
      <c r="K553" s="463"/>
      <c r="L553" s="463"/>
      <c r="M553" s="463"/>
      <c r="N553" s="463"/>
      <c r="O553" s="464"/>
      <c r="P553" s="463"/>
      <c r="Q553" s="463"/>
      <c r="R553" s="463"/>
    </row>
    <row r="554" spans="2:18" s="57" customFormat="1" x14ac:dyDescent="0.25">
      <c r="G554" s="463"/>
      <c r="H554" s="463"/>
      <c r="I554" s="463"/>
      <c r="J554" s="463"/>
      <c r="K554" s="463"/>
      <c r="L554" s="463"/>
      <c r="M554" s="463"/>
      <c r="N554" s="463"/>
      <c r="O554" s="464"/>
      <c r="P554" s="463"/>
      <c r="Q554" s="463"/>
      <c r="R554" s="463"/>
    </row>
    <row r="555" spans="2:18" s="57" customFormat="1" x14ac:dyDescent="0.25">
      <c r="G555" s="463"/>
      <c r="H555" s="463"/>
      <c r="I555" s="463"/>
      <c r="J555" s="463"/>
      <c r="K555" s="463"/>
      <c r="L555" s="463"/>
      <c r="M555" s="463"/>
      <c r="N555" s="463"/>
      <c r="O555" s="464"/>
      <c r="P555" s="463"/>
      <c r="Q555" s="463"/>
      <c r="R555" s="463"/>
    </row>
    <row r="556" spans="2:18" s="57" customFormat="1" x14ac:dyDescent="0.25">
      <c r="G556" s="463"/>
      <c r="H556" s="463"/>
      <c r="I556" s="463"/>
      <c r="J556" s="463"/>
      <c r="K556" s="463"/>
      <c r="L556" s="463"/>
      <c r="M556" s="463"/>
      <c r="N556" s="463"/>
      <c r="O556" s="464"/>
      <c r="P556" s="463"/>
      <c r="Q556" s="463"/>
      <c r="R556" s="463"/>
    </row>
    <row r="557" spans="2:18" s="57" customFormat="1" x14ac:dyDescent="0.25">
      <c r="G557" s="463"/>
      <c r="H557" s="463"/>
      <c r="I557" s="463"/>
      <c r="J557" s="463"/>
      <c r="K557" s="463"/>
      <c r="L557" s="463"/>
      <c r="M557" s="463"/>
      <c r="N557" s="463"/>
      <c r="O557" s="464"/>
      <c r="P557" s="463"/>
      <c r="Q557" s="463"/>
      <c r="R557" s="463"/>
    </row>
    <row r="558" spans="2:18" s="57" customFormat="1" x14ac:dyDescent="0.25">
      <c r="G558" s="463"/>
      <c r="H558" s="463"/>
      <c r="I558" s="463"/>
      <c r="J558" s="463"/>
      <c r="K558" s="463"/>
      <c r="L558" s="463"/>
      <c r="M558" s="463"/>
      <c r="N558" s="463"/>
      <c r="O558" s="464"/>
      <c r="P558" s="463"/>
      <c r="Q558" s="463"/>
      <c r="R558" s="463"/>
    </row>
    <row r="559" spans="2:18" s="57" customFormat="1" x14ac:dyDescent="0.25">
      <c r="G559" s="463"/>
      <c r="H559" s="463"/>
      <c r="I559" s="463"/>
      <c r="J559" s="463"/>
      <c r="K559" s="463"/>
      <c r="L559" s="463"/>
      <c r="M559" s="463"/>
      <c r="N559" s="463"/>
      <c r="O559" s="464"/>
      <c r="P559" s="463"/>
      <c r="Q559" s="463"/>
      <c r="R559" s="463"/>
    </row>
    <row r="560" spans="2:18" s="57" customFormat="1" x14ac:dyDescent="0.25">
      <c r="G560" s="463"/>
      <c r="H560" s="463"/>
      <c r="I560" s="463"/>
      <c r="J560" s="463"/>
      <c r="K560" s="463"/>
      <c r="L560" s="463"/>
      <c r="M560" s="463"/>
      <c r="N560" s="463"/>
      <c r="O560" s="464"/>
      <c r="P560" s="463"/>
      <c r="Q560" s="463"/>
      <c r="R560" s="463"/>
    </row>
    <row r="561" spans="7:18" s="57" customFormat="1" x14ac:dyDescent="0.25">
      <c r="G561" s="463"/>
      <c r="H561" s="463"/>
      <c r="I561" s="463"/>
      <c r="J561" s="463"/>
      <c r="K561" s="463"/>
      <c r="L561" s="463"/>
      <c r="M561" s="463"/>
      <c r="N561" s="463"/>
      <c r="O561" s="464"/>
      <c r="P561" s="463"/>
      <c r="Q561" s="463"/>
      <c r="R561" s="463"/>
    </row>
    <row r="562" spans="7:18" s="57" customFormat="1" x14ac:dyDescent="0.25">
      <c r="G562" s="463"/>
      <c r="H562" s="463"/>
      <c r="I562" s="463"/>
      <c r="J562" s="463"/>
      <c r="K562" s="463"/>
      <c r="L562" s="463"/>
      <c r="M562" s="463"/>
      <c r="N562" s="463"/>
      <c r="O562" s="464"/>
      <c r="P562" s="463"/>
      <c r="Q562" s="463"/>
      <c r="R562" s="463"/>
    </row>
    <row r="563" spans="7:18" s="57" customFormat="1" x14ac:dyDescent="0.25">
      <c r="G563" s="463"/>
      <c r="H563" s="463"/>
      <c r="I563" s="463"/>
      <c r="J563" s="463"/>
      <c r="K563" s="463"/>
      <c r="L563" s="463"/>
      <c r="M563" s="463"/>
      <c r="N563" s="463"/>
      <c r="O563" s="464"/>
      <c r="P563" s="463"/>
      <c r="Q563" s="463"/>
      <c r="R563" s="463"/>
    </row>
    <row r="564" spans="7:18" s="57" customFormat="1" x14ac:dyDescent="0.25">
      <c r="G564" s="463"/>
      <c r="H564" s="463"/>
      <c r="I564" s="463"/>
      <c r="J564" s="463"/>
      <c r="K564" s="463"/>
      <c r="L564" s="463"/>
      <c r="M564" s="463"/>
      <c r="N564" s="463"/>
      <c r="O564" s="464"/>
      <c r="P564" s="463"/>
      <c r="Q564" s="463"/>
      <c r="R564" s="463"/>
    </row>
    <row r="565" spans="7:18" s="57" customFormat="1" x14ac:dyDescent="0.25">
      <c r="G565" s="463"/>
      <c r="H565" s="463"/>
      <c r="I565" s="463"/>
      <c r="J565" s="463"/>
      <c r="K565" s="463"/>
      <c r="L565" s="463"/>
      <c r="M565" s="463"/>
      <c r="N565" s="463"/>
      <c r="O565" s="464"/>
      <c r="P565" s="463"/>
      <c r="Q565" s="463"/>
      <c r="R565" s="463"/>
    </row>
    <row r="566" spans="7:18" s="57" customFormat="1" x14ac:dyDescent="0.25">
      <c r="G566" s="463"/>
      <c r="H566" s="463"/>
      <c r="I566" s="463"/>
      <c r="J566" s="463"/>
      <c r="K566" s="463"/>
      <c r="L566" s="463"/>
      <c r="M566" s="463"/>
      <c r="N566" s="463"/>
      <c r="O566" s="464"/>
      <c r="P566" s="463"/>
      <c r="Q566" s="463"/>
      <c r="R566" s="463"/>
    </row>
    <row r="567" spans="7:18" s="57" customFormat="1" x14ac:dyDescent="0.25">
      <c r="G567" s="463"/>
      <c r="H567" s="463"/>
      <c r="I567" s="463"/>
      <c r="J567" s="463"/>
      <c r="K567" s="463"/>
      <c r="L567" s="463"/>
      <c r="M567" s="463"/>
      <c r="N567" s="463"/>
      <c r="O567" s="464"/>
      <c r="P567" s="463"/>
      <c r="Q567" s="463"/>
      <c r="R567" s="463"/>
    </row>
    <row r="568" spans="7:18" s="57" customFormat="1" x14ac:dyDescent="0.25">
      <c r="G568" s="463"/>
      <c r="H568" s="463"/>
      <c r="I568" s="463"/>
      <c r="J568" s="463"/>
      <c r="K568" s="463"/>
      <c r="L568" s="463"/>
      <c r="M568" s="463"/>
      <c r="N568" s="463"/>
      <c r="O568" s="464"/>
      <c r="P568" s="463"/>
      <c r="Q568" s="463"/>
      <c r="R568" s="463"/>
    </row>
    <row r="569" spans="7:18" s="57" customFormat="1" x14ac:dyDescent="0.25">
      <c r="G569" s="463"/>
      <c r="H569" s="463"/>
      <c r="I569" s="463"/>
      <c r="J569" s="463"/>
      <c r="K569" s="463"/>
      <c r="L569" s="463"/>
      <c r="M569" s="463"/>
      <c r="N569" s="463"/>
      <c r="O569" s="464"/>
      <c r="P569" s="463"/>
      <c r="Q569" s="463"/>
      <c r="R569" s="463"/>
    </row>
    <row r="570" spans="7:18" s="57" customFormat="1" x14ac:dyDescent="0.25">
      <c r="G570" s="463"/>
      <c r="H570" s="463"/>
      <c r="I570" s="463"/>
      <c r="J570" s="463"/>
      <c r="K570" s="463"/>
      <c r="L570" s="463"/>
      <c r="M570" s="463"/>
      <c r="N570" s="463"/>
      <c r="O570" s="464"/>
      <c r="P570" s="463"/>
      <c r="Q570" s="463"/>
      <c r="R570" s="463"/>
    </row>
    <row r="571" spans="7:18" s="57" customFormat="1" x14ac:dyDescent="0.25">
      <c r="G571" s="463"/>
      <c r="H571" s="463"/>
      <c r="I571" s="463"/>
      <c r="J571" s="463"/>
      <c r="K571" s="463"/>
      <c r="L571" s="463"/>
      <c r="M571" s="463"/>
      <c r="N571" s="463"/>
      <c r="O571" s="464"/>
      <c r="P571" s="463"/>
      <c r="Q571" s="463"/>
      <c r="R571" s="463"/>
    </row>
    <row r="572" spans="7:18" s="57" customFormat="1" x14ac:dyDescent="0.25">
      <c r="G572" s="463"/>
      <c r="H572" s="463"/>
      <c r="I572" s="463"/>
      <c r="J572" s="463"/>
      <c r="K572" s="463"/>
      <c r="L572" s="463"/>
      <c r="M572" s="463"/>
      <c r="N572" s="463"/>
      <c r="O572" s="464"/>
      <c r="P572" s="463"/>
      <c r="Q572" s="463"/>
      <c r="R572" s="463"/>
    </row>
    <row r="573" spans="7:18" s="57" customFormat="1" x14ac:dyDescent="0.25">
      <c r="G573" s="463"/>
      <c r="H573" s="463"/>
      <c r="I573" s="463"/>
      <c r="J573" s="463"/>
      <c r="K573" s="463"/>
      <c r="L573" s="463"/>
      <c r="M573" s="463"/>
      <c r="N573" s="463"/>
      <c r="O573" s="464"/>
      <c r="P573" s="463"/>
      <c r="Q573" s="463"/>
      <c r="R573" s="463"/>
    </row>
    <row r="574" spans="7:18" s="57" customFormat="1" x14ac:dyDescent="0.25">
      <c r="G574" s="463"/>
      <c r="H574" s="463"/>
      <c r="I574" s="463"/>
      <c r="J574" s="463"/>
      <c r="K574" s="463"/>
      <c r="L574" s="463"/>
      <c r="M574" s="463"/>
      <c r="N574" s="463"/>
      <c r="O574" s="464"/>
      <c r="P574" s="463"/>
      <c r="Q574" s="463"/>
      <c r="R574" s="463"/>
    </row>
    <row r="575" spans="7:18" s="57" customFormat="1" x14ac:dyDescent="0.25">
      <c r="G575" s="463"/>
      <c r="H575" s="463"/>
      <c r="I575" s="463"/>
      <c r="J575" s="463"/>
      <c r="K575" s="463"/>
      <c r="L575" s="463"/>
      <c r="M575" s="463"/>
      <c r="N575" s="463"/>
      <c r="O575" s="464"/>
      <c r="P575" s="463"/>
      <c r="Q575" s="463"/>
      <c r="R575" s="463"/>
    </row>
    <row r="576" spans="7:18" s="57" customFormat="1" x14ac:dyDescent="0.25">
      <c r="G576" s="463"/>
      <c r="H576" s="463"/>
      <c r="I576" s="463"/>
      <c r="J576" s="463"/>
      <c r="K576" s="463"/>
      <c r="L576" s="463"/>
      <c r="M576" s="463"/>
      <c r="N576" s="463"/>
      <c r="O576" s="464"/>
      <c r="P576" s="463"/>
      <c r="Q576" s="463"/>
      <c r="R576" s="463"/>
    </row>
    <row r="577" spans="7:18" s="57" customFormat="1" x14ac:dyDescent="0.25">
      <c r="G577" s="463"/>
      <c r="H577" s="463"/>
      <c r="I577" s="463"/>
      <c r="J577" s="463"/>
      <c r="K577" s="463"/>
      <c r="L577" s="463"/>
      <c r="M577" s="463"/>
      <c r="N577" s="463"/>
      <c r="O577" s="464"/>
      <c r="P577" s="463"/>
      <c r="Q577" s="463"/>
      <c r="R577" s="463"/>
    </row>
    <row r="578" spans="7:18" s="57" customFormat="1" x14ac:dyDescent="0.25">
      <c r="G578" s="463"/>
      <c r="H578" s="463"/>
      <c r="I578" s="463"/>
      <c r="J578" s="463"/>
      <c r="K578" s="463"/>
      <c r="L578" s="463"/>
      <c r="M578" s="463"/>
      <c r="N578" s="463"/>
      <c r="O578" s="464"/>
      <c r="P578" s="463"/>
      <c r="Q578" s="463"/>
      <c r="R578" s="463"/>
    </row>
    <row r="579" spans="7:18" s="57" customFormat="1" x14ac:dyDescent="0.25">
      <c r="G579" s="463"/>
      <c r="H579" s="463"/>
      <c r="I579" s="463"/>
      <c r="J579" s="463"/>
      <c r="K579" s="463"/>
      <c r="L579" s="463"/>
      <c r="M579" s="463"/>
      <c r="N579" s="463"/>
      <c r="O579" s="464"/>
      <c r="P579" s="463"/>
      <c r="Q579" s="463"/>
      <c r="R579" s="463"/>
    </row>
    <row r="580" spans="7:18" s="57" customFormat="1" x14ac:dyDescent="0.25">
      <c r="G580" s="463"/>
      <c r="H580" s="463"/>
      <c r="I580" s="463"/>
      <c r="J580" s="463"/>
      <c r="K580" s="463"/>
      <c r="L580" s="463"/>
      <c r="M580" s="463"/>
      <c r="N580" s="463"/>
      <c r="O580" s="464"/>
      <c r="P580" s="463"/>
      <c r="Q580" s="463"/>
      <c r="R580" s="463"/>
    </row>
    <row r="581" spans="7:18" s="57" customFormat="1" x14ac:dyDescent="0.25">
      <c r="G581" s="463"/>
      <c r="H581" s="463"/>
      <c r="I581" s="463"/>
      <c r="J581" s="463"/>
      <c r="K581" s="463"/>
      <c r="L581" s="463"/>
      <c r="M581" s="463"/>
      <c r="N581" s="463"/>
      <c r="O581" s="464"/>
      <c r="P581" s="463"/>
      <c r="Q581" s="463"/>
      <c r="R581" s="463"/>
    </row>
    <row r="582" spans="7:18" s="57" customFormat="1" x14ac:dyDescent="0.25">
      <c r="G582" s="463"/>
      <c r="H582" s="463"/>
      <c r="I582" s="463"/>
      <c r="J582" s="463"/>
      <c r="K582" s="463"/>
      <c r="L582" s="463"/>
      <c r="M582" s="463"/>
      <c r="N582" s="463"/>
      <c r="O582" s="464"/>
      <c r="P582" s="463"/>
      <c r="Q582" s="463"/>
      <c r="R582" s="463"/>
    </row>
    <row r="583" spans="7:18" s="57" customFormat="1" x14ac:dyDescent="0.25">
      <c r="G583" s="463"/>
      <c r="H583" s="463"/>
      <c r="I583" s="463"/>
      <c r="J583" s="463"/>
      <c r="K583" s="463"/>
      <c r="L583" s="463"/>
      <c r="M583" s="463"/>
      <c r="N583" s="463"/>
      <c r="O583" s="464"/>
      <c r="P583" s="463"/>
      <c r="Q583" s="463"/>
      <c r="R583" s="463"/>
    </row>
    <row r="584" spans="7:18" s="57" customFormat="1" x14ac:dyDescent="0.25">
      <c r="G584" s="463"/>
      <c r="H584" s="463"/>
      <c r="I584" s="463"/>
      <c r="J584" s="463"/>
      <c r="K584" s="463"/>
      <c r="L584" s="463"/>
      <c r="M584" s="463"/>
      <c r="N584" s="463"/>
      <c r="O584" s="464"/>
      <c r="P584" s="463"/>
      <c r="Q584" s="463"/>
      <c r="R584" s="463"/>
    </row>
    <row r="585" spans="7:18" s="57" customFormat="1" x14ac:dyDescent="0.25">
      <c r="G585" s="463"/>
      <c r="H585" s="463"/>
      <c r="I585" s="463"/>
      <c r="J585" s="463"/>
      <c r="K585" s="463"/>
      <c r="L585" s="463"/>
      <c r="M585" s="463"/>
      <c r="N585" s="463"/>
      <c r="O585" s="464"/>
      <c r="P585" s="463"/>
      <c r="Q585" s="463"/>
      <c r="R585" s="463"/>
    </row>
    <row r="586" spans="7:18" s="57" customFormat="1" x14ac:dyDescent="0.25">
      <c r="G586" s="463"/>
      <c r="H586" s="463"/>
      <c r="I586" s="463"/>
      <c r="J586" s="463"/>
      <c r="K586" s="463"/>
      <c r="L586" s="463"/>
      <c r="M586" s="463"/>
      <c r="N586" s="463"/>
      <c r="O586" s="464"/>
      <c r="P586" s="463"/>
      <c r="Q586" s="463"/>
      <c r="R586" s="463"/>
    </row>
    <row r="587" spans="7:18" s="57" customFormat="1" x14ac:dyDescent="0.25">
      <c r="G587" s="463"/>
      <c r="H587" s="463"/>
      <c r="I587" s="463"/>
      <c r="J587" s="463"/>
      <c r="K587" s="463"/>
      <c r="L587" s="463"/>
      <c r="M587" s="463"/>
      <c r="N587" s="463"/>
      <c r="O587" s="464"/>
      <c r="P587" s="463"/>
      <c r="Q587" s="463"/>
      <c r="R587" s="463"/>
    </row>
    <row r="588" spans="7:18" s="57" customFormat="1" x14ac:dyDescent="0.25">
      <c r="G588" s="463"/>
      <c r="H588" s="463"/>
      <c r="I588" s="463"/>
      <c r="J588" s="463"/>
      <c r="K588" s="463"/>
      <c r="L588" s="463"/>
      <c r="M588" s="463"/>
      <c r="N588" s="463"/>
      <c r="O588" s="464"/>
      <c r="P588" s="463"/>
      <c r="Q588" s="463"/>
      <c r="R588" s="463"/>
    </row>
    <row r="589" spans="7:18" s="57" customFormat="1" x14ac:dyDescent="0.25">
      <c r="G589" s="463"/>
      <c r="H589" s="463"/>
      <c r="I589" s="463"/>
      <c r="J589" s="463"/>
      <c r="K589" s="463"/>
      <c r="L589" s="463"/>
      <c r="M589" s="463"/>
      <c r="N589" s="463"/>
      <c r="O589" s="464"/>
      <c r="P589" s="463"/>
      <c r="Q589" s="463"/>
      <c r="R589" s="463"/>
    </row>
    <row r="590" spans="7:18" s="57" customFormat="1" x14ac:dyDescent="0.25">
      <c r="G590" s="463"/>
      <c r="H590" s="463"/>
      <c r="I590" s="463"/>
      <c r="J590" s="463"/>
      <c r="K590" s="463"/>
      <c r="L590" s="463"/>
      <c r="M590" s="463"/>
      <c r="N590" s="463"/>
      <c r="O590" s="464"/>
      <c r="P590" s="463"/>
      <c r="Q590" s="463"/>
      <c r="R590" s="463"/>
    </row>
    <row r="591" spans="7:18" s="57" customFormat="1" x14ac:dyDescent="0.25">
      <c r="G591" s="463"/>
      <c r="H591" s="463"/>
      <c r="I591" s="463"/>
      <c r="J591" s="463"/>
      <c r="K591" s="463"/>
      <c r="L591" s="463"/>
      <c r="M591" s="463"/>
      <c r="N591" s="463"/>
      <c r="O591" s="464"/>
      <c r="P591" s="463"/>
      <c r="Q591" s="463"/>
      <c r="R591" s="463"/>
    </row>
    <row r="592" spans="7:18" s="57" customFormat="1" x14ac:dyDescent="0.25">
      <c r="G592" s="463"/>
      <c r="H592" s="463"/>
      <c r="I592" s="463"/>
      <c r="J592" s="463"/>
      <c r="K592" s="463"/>
      <c r="L592" s="463"/>
      <c r="M592" s="463"/>
      <c r="N592" s="463"/>
      <c r="O592" s="464"/>
      <c r="P592" s="463"/>
      <c r="Q592" s="463"/>
      <c r="R592" s="463"/>
    </row>
    <row r="593" spans="7:18" s="57" customFormat="1" x14ac:dyDescent="0.25">
      <c r="G593" s="463"/>
      <c r="H593" s="463"/>
      <c r="I593" s="463"/>
      <c r="J593" s="463"/>
      <c r="K593" s="463"/>
      <c r="L593" s="463"/>
      <c r="M593" s="463"/>
      <c r="N593" s="463"/>
      <c r="O593" s="464"/>
      <c r="P593" s="463"/>
      <c r="Q593" s="463"/>
      <c r="R593" s="463"/>
    </row>
    <row r="594" spans="7:18" s="57" customFormat="1" x14ac:dyDescent="0.25">
      <c r="G594" s="463"/>
      <c r="H594" s="463"/>
      <c r="I594" s="463"/>
      <c r="J594" s="463"/>
      <c r="K594" s="463"/>
      <c r="L594" s="463"/>
      <c r="M594" s="463"/>
      <c r="N594" s="463"/>
      <c r="O594" s="464"/>
      <c r="P594" s="463"/>
      <c r="Q594" s="463"/>
      <c r="R594" s="463"/>
    </row>
    <row r="595" spans="7:18" s="57" customFormat="1" x14ac:dyDescent="0.25">
      <c r="G595" s="463"/>
      <c r="H595" s="463"/>
      <c r="I595" s="463"/>
      <c r="J595" s="463"/>
      <c r="K595" s="463"/>
      <c r="L595" s="463"/>
      <c r="M595" s="463"/>
      <c r="N595" s="463"/>
      <c r="O595" s="464"/>
      <c r="P595" s="463"/>
      <c r="Q595" s="463"/>
      <c r="R595" s="463"/>
    </row>
    <row r="596" spans="7:18" s="57" customFormat="1" x14ac:dyDescent="0.25">
      <c r="G596" s="463"/>
      <c r="H596" s="463"/>
      <c r="I596" s="463"/>
      <c r="J596" s="463"/>
      <c r="K596" s="463"/>
      <c r="L596" s="463"/>
      <c r="M596" s="463"/>
      <c r="N596" s="463"/>
      <c r="O596" s="464"/>
      <c r="P596" s="463"/>
      <c r="Q596" s="463"/>
      <c r="R596" s="463"/>
    </row>
    <row r="597" spans="7:18" s="57" customFormat="1" x14ac:dyDescent="0.25">
      <c r="G597" s="463"/>
      <c r="H597" s="463"/>
      <c r="I597" s="463"/>
      <c r="J597" s="463"/>
      <c r="K597" s="463"/>
      <c r="L597" s="463"/>
      <c r="M597" s="463"/>
      <c r="N597" s="463"/>
      <c r="O597" s="464"/>
      <c r="P597" s="463"/>
      <c r="Q597" s="463"/>
      <c r="R597" s="463"/>
    </row>
    <row r="598" spans="7:18" s="57" customFormat="1" x14ac:dyDescent="0.25">
      <c r="G598" s="463"/>
      <c r="H598" s="463"/>
      <c r="I598" s="463"/>
      <c r="J598" s="463"/>
      <c r="K598" s="463"/>
      <c r="L598" s="463"/>
      <c r="M598" s="463"/>
      <c r="N598" s="463"/>
      <c r="O598" s="464"/>
      <c r="P598" s="463"/>
      <c r="Q598" s="463"/>
      <c r="R598" s="463"/>
    </row>
    <row r="599" spans="7:18" s="57" customFormat="1" x14ac:dyDescent="0.25">
      <c r="G599" s="463"/>
      <c r="H599" s="463"/>
      <c r="I599" s="463"/>
      <c r="J599" s="463"/>
      <c r="K599" s="463"/>
      <c r="L599" s="463"/>
      <c r="M599" s="463"/>
      <c r="N599" s="463"/>
      <c r="O599" s="464"/>
      <c r="P599" s="463"/>
      <c r="Q599" s="463"/>
      <c r="R599" s="463"/>
    </row>
    <row r="600" spans="7:18" s="57" customFormat="1" x14ac:dyDescent="0.25">
      <c r="G600" s="463"/>
      <c r="H600" s="463"/>
      <c r="I600" s="463"/>
      <c r="J600" s="463"/>
      <c r="K600" s="463"/>
      <c r="L600" s="463"/>
      <c r="M600" s="463"/>
      <c r="N600" s="463"/>
      <c r="O600" s="464"/>
      <c r="P600" s="463"/>
      <c r="Q600" s="463"/>
      <c r="R600" s="463"/>
    </row>
    <row r="601" spans="7:18" s="57" customFormat="1" x14ac:dyDescent="0.25">
      <c r="G601" s="463"/>
      <c r="H601" s="463"/>
      <c r="I601" s="463"/>
      <c r="J601" s="463"/>
      <c r="K601" s="463"/>
      <c r="L601" s="463"/>
      <c r="M601" s="463"/>
      <c r="N601" s="463"/>
      <c r="O601" s="464"/>
      <c r="P601" s="463"/>
      <c r="Q601" s="463"/>
      <c r="R601" s="463"/>
    </row>
    <row r="602" spans="7:18" s="57" customFormat="1" x14ac:dyDescent="0.25">
      <c r="G602" s="463"/>
      <c r="H602" s="463"/>
      <c r="I602" s="463"/>
      <c r="J602" s="463"/>
      <c r="K602" s="463"/>
      <c r="L602" s="463"/>
      <c r="M602" s="463"/>
      <c r="N602" s="463"/>
      <c r="O602" s="464"/>
      <c r="P602" s="463"/>
      <c r="Q602" s="463"/>
      <c r="R602" s="463"/>
    </row>
    <row r="603" spans="7:18" s="57" customFormat="1" x14ac:dyDescent="0.25">
      <c r="G603" s="463"/>
      <c r="H603" s="463"/>
      <c r="I603" s="463"/>
      <c r="J603" s="463"/>
      <c r="K603" s="463"/>
      <c r="L603" s="463"/>
      <c r="M603" s="463"/>
      <c r="N603" s="463"/>
      <c r="O603" s="464"/>
      <c r="P603" s="463"/>
      <c r="Q603" s="463"/>
      <c r="R603" s="463"/>
    </row>
    <row r="604" spans="7:18" s="57" customFormat="1" x14ac:dyDescent="0.25">
      <c r="G604" s="463"/>
      <c r="H604" s="463"/>
      <c r="I604" s="463"/>
      <c r="J604" s="463"/>
      <c r="K604" s="463"/>
      <c r="L604" s="463"/>
      <c r="M604" s="463"/>
      <c r="N604" s="463"/>
      <c r="O604" s="464"/>
      <c r="P604" s="463"/>
      <c r="Q604" s="463"/>
      <c r="R604" s="463"/>
    </row>
    <row r="605" spans="7:18" s="57" customFormat="1" x14ac:dyDescent="0.25">
      <c r="G605" s="463"/>
      <c r="H605" s="463"/>
      <c r="I605" s="463"/>
      <c r="J605" s="463"/>
      <c r="K605" s="463"/>
      <c r="L605" s="463"/>
      <c r="M605" s="463"/>
      <c r="N605" s="463"/>
      <c r="O605" s="464"/>
      <c r="P605" s="463"/>
      <c r="Q605" s="463"/>
      <c r="R605" s="463"/>
    </row>
    <row r="606" spans="7:18" s="57" customFormat="1" x14ac:dyDescent="0.25">
      <c r="G606" s="463"/>
      <c r="H606" s="463"/>
      <c r="I606" s="463"/>
      <c r="J606" s="463"/>
      <c r="K606" s="463"/>
      <c r="L606" s="463"/>
      <c r="M606" s="463"/>
      <c r="N606" s="463"/>
      <c r="O606" s="464"/>
      <c r="P606" s="463"/>
      <c r="Q606" s="463"/>
      <c r="R606" s="463"/>
    </row>
    <row r="607" spans="7:18" s="57" customFormat="1" x14ac:dyDescent="0.25">
      <c r="G607" s="463"/>
      <c r="H607" s="463"/>
      <c r="I607" s="463"/>
      <c r="J607" s="463"/>
      <c r="K607" s="463"/>
      <c r="L607" s="463"/>
      <c r="M607" s="463"/>
      <c r="N607" s="463"/>
      <c r="O607" s="464"/>
      <c r="P607" s="463"/>
      <c r="Q607" s="463"/>
      <c r="R607" s="463"/>
    </row>
    <row r="608" spans="7:18" s="57" customFormat="1" x14ac:dyDescent="0.25">
      <c r="G608" s="463"/>
      <c r="H608" s="463"/>
      <c r="I608" s="463"/>
      <c r="J608" s="463"/>
      <c r="K608" s="463"/>
      <c r="L608" s="463"/>
      <c r="M608" s="463"/>
      <c r="N608" s="463"/>
      <c r="O608" s="464"/>
      <c r="P608" s="463"/>
      <c r="Q608" s="463"/>
      <c r="R608" s="463"/>
    </row>
    <row r="609" spans="7:18" s="57" customFormat="1" x14ac:dyDescent="0.25">
      <c r="G609" s="463"/>
      <c r="H609" s="463"/>
      <c r="I609" s="463"/>
      <c r="J609" s="463"/>
      <c r="K609" s="463"/>
      <c r="L609" s="463"/>
      <c r="M609" s="463"/>
      <c r="N609" s="463"/>
      <c r="O609" s="464"/>
      <c r="P609" s="463"/>
      <c r="Q609" s="463"/>
      <c r="R609" s="463"/>
    </row>
    <row r="610" spans="7:18" s="57" customFormat="1" x14ac:dyDescent="0.25">
      <c r="G610" s="463"/>
      <c r="H610" s="463"/>
      <c r="I610" s="463"/>
      <c r="J610" s="463"/>
      <c r="K610" s="463"/>
      <c r="L610" s="463"/>
      <c r="M610" s="463"/>
      <c r="N610" s="463"/>
      <c r="O610" s="464"/>
      <c r="P610" s="463"/>
      <c r="Q610" s="463"/>
      <c r="R610" s="463"/>
    </row>
    <row r="611" spans="7:18" s="57" customFormat="1" x14ac:dyDescent="0.25">
      <c r="G611" s="463"/>
      <c r="H611" s="463"/>
      <c r="I611" s="463"/>
      <c r="J611" s="463"/>
      <c r="K611" s="463"/>
      <c r="L611" s="463"/>
      <c r="M611" s="463"/>
      <c r="N611" s="463"/>
      <c r="O611" s="464"/>
      <c r="P611" s="463"/>
      <c r="Q611" s="463"/>
      <c r="R611" s="463"/>
    </row>
    <row r="612" spans="7:18" s="57" customFormat="1" x14ac:dyDescent="0.25">
      <c r="G612" s="463"/>
      <c r="H612" s="463"/>
      <c r="I612" s="463"/>
      <c r="J612" s="463"/>
      <c r="K612" s="463"/>
      <c r="L612" s="463"/>
      <c r="M612" s="463"/>
      <c r="N612" s="463"/>
      <c r="O612" s="464"/>
      <c r="P612" s="463"/>
      <c r="Q612" s="463"/>
      <c r="R612" s="463"/>
    </row>
    <row r="613" spans="7:18" s="57" customFormat="1" x14ac:dyDescent="0.25">
      <c r="G613" s="463"/>
      <c r="H613" s="463"/>
      <c r="I613" s="463"/>
      <c r="J613" s="463"/>
      <c r="K613" s="463"/>
      <c r="L613" s="463"/>
      <c r="M613" s="463"/>
      <c r="N613" s="463"/>
      <c r="O613" s="464"/>
      <c r="P613" s="463"/>
      <c r="Q613" s="463"/>
      <c r="R613" s="463"/>
    </row>
    <row r="614" spans="7:18" s="57" customFormat="1" x14ac:dyDescent="0.25">
      <c r="G614" s="463"/>
      <c r="H614" s="463"/>
      <c r="I614" s="463"/>
      <c r="J614" s="463"/>
      <c r="K614" s="463"/>
      <c r="L614" s="463"/>
      <c r="M614" s="463"/>
      <c r="N614" s="463"/>
      <c r="O614" s="464"/>
      <c r="P614" s="463"/>
      <c r="Q614" s="463"/>
      <c r="R614" s="463"/>
    </row>
    <row r="615" spans="7:18" s="57" customFormat="1" x14ac:dyDescent="0.25">
      <c r="G615" s="463"/>
      <c r="H615" s="463"/>
      <c r="I615" s="463"/>
      <c r="J615" s="463"/>
      <c r="K615" s="463"/>
      <c r="L615" s="463"/>
      <c r="M615" s="463"/>
      <c r="N615" s="463"/>
      <c r="O615" s="464"/>
      <c r="P615" s="463"/>
      <c r="Q615" s="463"/>
      <c r="R615" s="463"/>
    </row>
    <row r="616" spans="7:18" s="57" customFormat="1" x14ac:dyDescent="0.25">
      <c r="G616" s="463"/>
      <c r="H616" s="463"/>
      <c r="I616" s="463"/>
      <c r="J616" s="463"/>
      <c r="K616" s="463"/>
      <c r="L616" s="463"/>
      <c r="M616" s="463"/>
      <c r="N616" s="463"/>
      <c r="O616" s="464"/>
      <c r="P616" s="463"/>
      <c r="Q616" s="463"/>
      <c r="R616" s="463"/>
    </row>
    <row r="617" spans="7:18" s="57" customFormat="1" x14ac:dyDescent="0.25">
      <c r="G617" s="463"/>
      <c r="H617" s="463"/>
      <c r="I617" s="463"/>
      <c r="J617" s="463"/>
      <c r="K617" s="463"/>
      <c r="L617" s="463"/>
      <c r="M617" s="463"/>
      <c r="N617" s="463"/>
      <c r="O617" s="464"/>
      <c r="P617" s="463"/>
      <c r="Q617" s="463"/>
      <c r="R617" s="463"/>
    </row>
    <row r="618" spans="7:18" s="57" customFormat="1" x14ac:dyDescent="0.25">
      <c r="G618" s="463"/>
      <c r="H618" s="463"/>
      <c r="I618" s="463"/>
      <c r="J618" s="463"/>
      <c r="K618" s="463"/>
      <c r="L618" s="463"/>
      <c r="M618" s="463"/>
      <c r="N618" s="463"/>
      <c r="O618" s="464"/>
      <c r="P618" s="463"/>
      <c r="Q618" s="463"/>
      <c r="R618" s="463"/>
    </row>
    <row r="619" spans="7:18" s="57" customFormat="1" x14ac:dyDescent="0.25">
      <c r="G619" s="463"/>
      <c r="H619" s="463"/>
      <c r="I619" s="463"/>
      <c r="J619" s="463"/>
      <c r="K619" s="463"/>
      <c r="L619" s="463"/>
      <c r="M619" s="463"/>
      <c r="N619" s="463"/>
      <c r="O619" s="464"/>
      <c r="P619" s="463"/>
      <c r="Q619" s="463"/>
      <c r="R619" s="463"/>
    </row>
    <row r="620" spans="7:18" s="57" customFormat="1" x14ac:dyDescent="0.25">
      <c r="G620" s="463"/>
      <c r="H620" s="463"/>
      <c r="I620" s="463"/>
      <c r="J620" s="463"/>
      <c r="K620" s="463"/>
      <c r="L620" s="463"/>
      <c r="M620" s="463"/>
      <c r="N620" s="463"/>
      <c r="O620" s="464"/>
      <c r="P620" s="463"/>
      <c r="Q620" s="463"/>
      <c r="R620" s="463"/>
    </row>
    <row r="621" spans="7:18" s="57" customFormat="1" x14ac:dyDescent="0.25">
      <c r="G621" s="463"/>
      <c r="H621" s="463"/>
      <c r="I621" s="463"/>
      <c r="J621" s="463"/>
      <c r="K621" s="463"/>
      <c r="L621" s="463"/>
      <c r="M621" s="463"/>
      <c r="N621" s="463"/>
      <c r="O621" s="464"/>
      <c r="P621" s="463"/>
      <c r="Q621" s="463"/>
      <c r="R621" s="463"/>
    </row>
    <row r="622" spans="7:18" s="57" customFormat="1" x14ac:dyDescent="0.25">
      <c r="G622" s="463"/>
      <c r="H622" s="463"/>
      <c r="I622" s="463"/>
      <c r="J622" s="463"/>
      <c r="K622" s="463"/>
      <c r="L622" s="463"/>
      <c r="M622" s="463"/>
      <c r="N622" s="463"/>
      <c r="O622" s="464"/>
      <c r="P622" s="463"/>
      <c r="Q622" s="463"/>
      <c r="R622" s="463"/>
    </row>
    <row r="623" spans="7:18" s="57" customFormat="1" x14ac:dyDescent="0.25">
      <c r="G623" s="463"/>
      <c r="H623" s="463"/>
      <c r="I623" s="463"/>
      <c r="J623" s="463"/>
      <c r="K623" s="463"/>
      <c r="L623" s="463"/>
      <c r="M623" s="463"/>
      <c r="N623" s="463"/>
      <c r="O623" s="464"/>
      <c r="P623" s="463"/>
      <c r="Q623" s="463"/>
      <c r="R623" s="463"/>
    </row>
    <row r="624" spans="7:18" s="57" customFormat="1" x14ac:dyDescent="0.25">
      <c r="G624" s="463"/>
      <c r="H624" s="463"/>
      <c r="I624" s="463"/>
      <c r="J624" s="463"/>
      <c r="K624" s="463"/>
      <c r="L624" s="463"/>
      <c r="M624" s="463"/>
      <c r="N624" s="463"/>
      <c r="O624" s="464"/>
      <c r="P624" s="463"/>
      <c r="Q624" s="463"/>
      <c r="R624" s="463"/>
    </row>
    <row r="625" spans="7:18" s="57" customFormat="1" x14ac:dyDescent="0.25">
      <c r="G625" s="463"/>
      <c r="H625" s="463"/>
      <c r="I625" s="463"/>
      <c r="J625" s="463"/>
      <c r="K625" s="463"/>
      <c r="L625" s="463"/>
      <c r="M625" s="463"/>
      <c r="N625" s="463"/>
      <c r="O625" s="464"/>
      <c r="P625" s="463"/>
      <c r="Q625" s="463"/>
      <c r="R625" s="463"/>
    </row>
    <row r="626" spans="7:18" s="57" customFormat="1" x14ac:dyDescent="0.25">
      <c r="G626" s="463"/>
      <c r="H626" s="463"/>
      <c r="I626" s="463"/>
      <c r="J626" s="463"/>
      <c r="K626" s="463"/>
      <c r="L626" s="463"/>
      <c r="M626" s="463"/>
      <c r="N626" s="463"/>
      <c r="O626" s="464"/>
      <c r="P626" s="463"/>
      <c r="Q626" s="463"/>
      <c r="R626" s="463"/>
    </row>
    <row r="627" spans="7:18" s="57" customFormat="1" x14ac:dyDescent="0.25">
      <c r="G627" s="463"/>
      <c r="H627" s="463"/>
      <c r="I627" s="463"/>
      <c r="J627" s="463"/>
      <c r="K627" s="463"/>
      <c r="L627" s="463"/>
      <c r="M627" s="463"/>
      <c r="N627" s="463"/>
      <c r="O627" s="464"/>
      <c r="P627" s="463"/>
      <c r="Q627" s="463"/>
      <c r="R627" s="463"/>
    </row>
    <row r="628" spans="7:18" s="57" customFormat="1" x14ac:dyDescent="0.25">
      <c r="G628" s="463"/>
      <c r="H628" s="463"/>
      <c r="I628" s="463"/>
      <c r="J628" s="463"/>
      <c r="K628" s="463"/>
      <c r="L628" s="463"/>
      <c r="M628" s="463"/>
      <c r="N628" s="463"/>
      <c r="O628" s="464"/>
      <c r="P628" s="463"/>
      <c r="Q628" s="463"/>
      <c r="R628" s="463"/>
    </row>
    <row r="629" spans="7:18" s="57" customFormat="1" x14ac:dyDescent="0.25">
      <c r="G629" s="463"/>
      <c r="H629" s="463"/>
      <c r="I629" s="463"/>
      <c r="J629" s="463"/>
      <c r="K629" s="463"/>
      <c r="L629" s="463"/>
      <c r="M629" s="463"/>
      <c r="N629" s="463"/>
      <c r="O629" s="464"/>
      <c r="P629" s="463"/>
      <c r="Q629" s="463"/>
      <c r="R629" s="463"/>
    </row>
    <row r="630" spans="7:18" s="57" customFormat="1" x14ac:dyDescent="0.25">
      <c r="G630" s="463"/>
      <c r="H630" s="463"/>
      <c r="I630" s="463"/>
      <c r="J630" s="463"/>
      <c r="K630" s="463"/>
      <c r="L630" s="463"/>
      <c r="M630" s="463"/>
      <c r="N630" s="463"/>
      <c r="O630" s="464"/>
      <c r="P630" s="463"/>
      <c r="Q630" s="463"/>
      <c r="R630" s="463"/>
    </row>
    <row r="631" spans="7:18" s="57" customFormat="1" x14ac:dyDescent="0.25">
      <c r="G631" s="463"/>
      <c r="H631" s="463"/>
      <c r="I631" s="463"/>
      <c r="J631" s="463"/>
      <c r="K631" s="463"/>
      <c r="L631" s="463"/>
      <c r="M631" s="463"/>
      <c r="N631" s="463"/>
      <c r="O631" s="464"/>
      <c r="P631" s="463"/>
      <c r="Q631" s="463"/>
      <c r="R631" s="463"/>
    </row>
    <row r="632" spans="7:18" s="57" customFormat="1" x14ac:dyDescent="0.25">
      <c r="G632" s="463"/>
      <c r="H632" s="463"/>
      <c r="I632" s="463"/>
      <c r="J632" s="463"/>
      <c r="K632" s="463"/>
      <c r="L632" s="463"/>
      <c r="M632" s="463"/>
      <c r="N632" s="463"/>
      <c r="O632" s="464"/>
      <c r="P632" s="463"/>
      <c r="Q632" s="463"/>
      <c r="R632" s="463"/>
    </row>
    <row r="633" spans="7:18" s="57" customFormat="1" x14ac:dyDescent="0.25">
      <c r="G633" s="463"/>
      <c r="H633" s="463"/>
      <c r="I633" s="463"/>
      <c r="J633" s="463"/>
      <c r="K633" s="463"/>
      <c r="L633" s="463"/>
      <c r="M633" s="463"/>
      <c r="N633" s="463"/>
      <c r="O633" s="464"/>
      <c r="P633" s="463"/>
      <c r="Q633" s="463"/>
      <c r="R633" s="463"/>
    </row>
    <row r="634" spans="7:18" s="57" customFormat="1" x14ac:dyDescent="0.25">
      <c r="G634" s="463"/>
      <c r="H634" s="463"/>
      <c r="I634" s="463"/>
      <c r="J634" s="463"/>
      <c r="K634" s="463"/>
      <c r="L634" s="463"/>
      <c r="M634" s="463"/>
      <c r="N634" s="463"/>
      <c r="O634" s="464"/>
      <c r="P634" s="463"/>
      <c r="Q634" s="463"/>
      <c r="R634" s="463"/>
    </row>
    <row r="635" spans="7:18" s="57" customFormat="1" x14ac:dyDescent="0.25">
      <c r="G635" s="463"/>
      <c r="H635" s="463"/>
      <c r="I635" s="463"/>
      <c r="J635" s="463"/>
      <c r="K635" s="463"/>
      <c r="L635" s="463"/>
      <c r="M635" s="463"/>
      <c r="N635" s="463"/>
      <c r="O635" s="464"/>
      <c r="P635" s="463"/>
      <c r="Q635" s="463"/>
      <c r="R635" s="463"/>
    </row>
    <row r="636" spans="7:18" s="57" customFormat="1" x14ac:dyDescent="0.25">
      <c r="G636" s="463"/>
      <c r="H636" s="463"/>
      <c r="I636" s="463"/>
      <c r="J636" s="463"/>
      <c r="K636" s="463"/>
      <c r="L636" s="463"/>
      <c r="M636" s="463"/>
      <c r="N636" s="463"/>
      <c r="O636" s="464"/>
      <c r="P636" s="463"/>
      <c r="Q636" s="463"/>
      <c r="R636" s="463"/>
    </row>
    <row r="637" spans="7:18" s="57" customFormat="1" x14ac:dyDescent="0.25">
      <c r="G637" s="463"/>
      <c r="H637" s="463"/>
      <c r="I637" s="463"/>
      <c r="J637" s="463"/>
      <c r="K637" s="463"/>
      <c r="L637" s="463"/>
      <c r="M637" s="463"/>
      <c r="N637" s="463"/>
      <c r="O637" s="464"/>
      <c r="P637" s="463"/>
      <c r="Q637" s="463"/>
      <c r="R637" s="463"/>
    </row>
    <row r="638" spans="7:18" s="57" customFormat="1" x14ac:dyDescent="0.25">
      <c r="G638" s="463"/>
      <c r="H638" s="463"/>
      <c r="I638" s="463"/>
      <c r="J638" s="463"/>
      <c r="K638" s="463"/>
      <c r="L638" s="463"/>
      <c r="M638" s="463"/>
      <c r="N638" s="463"/>
      <c r="O638" s="464"/>
      <c r="P638" s="463"/>
      <c r="Q638" s="463"/>
      <c r="R638" s="463"/>
    </row>
    <row r="639" spans="7:18" s="57" customFormat="1" x14ac:dyDescent="0.25">
      <c r="G639" s="463"/>
      <c r="H639" s="463"/>
      <c r="I639" s="463"/>
      <c r="J639" s="463"/>
      <c r="K639" s="463"/>
      <c r="L639" s="463"/>
      <c r="M639" s="463"/>
      <c r="N639" s="463"/>
      <c r="O639" s="464"/>
      <c r="P639" s="463"/>
      <c r="Q639" s="463"/>
      <c r="R639" s="463"/>
    </row>
    <row r="640" spans="7:18" s="57" customFormat="1" x14ac:dyDescent="0.25">
      <c r="G640" s="463"/>
      <c r="H640" s="463"/>
      <c r="I640" s="463"/>
      <c r="J640" s="463"/>
      <c r="K640" s="463"/>
      <c r="L640" s="463"/>
      <c r="M640" s="463"/>
      <c r="N640" s="463"/>
      <c r="O640" s="464"/>
      <c r="P640" s="463"/>
      <c r="Q640" s="463"/>
      <c r="R640" s="463"/>
    </row>
    <row r="641" spans="7:18" s="57" customFormat="1" x14ac:dyDescent="0.25">
      <c r="G641" s="463"/>
      <c r="H641" s="463"/>
      <c r="I641" s="463"/>
      <c r="J641" s="463"/>
      <c r="K641" s="463"/>
      <c r="L641" s="463"/>
      <c r="M641" s="463"/>
      <c r="N641" s="463"/>
      <c r="O641" s="464"/>
      <c r="P641" s="463"/>
      <c r="Q641" s="463"/>
      <c r="R641" s="463"/>
    </row>
    <row r="642" spans="7:18" s="57" customFormat="1" x14ac:dyDescent="0.25">
      <c r="G642" s="463"/>
      <c r="H642" s="463"/>
      <c r="I642" s="463"/>
      <c r="J642" s="463"/>
      <c r="K642" s="463"/>
      <c r="L642" s="463"/>
      <c r="M642" s="463"/>
      <c r="N642" s="463"/>
      <c r="O642" s="464"/>
      <c r="P642" s="463"/>
      <c r="Q642" s="463"/>
      <c r="R642" s="463"/>
    </row>
    <row r="643" spans="7:18" s="57" customFormat="1" x14ac:dyDescent="0.25">
      <c r="G643" s="463"/>
      <c r="H643" s="463"/>
      <c r="I643" s="463"/>
      <c r="J643" s="463"/>
      <c r="K643" s="463"/>
      <c r="L643" s="463"/>
      <c r="M643" s="463"/>
      <c r="N643" s="463"/>
      <c r="O643" s="464"/>
      <c r="P643" s="463"/>
      <c r="Q643" s="463"/>
      <c r="R643" s="463"/>
    </row>
    <row r="644" spans="7:18" s="57" customFormat="1" x14ac:dyDescent="0.25">
      <c r="G644" s="463"/>
      <c r="H644" s="463"/>
      <c r="I644" s="463"/>
      <c r="J644" s="463"/>
      <c r="K644" s="463"/>
      <c r="L644" s="463"/>
      <c r="M644" s="463"/>
      <c r="N644" s="463"/>
      <c r="O644" s="464"/>
      <c r="P644" s="463"/>
      <c r="Q644" s="463"/>
      <c r="R644" s="463"/>
    </row>
    <row r="645" spans="7:18" s="57" customFormat="1" x14ac:dyDescent="0.25">
      <c r="G645" s="463"/>
      <c r="H645" s="463"/>
      <c r="I645" s="463"/>
      <c r="J645" s="463"/>
      <c r="K645" s="463"/>
      <c r="L645" s="463"/>
      <c r="M645" s="463"/>
      <c r="N645" s="463"/>
      <c r="O645" s="464"/>
      <c r="P645" s="463"/>
      <c r="Q645" s="463"/>
      <c r="R645" s="463"/>
    </row>
    <row r="646" spans="7:18" s="57" customFormat="1" x14ac:dyDescent="0.25">
      <c r="G646" s="463"/>
      <c r="H646" s="463"/>
      <c r="I646" s="463"/>
      <c r="J646" s="463"/>
      <c r="K646" s="463"/>
      <c r="L646" s="463"/>
      <c r="M646" s="463"/>
      <c r="N646" s="463"/>
      <c r="O646" s="464"/>
      <c r="P646" s="463"/>
      <c r="Q646" s="463"/>
      <c r="R646" s="463"/>
    </row>
    <row r="647" spans="7:18" s="57" customFormat="1" x14ac:dyDescent="0.25">
      <c r="G647" s="463"/>
      <c r="H647" s="463"/>
      <c r="I647" s="463"/>
      <c r="J647" s="463"/>
      <c r="K647" s="463"/>
      <c r="L647" s="463"/>
      <c r="M647" s="463"/>
      <c r="N647" s="463"/>
      <c r="O647" s="464"/>
      <c r="P647" s="463"/>
      <c r="Q647" s="463"/>
      <c r="R647" s="463"/>
    </row>
    <row r="648" spans="7:18" s="57" customFormat="1" x14ac:dyDescent="0.25">
      <c r="G648" s="463"/>
      <c r="H648" s="463"/>
      <c r="I648" s="463"/>
      <c r="J648" s="463"/>
      <c r="K648" s="463"/>
      <c r="L648" s="463"/>
      <c r="M648" s="463"/>
      <c r="N648" s="463"/>
      <c r="O648" s="464"/>
      <c r="P648" s="463"/>
      <c r="Q648" s="463"/>
      <c r="R648" s="463"/>
    </row>
    <row r="649" spans="7:18" s="57" customFormat="1" x14ac:dyDescent="0.25">
      <c r="G649" s="463"/>
      <c r="H649" s="463"/>
      <c r="I649" s="463"/>
      <c r="J649" s="463"/>
      <c r="K649" s="463"/>
      <c r="L649" s="463"/>
      <c r="M649" s="463"/>
      <c r="N649" s="463"/>
      <c r="O649" s="464"/>
      <c r="P649" s="463"/>
      <c r="Q649" s="463"/>
      <c r="R649" s="463"/>
    </row>
    <row r="650" spans="7:18" s="57" customFormat="1" x14ac:dyDescent="0.25">
      <c r="G650" s="463"/>
      <c r="H650" s="463"/>
      <c r="I650" s="463"/>
      <c r="J650" s="463"/>
      <c r="K650" s="463"/>
      <c r="L650" s="463"/>
      <c r="M650" s="463"/>
      <c r="N650" s="463"/>
      <c r="O650" s="464"/>
      <c r="P650" s="463"/>
      <c r="Q650" s="463"/>
      <c r="R650" s="463"/>
    </row>
    <row r="651" spans="7:18" s="57" customFormat="1" x14ac:dyDescent="0.25">
      <c r="G651" s="463"/>
      <c r="H651" s="463"/>
      <c r="I651" s="463"/>
      <c r="J651" s="463"/>
      <c r="K651" s="463"/>
      <c r="L651" s="463"/>
      <c r="M651" s="463"/>
      <c r="N651" s="463"/>
      <c r="O651" s="464"/>
      <c r="P651" s="463"/>
      <c r="Q651" s="463"/>
      <c r="R651" s="463"/>
    </row>
    <row r="652" spans="7:18" s="57" customFormat="1" x14ac:dyDescent="0.25">
      <c r="G652" s="463"/>
      <c r="H652" s="463"/>
      <c r="I652" s="463"/>
      <c r="J652" s="463"/>
      <c r="K652" s="463"/>
      <c r="L652" s="463"/>
      <c r="M652" s="463"/>
      <c r="N652" s="463"/>
      <c r="O652" s="464"/>
      <c r="P652" s="463"/>
      <c r="Q652" s="463"/>
      <c r="R652" s="463"/>
    </row>
    <row r="653" spans="7:18" s="57" customFormat="1" x14ac:dyDescent="0.25">
      <c r="G653" s="463"/>
      <c r="H653" s="463"/>
      <c r="I653" s="463"/>
      <c r="J653" s="463"/>
      <c r="K653" s="463"/>
      <c r="L653" s="463"/>
      <c r="M653" s="463"/>
      <c r="N653" s="463"/>
      <c r="O653" s="464"/>
      <c r="P653" s="463"/>
      <c r="Q653" s="463"/>
      <c r="R653" s="463"/>
    </row>
    <row r="654" spans="7:18" s="57" customFormat="1" x14ac:dyDescent="0.25">
      <c r="G654" s="463"/>
      <c r="H654" s="463"/>
      <c r="I654" s="463"/>
      <c r="J654" s="463"/>
      <c r="K654" s="463"/>
      <c r="L654" s="463"/>
      <c r="M654" s="463"/>
      <c r="N654" s="463"/>
      <c r="O654" s="464"/>
      <c r="P654" s="463"/>
      <c r="Q654" s="463"/>
      <c r="R654" s="463"/>
    </row>
    <row r="655" spans="7:18" s="57" customFormat="1" x14ac:dyDescent="0.25">
      <c r="G655" s="463"/>
      <c r="H655" s="463"/>
      <c r="I655" s="463"/>
      <c r="J655" s="463"/>
      <c r="K655" s="463"/>
      <c r="L655" s="463"/>
      <c r="M655" s="463"/>
      <c r="N655" s="463"/>
      <c r="O655" s="464"/>
      <c r="P655" s="463"/>
      <c r="Q655" s="463"/>
      <c r="R655" s="463"/>
    </row>
    <row r="656" spans="7:18" s="57" customFormat="1" x14ac:dyDescent="0.25">
      <c r="G656" s="463"/>
      <c r="H656" s="463"/>
      <c r="I656" s="463"/>
      <c r="J656" s="463"/>
      <c r="K656" s="463"/>
      <c r="L656" s="463"/>
      <c r="M656" s="463"/>
      <c r="N656" s="463"/>
      <c r="O656" s="464"/>
      <c r="P656" s="463"/>
      <c r="Q656" s="463"/>
      <c r="R656" s="463"/>
    </row>
    <row r="657" spans="7:18" s="57" customFormat="1" x14ac:dyDescent="0.25">
      <c r="G657" s="463"/>
      <c r="H657" s="463"/>
      <c r="I657" s="463"/>
      <c r="J657" s="463"/>
      <c r="K657" s="463"/>
      <c r="L657" s="463"/>
      <c r="M657" s="463"/>
      <c r="N657" s="463"/>
      <c r="O657" s="464"/>
      <c r="P657" s="463"/>
      <c r="Q657" s="463"/>
      <c r="R657" s="463"/>
    </row>
    <row r="658" spans="7:18" s="57" customFormat="1" x14ac:dyDescent="0.25">
      <c r="G658" s="463"/>
      <c r="H658" s="463"/>
      <c r="I658" s="463"/>
      <c r="J658" s="463"/>
      <c r="K658" s="463"/>
      <c r="L658" s="463"/>
      <c r="M658" s="463"/>
      <c r="N658" s="463"/>
      <c r="O658" s="464"/>
      <c r="P658" s="463"/>
      <c r="Q658" s="463"/>
      <c r="R658" s="463"/>
    </row>
    <row r="659" spans="7:18" s="57" customFormat="1" x14ac:dyDescent="0.25">
      <c r="G659" s="463"/>
      <c r="H659" s="463"/>
      <c r="I659" s="463"/>
      <c r="J659" s="463"/>
      <c r="K659" s="463"/>
      <c r="L659" s="463"/>
      <c r="M659" s="463"/>
      <c r="N659" s="463"/>
      <c r="O659" s="464"/>
      <c r="P659" s="463"/>
      <c r="Q659" s="463"/>
      <c r="R659" s="463"/>
    </row>
    <row r="660" spans="7:18" s="57" customFormat="1" x14ac:dyDescent="0.25">
      <c r="G660" s="463"/>
      <c r="H660" s="463"/>
      <c r="I660" s="463"/>
      <c r="J660" s="463"/>
      <c r="K660" s="463"/>
      <c r="L660" s="463"/>
      <c r="M660" s="463"/>
      <c r="N660" s="463"/>
      <c r="O660" s="464"/>
      <c r="P660" s="463"/>
      <c r="Q660" s="463"/>
      <c r="R660" s="463"/>
    </row>
    <row r="661" spans="7:18" s="57" customFormat="1" x14ac:dyDescent="0.25">
      <c r="G661" s="463"/>
      <c r="H661" s="463"/>
      <c r="I661" s="463"/>
      <c r="J661" s="463"/>
      <c r="K661" s="463"/>
      <c r="L661" s="463"/>
      <c r="M661" s="463"/>
      <c r="N661" s="463"/>
      <c r="O661" s="464"/>
      <c r="P661" s="463"/>
      <c r="Q661" s="463"/>
      <c r="R661" s="463"/>
    </row>
    <row r="662" spans="7:18" s="57" customFormat="1" x14ac:dyDescent="0.25">
      <c r="G662" s="463"/>
      <c r="H662" s="463"/>
      <c r="I662" s="463"/>
      <c r="J662" s="463"/>
      <c r="K662" s="463"/>
      <c r="L662" s="463"/>
      <c r="M662" s="463"/>
      <c r="N662" s="463"/>
      <c r="O662" s="464"/>
      <c r="P662" s="463"/>
      <c r="Q662" s="463"/>
      <c r="R662" s="463"/>
    </row>
    <row r="663" spans="7:18" s="57" customFormat="1" x14ac:dyDescent="0.25">
      <c r="G663" s="463"/>
      <c r="H663" s="463"/>
      <c r="I663" s="463"/>
      <c r="J663" s="463"/>
      <c r="K663" s="463"/>
      <c r="L663" s="463"/>
      <c r="M663" s="463"/>
      <c r="N663" s="463"/>
      <c r="O663" s="464"/>
      <c r="P663" s="463"/>
      <c r="Q663" s="463"/>
      <c r="R663" s="463"/>
    </row>
    <row r="664" spans="7:18" s="57" customFormat="1" x14ac:dyDescent="0.25">
      <c r="G664" s="463"/>
      <c r="H664" s="463"/>
      <c r="I664" s="463"/>
      <c r="J664" s="463"/>
      <c r="K664" s="463"/>
      <c r="L664" s="463"/>
      <c r="M664" s="463"/>
      <c r="N664" s="463"/>
      <c r="O664" s="464"/>
      <c r="P664" s="463"/>
      <c r="Q664" s="463"/>
      <c r="R664" s="463"/>
    </row>
    <row r="665" spans="7:18" s="57" customFormat="1" x14ac:dyDescent="0.25">
      <c r="G665" s="463"/>
      <c r="H665" s="463"/>
      <c r="I665" s="463"/>
      <c r="J665" s="463"/>
      <c r="K665" s="463"/>
      <c r="L665" s="463"/>
      <c r="M665" s="463"/>
      <c r="N665" s="463"/>
      <c r="O665" s="464"/>
      <c r="P665" s="463"/>
      <c r="Q665" s="463"/>
      <c r="R665" s="463"/>
    </row>
    <row r="666" spans="7:18" s="57" customFormat="1" x14ac:dyDescent="0.25">
      <c r="G666" s="463"/>
      <c r="H666" s="463"/>
      <c r="I666" s="463"/>
      <c r="J666" s="463"/>
      <c r="K666" s="463"/>
      <c r="L666" s="463"/>
      <c r="M666" s="463"/>
      <c r="N666" s="463"/>
      <c r="O666" s="464"/>
      <c r="P666" s="463"/>
      <c r="Q666" s="463"/>
      <c r="R666" s="463"/>
    </row>
    <row r="667" spans="7:18" s="57" customFormat="1" x14ac:dyDescent="0.25">
      <c r="G667" s="463"/>
      <c r="H667" s="463"/>
      <c r="I667" s="463"/>
      <c r="J667" s="463"/>
      <c r="K667" s="463"/>
      <c r="L667" s="463"/>
      <c r="M667" s="463"/>
      <c r="N667" s="463"/>
      <c r="O667" s="464"/>
      <c r="P667" s="463"/>
      <c r="Q667" s="463"/>
      <c r="R667" s="463"/>
    </row>
    <row r="668" spans="7:18" s="57" customFormat="1" x14ac:dyDescent="0.25">
      <c r="G668" s="463"/>
      <c r="H668" s="463"/>
      <c r="I668" s="463"/>
      <c r="J668" s="463"/>
      <c r="K668" s="463"/>
      <c r="L668" s="463"/>
      <c r="M668" s="463"/>
      <c r="N668" s="463"/>
      <c r="O668" s="464"/>
      <c r="P668" s="463"/>
      <c r="Q668" s="463"/>
      <c r="R668" s="463"/>
    </row>
    <row r="669" spans="7:18" s="57" customFormat="1" x14ac:dyDescent="0.25">
      <c r="G669" s="463"/>
      <c r="H669" s="463"/>
      <c r="I669" s="463"/>
      <c r="J669" s="463"/>
      <c r="K669" s="463"/>
      <c r="L669" s="463"/>
      <c r="M669" s="463"/>
      <c r="N669" s="463"/>
      <c r="O669" s="464"/>
      <c r="P669" s="463"/>
      <c r="Q669" s="463"/>
      <c r="R669" s="463"/>
    </row>
    <row r="670" spans="7:18" s="57" customFormat="1" x14ac:dyDescent="0.25">
      <c r="G670" s="463"/>
      <c r="H670" s="463"/>
      <c r="I670" s="463"/>
      <c r="J670" s="463"/>
      <c r="K670" s="463"/>
      <c r="L670" s="463"/>
      <c r="M670" s="463"/>
      <c r="N670" s="463"/>
      <c r="O670" s="464"/>
      <c r="P670" s="463"/>
      <c r="Q670" s="463"/>
      <c r="R670" s="463"/>
    </row>
    <row r="671" spans="7:18" s="57" customFormat="1" x14ac:dyDescent="0.25">
      <c r="G671" s="463"/>
      <c r="H671" s="463"/>
      <c r="I671" s="463"/>
      <c r="J671" s="463"/>
      <c r="K671" s="463"/>
      <c r="L671" s="463"/>
      <c r="M671" s="463"/>
      <c r="N671" s="463"/>
      <c r="O671" s="464"/>
      <c r="P671" s="463"/>
      <c r="Q671" s="463"/>
      <c r="R671" s="463"/>
    </row>
    <row r="672" spans="7:18" s="57" customFormat="1" x14ac:dyDescent="0.25">
      <c r="G672" s="463"/>
      <c r="H672" s="463"/>
      <c r="I672" s="463"/>
      <c r="J672" s="463"/>
      <c r="K672" s="463"/>
      <c r="L672" s="463"/>
      <c r="M672" s="463"/>
      <c r="N672" s="463"/>
      <c r="O672" s="464"/>
      <c r="P672" s="463"/>
      <c r="Q672" s="463"/>
      <c r="R672" s="463"/>
    </row>
    <row r="673" spans="7:18" s="57" customFormat="1" x14ac:dyDescent="0.25">
      <c r="G673" s="463"/>
      <c r="H673" s="463"/>
      <c r="I673" s="463"/>
      <c r="J673" s="463"/>
      <c r="K673" s="463"/>
      <c r="L673" s="463"/>
      <c r="M673" s="463"/>
      <c r="N673" s="463"/>
      <c r="O673" s="464"/>
      <c r="P673" s="463"/>
      <c r="Q673" s="463"/>
      <c r="R673" s="463"/>
    </row>
    <row r="674" spans="7:18" s="57" customFormat="1" x14ac:dyDescent="0.25">
      <c r="G674" s="463"/>
      <c r="H674" s="463"/>
      <c r="I674" s="463"/>
      <c r="J674" s="463"/>
      <c r="K674" s="463"/>
      <c r="L674" s="463"/>
      <c r="M674" s="463"/>
      <c r="N674" s="463"/>
      <c r="O674" s="464"/>
      <c r="P674" s="463"/>
      <c r="Q674" s="463"/>
      <c r="R674" s="463"/>
    </row>
    <row r="675" spans="7:18" s="57" customFormat="1" x14ac:dyDescent="0.25">
      <c r="G675" s="463"/>
      <c r="H675" s="463"/>
      <c r="I675" s="463"/>
      <c r="J675" s="463"/>
      <c r="K675" s="463"/>
      <c r="L675" s="463"/>
      <c r="M675" s="463"/>
      <c r="N675" s="463"/>
      <c r="O675" s="464"/>
      <c r="P675" s="463"/>
      <c r="Q675" s="463"/>
      <c r="R675" s="463"/>
    </row>
    <row r="676" spans="7:18" s="57" customFormat="1" x14ac:dyDescent="0.25">
      <c r="G676" s="463"/>
      <c r="H676" s="463"/>
      <c r="I676" s="463"/>
      <c r="J676" s="463"/>
      <c r="K676" s="463"/>
      <c r="L676" s="463"/>
      <c r="M676" s="463"/>
      <c r="N676" s="463"/>
      <c r="O676" s="464"/>
      <c r="P676" s="463"/>
      <c r="Q676" s="463"/>
      <c r="R676" s="463"/>
    </row>
    <row r="677" spans="7:18" s="57" customFormat="1" x14ac:dyDescent="0.25">
      <c r="G677" s="463"/>
      <c r="H677" s="463"/>
      <c r="I677" s="463"/>
      <c r="J677" s="463"/>
      <c r="K677" s="463"/>
      <c r="L677" s="463"/>
      <c r="M677" s="463"/>
      <c r="N677" s="463"/>
      <c r="O677" s="464"/>
      <c r="P677" s="463"/>
      <c r="Q677" s="463"/>
      <c r="R677" s="463"/>
    </row>
    <row r="678" spans="7:18" s="57" customFormat="1" x14ac:dyDescent="0.25">
      <c r="G678" s="463"/>
      <c r="H678" s="463"/>
      <c r="I678" s="463"/>
      <c r="J678" s="463"/>
      <c r="K678" s="463"/>
      <c r="L678" s="463"/>
      <c r="M678" s="463"/>
      <c r="N678" s="463"/>
      <c r="O678" s="464"/>
      <c r="P678" s="463"/>
      <c r="Q678" s="463"/>
      <c r="R678" s="463"/>
    </row>
    <row r="679" spans="7:18" s="57" customFormat="1" x14ac:dyDescent="0.25">
      <c r="G679" s="463"/>
      <c r="H679" s="463"/>
      <c r="I679" s="463"/>
      <c r="J679" s="463"/>
      <c r="K679" s="463"/>
      <c r="L679" s="463"/>
      <c r="M679" s="463"/>
      <c r="N679" s="463"/>
      <c r="O679" s="464"/>
      <c r="P679" s="463"/>
      <c r="Q679" s="463"/>
      <c r="R679" s="463"/>
    </row>
    <row r="680" spans="7:18" s="57" customFormat="1" x14ac:dyDescent="0.25">
      <c r="G680" s="463"/>
      <c r="H680" s="463"/>
      <c r="I680" s="463"/>
      <c r="J680" s="463"/>
      <c r="K680" s="463"/>
      <c r="L680" s="463"/>
      <c r="M680" s="463"/>
      <c r="N680" s="463"/>
      <c r="O680" s="464"/>
      <c r="P680" s="463"/>
      <c r="Q680" s="463"/>
      <c r="R680" s="463"/>
    </row>
    <row r="681" spans="7:18" s="57" customFormat="1" x14ac:dyDescent="0.25">
      <c r="G681" s="463"/>
      <c r="H681" s="463"/>
      <c r="I681" s="463"/>
      <c r="J681" s="463"/>
      <c r="K681" s="463"/>
      <c r="L681" s="463"/>
      <c r="M681" s="463"/>
      <c r="N681" s="463"/>
      <c r="O681" s="464"/>
      <c r="P681" s="463"/>
      <c r="Q681" s="463"/>
      <c r="R681" s="463"/>
    </row>
    <row r="682" spans="7:18" s="57" customFormat="1" x14ac:dyDescent="0.25">
      <c r="G682" s="463"/>
      <c r="H682" s="463"/>
      <c r="I682" s="463"/>
      <c r="J682" s="463"/>
      <c r="K682" s="463"/>
      <c r="L682" s="463"/>
      <c r="M682" s="463"/>
      <c r="N682" s="463"/>
      <c r="O682" s="464"/>
      <c r="P682" s="463"/>
      <c r="Q682" s="463"/>
      <c r="R682" s="463"/>
    </row>
    <row r="683" spans="7:18" s="57" customFormat="1" x14ac:dyDescent="0.25">
      <c r="G683" s="463"/>
      <c r="H683" s="463"/>
      <c r="I683" s="463"/>
      <c r="J683" s="463"/>
      <c r="K683" s="463"/>
      <c r="L683" s="463"/>
      <c r="M683" s="463"/>
      <c r="N683" s="463"/>
      <c r="O683" s="464"/>
      <c r="P683" s="463"/>
      <c r="Q683" s="463"/>
      <c r="R683" s="463"/>
    </row>
    <row r="684" spans="7:18" s="57" customFormat="1" x14ac:dyDescent="0.25">
      <c r="G684" s="463"/>
      <c r="H684" s="463"/>
      <c r="I684" s="463"/>
      <c r="J684" s="463"/>
      <c r="K684" s="463"/>
      <c r="L684" s="463"/>
      <c r="M684" s="463"/>
      <c r="N684" s="463"/>
      <c r="O684" s="464"/>
      <c r="P684" s="463"/>
      <c r="Q684" s="463"/>
      <c r="R684" s="463"/>
    </row>
    <row r="685" spans="7:18" s="57" customFormat="1" x14ac:dyDescent="0.25">
      <c r="G685" s="463"/>
      <c r="H685" s="463"/>
      <c r="I685" s="463"/>
      <c r="J685" s="463"/>
      <c r="K685" s="463"/>
      <c r="L685" s="463"/>
      <c r="M685" s="463"/>
      <c r="N685" s="463"/>
      <c r="O685" s="464"/>
      <c r="P685" s="463"/>
      <c r="Q685" s="463"/>
      <c r="R685" s="463"/>
    </row>
    <row r="686" spans="7:18" s="57" customFormat="1" x14ac:dyDescent="0.25">
      <c r="G686" s="463"/>
      <c r="H686" s="463"/>
      <c r="I686" s="463"/>
      <c r="J686" s="463"/>
      <c r="K686" s="463"/>
      <c r="L686" s="463"/>
      <c r="M686" s="463"/>
      <c r="N686" s="463"/>
      <c r="O686" s="464"/>
      <c r="P686" s="463"/>
      <c r="Q686" s="463"/>
      <c r="R686" s="463"/>
    </row>
    <row r="687" spans="7:18" s="57" customFormat="1" x14ac:dyDescent="0.25">
      <c r="G687" s="463"/>
      <c r="H687" s="463"/>
      <c r="I687" s="463"/>
      <c r="J687" s="463"/>
      <c r="K687" s="463"/>
      <c r="L687" s="463"/>
      <c r="M687" s="463"/>
      <c r="N687" s="463"/>
      <c r="O687" s="464"/>
      <c r="P687" s="463"/>
      <c r="Q687" s="463"/>
      <c r="R687" s="463"/>
    </row>
    <row r="688" spans="7:18" s="57" customFormat="1" x14ac:dyDescent="0.25">
      <c r="G688" s="463"/>
      <c r="H688" s="463"/>
      <c r="I688" s="463"/>
      <c r="J688" s="463"/>
      <c r="K688" s="463"/>
      <c r="L688" s="463"/>
      <c r="M688" s="463"/>
      <c r="N688" s="463"/>
      <c r="O688" s="464"/>
      <c r="P688" s="463"/>
      <c r="Q688" s="463"/>
      <c r="R688" s="463"/>
    </row>
    <row r="689" spans="7:18" s="57" customFormat="1" x14ac:dyDescent="0.25">
      <c r="G689" s="463"/>
      <c r="H689" s="463"/>
      <c r="I689" s="463"/>
      <c r="J689" s="463"/>
      <c r="K689" s="463"/>
      <c r="L689" s="463"/>
      <c r="M689" s="463"/>
      <c r="N689" s="463"/>
      <c r="O689" s="464"/>
      <c r="P689" s="463"/>
      <c r="Q689" s="463"/>
      <c r="R689" s="463"/>
    </row>
    <row r="690" spans="7:18" s="57" customFormat="1" x14ac:dyDescent="0.25">
      <c r="G690" s="463"/>
      <c r="H690" s="463"/>
      <c r="I690" s="463"/>
      <c r="J690" s="463"/>
      <c r="K690" s="463"/>
      <c r="L690" s="463"/>
      <c r="M690" s="463"/>
      <c r="N690" s="463"/>
      <c r="O690" s="464"/>
      <c r="P690" s="463"/>
      <c r="Q690" s="463"/>
      <c r="R690" s="463"/>
    </row>
    <row r="691" spans="7:18" s="57" customFormat="1" x14ac:dyDescent="0.25">
      <c r="G691" s="463"/>
      <c r="H691" s="463"/>
      <c r="I691" s="463"/>
      <c r="J691" s="463"/>
      <c r="K691" s="463"/>
      <c r="L691" s="463"/>
      <c r="M691" s="463"/>
      <c r="N691" s="463"/>
      <c r="O691" s="464"/>
      <c r="P691" s="463"/>
      <c r="Q691" s="463"/>
      <c r="R691" s="463"/>
    </row>
    <row r="692" spans="7:18" s="57" customFormat="1" x14ac:dyDescent="0.25">
      <c r="G692" s="463"/>
      <c r="H692" s="463"/>
      <c r="I692" s="463"/>
      <c r="J692" s="463"/>
      <c r="K692" s="463"/>
      <c r="L692" s="463"/>
      <c r="M692" s="463"/>
      <c r="N692" s="463"/>
      <c r="O692" s="464"/>
      <c r="P692" s="463"/>
      <c r="Q692" s="463"/>
      <c r="R692" s="463"/>
    </row>
    <row r="693" spans="7:18" s="57" customFormat="1" x14ac:dyDescent="0.25">
      <c r="G693" s="463"/>
      <c r="H693" s="463"/>
      <c r="I693" s="463"/>
      <c r="J693" s="463"/>
      <c r="K693" s="463"/>
      <c r="L693" s="463"/>
      <c r="M693" s="463"/>
      <c r="N693" s="463"/>
      <c r="O693" s="464"/>
      <c r="P693" s="463"/>
      <c r="Q693" s="463"/>
      <c r="R693" s="463"/>
    </row>
    <row r="694" spans="7:18" s="57" customFormat="1" x14ac:dyDescent="0.25">
      <c r="G694" s="463"/>
      <c r="H694" s="463"/>
      <c r="I694" s="463"/>
      <c r="J694" s="463"/>
      <c r="K694" s="463"/>
      <c r="L694" s="463"/>
      <c r="M694" s="463"/>
      <c r="N694" s="463"/>
      <c r="O694" s="464"/>
      <c r="P694" s="463"/>
      <c r="Q694" s="463"/>
      <c r="R694" s="463"/>
    </row>
    <row r="695" spans="7:18" s="57" customFormat="1" x14ac:dyDescent="0.25">
      <c r="G695" s="463"/>
      <c r="H695" s="463"/>
      <c r="I695" s="463"/>
      <c r="J695" s="463"/>
      <c r="K695" s="463"/>
      <c r="L695" s="463"/>
      <c r="M695" s="463"/>
      <c r="N695" s="463"/>
      <c r="O695" s="464"/>
      <c r="P695" s="463"/>
      <c r="Q695" s="463"/>
      <c r="R695" s="463"/>
    </row>
    <row r="696" spans="7:18" s="57" customFormat="1" x14ac:dyDescent="0.25">
      <c r="G696" s="463"/>
      <c r="H696" s="463"/>
      <c r="I696" s="463"/>
      <c r="J696" s="463"/>
      <c r="K696" s="463"/>
      <c r="L696" s="463"/>
      <c r="M696" s="463"/>
      <c r="N696" s="463"/>
      <c r="O696" s="464"/>
      <c r="P696" s="463"/>
      <c r="Q696" s="463"/>
      <c r="R696" s="463"/>
    </row>
    <row r="697" spans="7:18" s="57" customFormat="1" x14ac:dyDescent="0.25">
      <c r="G697" s="463"/>
      <c r="H697" s="463"/>
      <c r="I697" s="463"/>
      <c r="J697" s="463"/>
      <c r="K697" s="463"/>
      <c r="L697" s="463"/>
      <c r="M697" s="463"/>
      <c r="N697" s="463"/>
      <c r="O697" s="464"/>
      <c r="P697" s="463"/>
      <c r="Q697" s="463"/>
      <c r="R697" s="463"/>
    </row>
    <row r="698" spans="7:18" s="57" customFormat="1" x14ac:dyDescent="0.25">
      <c r="G698" s="463"/>
      <c r="H698" s="463"/>
      <c r="I698" s="463"/>
      <c r="J698" s="463"/>
      <c r="K698" s="463"/>
      <c r="L698" s="463"/>
      <c r="M698" s="463"/>
      <c r="N698" s="463"/>
      <c r="O698" s="464"/>
      <c r="P698" s="463"/>
      <c r="Q698" s="463"/>
      <c r="R698" s="463"/>
    </row>
    <row r="699" spans="7:18" s="57" customFormat="1" x14ac:dyDescent="0.25">
      <c r="G699" s="463"/>
      <c r="H699" s="463"/>
      <c r="I699" s="463"/>
      <c r="J699" s="463"/>
      <c r="K699" s="463"/>
      <c r="L699" s="463"/>
      <c r="M699" s="463"/>
      <c r="N699" s="463"/>
      <c r="O699" s="464"/>
      <c r="P699" s="463"/>
      <c r="Q699" s="463"/>
      <c r="R699" s="463"/>
    </row>
    <row r="700" spans="7:18" s="57" customFormat="1" x14ac:dyDescent="0.25">
      <c r="G700" s="463"/>
      <c r="H700" s="463"/>
      <c r="I700" s="463"/>
      <c r="J700" s="463"/>
      <c r="K700" s="463"/>
      <c r="L700" s="463"/>
      <c r="M700" s="463"/>
      <c r="N700" s="463"/>
      <c r="O700" s="464"/>
      <c r="P700" s="463"/>
      <c r="Q700" s="463"/>
      <c r="R700" s="463"/>
    </row>
    <row r="701" spans="7:18" s="57" customFormat="1" x14ac:dyDescent="0.25">
      <c r="G701" s="463"/>
      <c r="H701" s="463"/>
      <c r="I701" s="463"/>
      <c r="J701" s="463"/>
      <c r="K701" s="463"/>
      <c r="L701" s="463"/>
      <c r="M701" s="463"/>
      <c r="N701" s="463"/>
      <c r="O701" s="464"/>
      <c r="P701" s="463"/>
      <c r="Q701" s="463"/>
      <c r="R701" s="463"/>
    </row>
    <row r="702" spans="7:18" s="57" customFormat="1" x14ac:dyDescent="0.25">
      <c r="G702" s="463"/>
      <c r="H702" s="463"/>
      <c r="I702" s="463"/>
      <c r="J702" s="463"/>
      <c r="K702" s="463"/>
      <c r="L702" s="463"/>
      <c r="M702" s="463"/>
      <c r="N702" s="463"/>
      <c r="O702" s="464"/>
      <c r="P702" s="463"/>
      <c r="Q702" s="463"/>
      <c r="R702" s="463"/>
    </row>
    <row r="703" spans="7:18" s="57" customFormat="1" x14ac:dyDescent="0.25">
      <c r="G703" s="463"/>
      <c r="H703" s="463"/>
      <c r="I703" s="463"/>
      <c r="J703" s="463"/>
      <c r="K703" s="463"/>
      <c r="L703" s="463"/>
      <c r="M703" s="463"/>
      <c r="N703" s="463"/>
      <c r="O703" s="464"/>
      <c r="P703" s="463"/>
      <c r="Q703" s="463"/>
      <c r="R703" s="463"/>
    </row>
    <row r="704" spans="7:18" s="57" customFormat="1" x14ac:dyDescent="0.25">
      <c r="G704" s="463"/>
      <c r="H704" s="463"/>
      <c r="I704" s="463"/>
      <c r="J704" s="463"/>
      <c r="K704" s="463"/>
      <c r="L704" s="463"/>
      <c r="M704" s="463"/>
      <c r="N704" s="463"/>
      <c r="O704" s="464"/>
      <c r="P704" s="463"/>
      <c r="Q704" s="463"/>
      <c r="R704" s="463"/>
    </row>
    <row r="705" spans="2:18" s="57" customFormat="1" x14ac:dyDescent="0.25">
      <c r="G705" s="463"/>
      <c r="H705" s="463"/>
      <c r="I705" s="463"/>
      <c r="J705" s="463"/>
      <c r="K705" s="463"/>
      <c r="L705" s="463"/>
      <c r="M705" s="463"/>
      <c r="N705" s="463"/>
      <c r="O705" s="464"/>
      <c r="P705" s="463"/>
      <c r="Q705" s="463"/>
      <c r="R705" s="463"/>
    </row>
    <row r="706" spans="2:18" s="57" customFormat="1" x14ac:dyDescent="0.25">
      <c r="G706" s="463"/>
      <c r="H706" s="463"/>
      <c r="I706" s="463"/>
      <c r="J706" s="463"/>
      <c r="K706" s="463"/>
      <c r="L706" s="463"/>
      <c r="M706" s="463"/>
      <c r="N706" s="463"/>
      <c r="O706" s="464"/>
      <c r="P706" s="463"/>
      <c r="Q706" s="463"/>
      <c r="R706" s="463"/>
    </row>
    <row r="707" spans="2:18" s="57" customFormat="1" x14ac:dyDescent="0.25">
      <c r="G707" s="463"/>
      <c r="H707" s="463"/>
      <c r="I707" s="463"/>
      <c r="J707" s="463"/>
      <c r="K707" s="463"/>
      <c r="L707" s="463"/>
      <c r="M707" s="463"/>
      <c r="N707" s="463"/>
      <c r="O707" s="464"/>
      <c r="P707" s="463"/>
      <c r="Q707" s="463"/>
      <c r="R707" s="463"/>
    </row>
    <row r="708" spans="2:18" s="57" customFormat="1" x14ac:dyDescent="0.25">
      <c r="G708" s="463"/>
      <c r="H708" s="463"/>
      <c r="I708" s="463"/>
      <c r="J708" s="463"/>
      <c r="K708" s="463"/>
      <c r="L708" s="463"/>
      <c r="M708" s="463"/>
      <c r="N708" s="463"/>
      <c r="O708" s="464"/>
      <c r="P708" s="463"/>
      <c r="Q708" s="463"/>
      <c r="R708" s="463"/>
    </row>
    <row r="709" spans="2:18" s="57" customFormat="1" x14ac:dyDescent="0.25">
      <c r="G709" s="463"/>
      <c r="H709" s="463"/>
      <c r="I709" s="463"/>
      <c r="J709" s="463"/>
      <c r="K709" s="463"/>
      <c r="L709" s="463"/>
      <c r="M709" s="463"/>
      <c r="N709" s="463"/>
      <c r="O709" s="464"/>
      <c r="P709" s="463"/>
      <c r="Q709" s="463"/>
      <c r="R709" s="463"/>
    </row>
    <row r="710" spans="2:18" s="57" customFormat="1" x14ac:dyDescent="0.25">
      <c r="G710" s="463"/>
      <c r="H710" s="463"/>
      <c r="I710" s="463"/>
      <c r="J710" s="463"/>
      <c r="K710" s="463"/>
      <c r="L710" s="463"/>
      <c r="M710" s="463"/>
      <c r="N710" s="463"/>
      <c r="O710" s="464"/>
      <c r="P710" s="463"/>
      <c r="Q710" s="463"/>
      <c r="R710" s="463"/>
    </row>
    <row r="711" spans="2:18" s="57" customFormat="1" x14ac:dyDescent="0.25">
      <c r="G711" s="463"/>
      <c r="H711" s="463"/>
      <c r="I711" s="463"/>
      <c r="J711" s="463"/>
      <c r="K711" s="463"/>
      <c r="L711" s="463"/>
      <c r="M711" s="463"/>
      <c r="N711" s="463"/>
      <c r="O711" s="464"/>
      <c r="P711" s="463"/>
      <c r="Q711" s="463"/>
      <c r="R711" s="463"/>
    </row>
    <row r="712" spans="2:18" s="57" customFormat="1" x14ac:dyDescent="0.25">
      <c r="G712" s="463"/>
      <c r="H712" s="463"/>
      <c r="I712" s="463"/>
      <c r="J712" s="463"/>
      <c r="K712" s="463"/>
      <c r="L712" s="463"/>
      <c r="M712" s="463"/>
      <c r="N712" s="463"/>
      <c r="O712" s="464"/>
      <c r="P712" s="463"/>
      <c r="Q712" s="463"/>
      <c r="R712" s="463"/>
    </row>
    <row r="713" spans="2:18" s="57" customFormat="1" x14ac:dyDescent="0.25">
      <c r="B713"/>
      <c r="C713"/>
      <c r="D713"/>
      <c r="E713"/>
      <c r="F713"/>
      <c r="G713" s="463"/>
      <c r="H713" s="463"/>
      <c r="I713" s="463"/>
      <c r="J713" s="463"/>
      <c r="K713" s="463"/>
      <c r="L713" s="463"/>
      <c r="M713" s="463"/>
      <c r="N713" s="463"/>
      <c r="O713" s="464"/>
      <c r="P713" s="463"/>
      <c r="Q713" s="463"/>
      <c r="R713" s="463"/>
    </row>
  </sheetData>
  <protectedRanges>
    <protectedRange sqref="G47:G50" name="Rango1_8_1"/>
  </protectedRanges>
  <phoneticPr fontId="17" type="noConversion"/>
  <dataValidations count="2">
    <dataValidation type="list" allowBlank="1" showInputMessage="1" showErrorMessage="1" sqref="G51:G243 G245:G549" xr:uid="{00000000-0002-0000-0300-000000000000}">
      <formula1>CodigoActividad</formula1>
    </dataValidation>
    <dataValidation type="list" allowBlank="1" showInputMessage="1" showErrorMessage="1" sqref="R9:R549" xr:uid="{00000000-0002-0000-0300-000001000000}">
      <formula1>lsFuentesFinanciamiento</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4">
    <pageSetUpPr fitToPage="1"/>
  </sheetPr>
  <dimension ref="B1:AD67"/>
  <sheetViews>
    <sheetView showGridLines="0" zoomScale="85" zoomScaleNormal="85" workbookViewId="0">
      <selection activeCell="N63" sqref="N63"/>
    </sheetView>
  </sheetViews>
  <sheetFormatPr baseColWidth="10" defaultColWidth="11.42578125" defaultRowHeight="15" x14ac:dyDescent="0.25"/>
  <cols>
    <col min="1" max="1" width="5" style="2" customWidth="1"/>
    <col min="2" max="6" width="5" style="2" hidden="1" customWidth="1"/>
    <col min="7" max="7" width="31.42578125" style="4" customWidth="1"/>
    <col min="8" max="8" width="17.140625" style="4" customWidth="1"/>
    <col min="9" max="9" width="25.140625" style="4" customWidth="1"/>
    <col min="10" max="10" width="15" style="4" bestFit="1" customWidth="1"/>
    <col min="11" max="11" width="7.7109375" style="4" hidden="1" customWidth="1"/>
    <col min="12" max="12" width="20.5703125" style="4" bestFit="1" customWidth="1"/>
    <col min="13" max="13" width="17.5703125" style="4" customWidth="1"/>
    <col min="14" max="14" width="16.140625" style="4" customWidth="1"/>
    <col min="15" max="15" width="21" style="309" customWidth="1"/>
    <col min="16" max="16" width="23.28515625" style="4" customWidth="1"/>
    <col min="17" max="18" width="11.42578125" style="497"/>
    <col min="19" max="19" width="19.140625" style="497" bestFit="1" customWidth="1"/>
    <col min="20" max="20" width="24.140625" style="497" bestFit="1" customWidth="1"/>
    <col min="21" max="21" width="11.42578125" style="497"/>
    <col min="22" max="29" width="11.42578125" style="58"/>
    <col min="30" max="30" width="11.5703125" customWidth="1"/>
    <col min="31" max="16384" width="11.42578125" style="2"/>
  </cols>
  <sheetData>
    <row r="1" spans="2:29" ht="15" customHeight="1" x14ac:dyDescent="0.25">
      <c r="G1" s="485"/>
      <c r="H1" s="485"/>
      <c r="I1" s="485"/>
      <c r="J1" s="485"/>
      <c r="K1" s="485"/>
      <c r="L1" s="485"/>
      <c r="M1" s="485"/>
      <c r="N1" s="485"/>
      <c r="O1" s="486"/>
      <c r="P1" s="485"/>
      <c r="Q1" s="2"/>
      <c r="R1" s="2"/>
      <c r="S1" s="2"/>
      <c r="T1" s="2"/>
      <c r="U1" s="2"/>
      <c r="V1" s="429"/>
      <c r="W1" s="429"/>
      <c r="X1" s="429"/>
      <c r="Y1" s="429"/>
      <c r="Z1" s="429"/>
      <c r="AA1" s="429"/>
      <c r="AB1" s="429"/>
      <c r="AC1" s="429"/>
    </row>
    <row r="2" spans="2:29" customFormat="1" ht="15.75" x14ac:dyDescent="0.25">
      <c r="H2" s="430" t="str">
        <f>'[3]Formulario PPGR1'!H2</f>
        <v>Servicio Nacional de Salud</v>
      </c>
      <c r="L2" s="1"/>
      <c r="M2" s="1"/>
      <c r="N2" s="1"/>
      <c r="O2" s="487"/>
      <c r="P2" s="1"/>
      <c r="Q2" s="1"/>
      <c r="R2" s="1"/>
      <c r="S2" s="1"/>
      <c r="T2" s="1"/>
      <c r="U2" s="1"/>
      <c r="V2" s="105"/>
      <c r="W2" s="103"/>
      <c r="X2" s="103"/>
      <c r="Y2" s="103"/>
      <c r="Z2" s="104"/>
    </row>
    <row r="3" spans="2:29" customFormat="1" x14ac:dyDescent="0.25">
      <c r="H3" s="431" t="str">
        <f>'[3]Formulario PPGR1'!H3</f>
        <v>Dirección de Planificación y Desarrollo</v>
      </c>
      <c r="L3" s="1"/>
      <c r="M3" s="1"/>
      <c r="N3" s="1"/>
      <c r="O3" s="487"/>
      <c r="P3" s="1"/>
      <c r="Q3" s="1"/>
      <c r="R3" s="1"/>
      <c r="S3" s="1"/>
      <c r="T3" s="1"/>
      <c r="U3" s="1"/>
      <c r="V3" s="105"/>
      <c r="W3" s="103"/>
      <c r="X3" s="103"/>
      <c r="Y3" s="103"/>
      <c r="Z3" s="104"/>
    </row>
    <row r="4" spans="2:29" customFormat="1" x14ac:dyDescent="0.25">
      <c r="H4" s="432"/>
      <c r="L4" s="1"/>
      <c r="M4" s="1"/>
      <c r="N4" s="1"/>
      <c r="O4" s="487"/>
      <c r="P4" s="1"/>
      <c r="Q4" s="1"/>
      <c r="R4" s="1"/>
      <c r="S4" s="1"/>
      <c r="T4" s="1"/>
      <c r="U4" s="1"/>
      <c r="V4" s="105"/>
      <c r="W4" s="103"/>
      <c r="X4" s="103"/>
      <c r="Y4" s="103"/>
      <c r="Z4" s="104"/>
    </row>
    <row r="5" spans="2:29" customFormat="1" x14ac:dyDescent="0.25">
      <c r="H5" s="432" t="s">
        <v>1502</v>
      </c>
      <c r="L5" s="1"/>
      <c r="M5" s="1"/>
      <c r="N5" s="1"/>
      <c r="O5" s="487"/>
      <c r="P5" s="1"/>
      <c r="Q5" s="1"/>
      <c r="R5" s="1"/>
      <c r="S5" s="1"/>
      <c r="T5" s="1"/>
      <c r="U5" s="1"/>
      <c r="V5" s="105"/>
      <c r="W5" s="103"/>
      <c r="X5" s="103"/>
      <c r="Y5" s="103"/>
      <c r="Z5" s="104"/>
    </row>
    <row r="6" spans="2:29" x14ac:dyDescent="0.25">
      <c r="G6" s="488"/>
      <c r="H6" s="433" t="str">
        <f>'[3]Formulario PPGR1'!$N$3</f>
        <v>R8 - SRS Cibao Central</v>
      </c>
      <c r="I6" s="2"/>
      <c r="J6"/>
      <c r="K6"/>
      <c r="L6" s="1"/>
      <c r="M6" s="1"/>
      <c r="N6" s="1"/>
      <c r="O6" s="487"/>
      <c r="P6" s="1"/>
      <c r="Q6" s="1"/>
      <c r="R6" s="1"/>
      <c r="S6" s="2"/>
      <c r="T6" s="2"/>
      <c r="U6" s="2"/>
      <c r="V6" s="429"/>
      <c r="W6" s="429"/>
      <c r="X6" s="429"/>
      <c r="Y6" s="429"/>
      <c r="Z6" s="429"/>
      <c r="AA6" s="429"/>
      <c r="AB6" s="429"/>
      <c r="AC6" s="429"/>
    </row>
    <row r="7" spans="2:29" ht="18.75" customHeight="1" x14ac:dyDescent="0.25">
      <c r="G7" s="488"/>
      <c r="H7" s="488"/>
      <c r="I7" s="488"/>
      <c r="J7"/>
      <c r="K7"/>
      <c r="L7" s="1"/>
      <c r="M7" s="1"/>
      <c r="N7" s="1"/>
      <c r="O7" s="487"/>
      <c r="P7" s="1"/>
      <c r="Q7" s="1"/>
      <c r="R7" s="1"/>
      <c r="S7" s="2"/>
      <c r="T7" s="2"/>
      <c r="U7" s="2"/>
      <c r="V7" s="429"/>
      <c r="W7" s="429"/>
      <c r="X7" s="429"/>
      <c r="Y7" s="429"/>
      <c r="Z7" s="429"/>
      <c r="AA7" s="429"/>
      <c r="AB7" s="429"/>
      <c r="AC7" s="429"/>
    </row>
    <row r="8" spans="2:29" ht="25.5" x14ac:dyDescent="0.25">
      <c r="B8" s="489" t="s">
        <v>1576</v>
      </c>
      <c r="C8" s="490" t="s">
        <v>1573</v>
      </c>
      <c r="D8" s="490" t="s">
        <v>468</v>
      </c>
      <c r="E8" s="490" t="s">
        <v>1574</v>
      </c>
      <c r="F8" s="491" t="s">
        <v>1575</v>
      </c>
      <c r="G8" s="492" t="s">
        <v>1305</v>
      </c>
      <c r="H8" s="492" t="s">
        <v>1307</v>
      </c>
      <c r="I8" s="492" t="s">
        <v>463</v>
      </c>
      <c r="J8" s="492" t="s">
        <v>461</v>
      </c>
      <c r="K8" s="492" t="s">
        <v>1559</v>
      </c>
      <c r="L8" s="492" t="s">
        <v>462</v>
      </c>
      <c r="M8" s="493" t="s">
        <v>3</v>
      </c>
      <c r="N8" s="494" t="s">
        <v>64</v>
      </c>
      <c r="O8" s="495" t="s">
        <v>68</v>
      </c>
      <c r="P8" s="496" t="s">
        <v>63</v>
      </c>
    </row>
    <row r="9" spans="2:29" ht="25.5" x14ac:dyDescent="0.25">
      <c r="B9" s="498" t="e">
        <f>IF(Tabla47[[#This Row],[Tipo de Intervención]]="","",CONCATENATE(Tabla47[[#This Row],[POA]],".",Tabla47[[#This Row],[SRS]],".",Tabla47[[#This Row],[AREA]],".",Tabla47[[#This Row],[TIPO]]))</f>
        <v>#REF!</v>
      </c>
      <c r="C9" s="498" t="e">
        <f>IF(Tabla47[[#This Row],[Tipo de Intervención]]="","",#REF!)</f>
        <v>#REF!</v>
      </c>
      <c r="D9" s="498" t="e">
        <f>IF(Tabla47[[#This Row],[Tipo de Intervención]]="","",#REF!)</f>
        <v>#REF!</v>
      </c>
      <c r="E9" s="498" t="e">
        <f>IF(Tabla47[[#This Row],[Tipo de Intervención]]="","",#REF!)</f>
        <v>#REF!</v>
      </c>
      <c r="F9" s="498" t="e">
        <f>IF(Tabla47[[#This Row],[Tipo de Intervención]]="","",#REF!)</f>
        <v>#REF!</v>
      </c>
      <c r="G9" s="499" t="s">
        <v>1315</v>
      </c>
      <c r="H9" s="500" t="s">
        <v>465</v>
      </c>
      <c r="I9" s="501" t="s">
        <v>2310</v>
      </c>
      <c r="J9" s="502" t="s">
        <v>1527</v>
      </c>
      <c r="K9" s="502"/>
      <c r="L9" s="498" t="s">
        <v>1412</v>
      </c>
      <c r="M9" s="498" t="s">
        <v>2311</v>
      </c>
      <c r="N9" s="503">
        <v>48000</v>
      </c>
      <c r="O9" s="495"/>
      <c r="P9" s="504" t="s">
        <v>1302</v>
      </c>
    </row>
    <row r="10" spans="2:29" ht="25.5" x14ac:dyDescent="0.25">
      <c r="B10" s="498" t="e">
        <f>IF(Tabla47[[#This Row],[Tipo de Intervención]]="","",CONCATENATE(Tabla47[[#This Row],[POA]],".",Tabla47[[#This Row],[SRS]],".",Tabla47[[#This Row],[AREA]],".",Tabla47[[#This Row],[TIPO]]))</f>
        <v>#REF!</v>
      </c>
      <c r="C10" s="498" t="e">
        <f>IF(Tabla47[[#This Row],[Tipo de Intervención]]="","",#REF!)</f>
        <v>#REF!</v>
      </c>
      <c r="D10" s="498" t="e">
        <f>IF(Tabla47[[#This Row],[Tipo de Intervención]]="","",#REF!)</f>
        <v>#REF!</v>
      </c>
      <c r="E10" s="498" t="e">
        <f>IF(Tabla47[[#This Row],[Tipo de Intervención]]="","",#REF!)</f>
        <v>#REF!</v>
      </c>
      <c r="F10" s="498" t="e">
        <f>IF(Tabla47[[#This Row],[Tipo de Intervención]]="","",#REF!)</f>
        <v>#REF!</v>
      </c>
      <c r="G10" s="499" t="s">
        <v>1315</v>
      </c>
      <c r="H10" s="500" t="s">
        <v>465</v>
      </c>
      <c r="I10" s="501" t="s">
        <v>2312</v>
      </c>
      <c r="J10" s="502" t="s">
        <v>1536</v>
      </c>
      <c r="K10" s="502"/>
      <c r="L10" s="498" t="s">
        <v>2313</v>
      </c>
      <c r="M10" s="498" t="s">
        <v>2311</v>
      </c>
      <c r="N10" s="503">
        <v>106800</v>
      </c>
      <c r="O10" s="495"/>
      <c r="P10" s="504" t="s">
        <v>1302</v>
      </c>
    </row>
    <row r="11" spans="2:29" ht="25.5" x14ac:dyDescent="0.25">
      <c r="B11" s="498" t="e">
        <f>IF(Tabla47[[#This Row],[Tipo de Intervención]]="","",CONCATENATE(Tabla47[[#This Row],[POA]],".",Tabla47[[#This Row],[SRS]],".",Tabla47[[#This Row],[AREA]],".",Tabla47[[#This Row],[TIPO]]))</f>
        <v>#REF!</v>
      </c>
      <c r="C11" s="498" t="e">
        <f>IF(Tabla47[[#This Row],[Tipo de Intervención]]="","",#REF!)</f>
        <v>#REF!</v>
      </c>
      <c r="D11" s="498" t="e">
        <f>IF(Tabla47[[#This Row],[Tipo de Intervención]]="","",#REF!)</f>
        <v>#REF!</v>
      </c>
      <c r="E11" s="498" t="e">
        <f>IF(Tabla47[[#This Row],[Tipo de Intervención]]="","",#REF!)</f>
        <v>#REF!</v>
      </c>
      <c r="F11" s="498" t="e">
        <f>IF(Tabla47[[#This Row],[Tipo de Intervención]]="","",#REF!)</f>
        <v>#REF!</v>
      </c>
      <c r="G11" s="500" t="s">
        <v>1315</v>
      </c>
      <c r="H11" s="500" t="s">
        <v>465</v>
      </c>
      <c r="I11" s="501" t="s">
        <v>2314</v>
      </c>
      <c r="J11" s="502" t="s">
        <v>1527</v>
      </c>
      <c r="K11" s="502" t="str">
        <f>IFERROR(VLOOKUP(Tabla47[[#This Row],[Provincia]],[6]Prov!$A$2:$B$156,2,FALSE),"")</f>
        <v>La_Vega</v>
      </c>
      <c r="L11" s="498" t="s">
        <v>1412</v>
      </c>
      <c r="M11" s="498" t="s">
        <v>2311</v>
      </c>
      <c r="N11" s="503">
        <v>66000</v>
      </c>
      <c r="O11" s="495" t="str">
        <f>IFERROR(VLOOKUP($G11,[6]Catalogo!$G$19:$H$24,2,FALSE),"")</f>
        <v>2.2.5.1.01</v>
      </c>
      <c r="P11" s="504" t="s">
        <v>1302</v>
      </c>
    </row>
    <row r="12" spans="2:29" ht="38.25" x14ac:dyDescent="0.25">
      <c r="B12" s="498" t="e">
        <f>IF(Tabla47[[#This Row],[Tipo de Intervención]]="","",CONCATENATE(Tabla47[[#This Row],[POA]],".",Tabla47[[#This Row],[SRS]],".",Tabla47[[#This Row],[AREA]],".",Tabla47[[#This Row],[TIPO]]))</f>
        <v>#REF!</v>
      </c>
      <c r="C12" s="498" t="e">
        <f>IF(Tabla47[[#This Row],[Tipo de Intervención]]="","",#REF!)</f>
        <v>#REF!</v>
      </c>
      <c r="D12" s="498" t="e">
        <f>IF(Tabla47[[#This Row],[Tipo de Intervención]]="","",#REF!)</f>
        <v>#REF!</v>
      </c>
      <c r="E12" s="498" t="e">
        <f>IF(Tabla47[[#This Row],[Tipo de Intervención]]="","",#REF!)</f>
        <v>#REF!</v>
      </c>
      <c r="F12" s="498" t="e">
        <f>IF(Tabla47[[#This Row],[Tipo de Intervención]]="","",#REF!)</f>
        <v>#REF!</v>
      </c>
      <c r="G12" s="500" t="s">
        <v>1315</v>
      </c>
      <c r="H12" s="500" t="s">
        <v>465</v>
      </c>
      <c r="I12" s="501" t="s">
        <v>2315</v>
      </c>
      <c r="J12" s="502" t="s">
        <v>1528</v>
      </c>
      <c r="K12" s="502" t="str">
        <f>IFERROR(VLOOKUP(Tabla47[[#This Row],[Provincia]],[6]Prov!$A$2:$B$156,2,FALSE),"")</f>
        <v>Monsenor_Nouel</v>
      </c>
      <c r="L12" s="498" t="s">
        <v>1420</v>
      </c>
      <c r="M12" s="498" t="s">
        <v>2311</v>
      </c>
      <c r="N12" s="503">
        <v>118800</v>
      </c>
      <c r="O12" s="495" t="str">
        <f>IFERROR(VLOOKUP($G12,[6]Catalogo!$G$19:$H$24,2,FALSE),"")</f>
        <v>2.2.5.1.01</v>
      </c>
      <c r="P12" s="504" t="s">
        <v>1302</v>
      </c>
    </row>
    <row r="13" spans="2:29" ht="38.25" x14ac:dyDescent="0.25">
      <c r="B13" s="498" t="e">
        <f>IF(Tabla47[[#This Row],[Tipo de Intervención]]="","",CONCATENATE(Tabla47[[#This Row],[POA]],".",Tabla47[[#This Row],[SRS]],".",Tabla47[[#This Row],[AREA]],".",Tabla47[[#This Row],[TIPO]]))</f>
        <v>#REF!</v>
      </c>
      <c r="C13" s="498" t="e">
        <f>IF(Tabla47[[#This Row],[Tipo de Intervención]]="","",#REF!)</f>
        <v>#REF!</v>
      </c>
      <c r="D13" s="498" t="e">
        <f>IF(Tabla47[[#This Row],[Tipo de Intervención]]="","",#REF!)</f>
        <v>#REF!</v>
      </c>
      <c r="E13" s="498" t="e">
        <f>IF(Tabla47[[#This Row],[Tipo de Intervención]]="","",#REF!)</f>
        <v>#REF!</v>
      </c>
      <c r="F13" s="498" t="e">
        <f>IF(Tabla47[[#This Row],[Tipo de Intervención]]="","",#REF!)</f>
        <v>#REF!</v>
      </c>
      <c r="G13" s="500" t="s">
        <v>1315</v>
      </c>
      <c r="H13" s="500" t="s">
        <v>465</v>
      </c>
      <c r="I13" s="501" t="s">
        <v>2316</v>
      </c>
      <c r="J13" s="502" t="s">
        <v>1536</v>
      </c>
      <c r="K13" s="502" t="str">
        <f>IFERROR(VLOOKUP(Tabla47[[#This Row],[Provincia]],[6]Prov!$A$2:$B$156,2,FALSE),"")</f>
        <v>Sanchez_Ramirez</v>
      </c>
      <c r="L13" s="498" t="s">
        <v>1473</v>
      </c>
      <c r="M13" s="498" t="s">
        <v>2311</v>
      </c>
      <c r="N13" s="503">
        <v>72000</v>
      </c>
      <c r="O13" s="495" t="str">
        <f>IFERROR(VLOOKUP($G13,[6]Catalogo!$G$19:$H$24,2,FALSE),"")</f>
        <v>2.2.5.1.01</v>
      </c>
      <c r="P13" s="504" t="s">
        <v>1302</v>
      </c>
    </row>
    <row r="14" spans="2:29" ht="25.5" x14ac:dyDescent="0.25">
      <c r="B14" s="498" t="e">
        <f>IF(Tabla47[[#This Row],[Tipo de Intervención]]="","",CONCATENATE(Tabla47[[#This Row],[POA]],".",Tabla47[[#This Row],[SRS]],".",Tabla47[[#This Row],[AREA]],".",Tabla47[[#This Row],[TIPO]]))</f>
        <v>#REF!</v>
      </c>
      <c r="C14" s="498" t="e">
        <f>IF(Tabla47[[#This Row],[Tipo de Intervención]]="","",#REF!)</f>
        <v>#REF!</v>
      </c>
      <c r="D14" s="498" t="e">
        <f>IF(Tabla47[[#This Row],[Tipo de Intervención]]="","",#REF!)</f>
        <v>#REF!</v>
      </c>
      <c r="E14" s="498" t="e">
        <f>IF(Tabla47[[#This Row],[Tipo de Intervención]]="","",#REF!)</f>
        <v>#REF!</v>
      </c>
      <c r="F14" s="498" t="e">
        <f>IF(Tabla47[[#This Row],[Tipo de Intervención]]="","",#REF!)</f>
        <v>#REF!</v>
      </c>
      <c r="G14" s="500" t="s">
        <v>1315</v>
      </c>
      <c r="H14" s="500" t="s">
        <v>465</v>
      </c>
      <c r="I14" s="501" t="s">
        <v>2317</v>
      </c>
      <c r="J14" s="502" t="s">
        <v>1527</v>
      </c>
      <c r="K14" s="502" t="str">
        <f>IFERROR(VLOOKUP(Tabla47[[#This Row],[Provincia]],[6]Prov!$A$2:$B$156,2,FALSE),"")</f>
        <v>La_Vega</v>
      </c>
      <c r="L14" s="498" t="s">
        <v>1412</v>
      </c>
      <c r="M14" s="498" t="s">
        <v>2311</v>
      </c>
      <c r="N14" s="503">
        <v>108000</v>
      </c>
      <c r="O14" s="495" t="str">
        <f>IFERROR(VLOOKUP($G14,[6]Catalogo!$G$19:$H$24,2,FALSE),"")</f>
        <v>2.2.5.1.01</v>
      </c>
      <c r="P14" s="504" t="s">
        <v>1302</v>
      </c>
    </row>
    <row r="15" spans="2:29" ht="38.25" x14ac:dyDescent="0.25">
      <c r="B15" s="498" t="e">
        <f>IF(Tabla47[[#This Row],[Tipo de Intervención]]="","",CONCATENATE(Tabla47[[#This Row],[POA]],".",Tabla47[[#This Row],[SRS]],".",Tabla47[[#This Row],[AREA]],".",Tabla47[[#This Row],[TIPO]]))</f>
        <v>#REF!</v>
      </c>
      <c r="C15" s="498" t="e">
        <f>IF(Tabla47[[#This Row],[Tipo de Intervención]]="","",#REF!)</f>
        <v>#REF!</v>
      </c>
      <c r="D15" s="498" t="e">
        <f>IF(Tabla47[[#This Row],[Tipo de Intervención]]="","",#REF!)</f>
        <v>#REF!</v>
      </c>
      <c r="E15" s="498" t="e">
        <f>IF(Tabla47[[#This Row],[Tipo de Intervención]]="","",#REF!)</f>
        <v>#REF!</v>
      </c>
      <c r="F15" s="498" t="e">
        <f>IF(Tabla47[[#This Row],[Tipo de Intervención]]="","",#REF!)</f>
        <v>#REF!</v>
      </c>
      <c r="G15" s="500" t="s">
        <v>1315</v>
      </c>
      <c r="H15" s="500" t="s">
        <v>469</v>
      </c>
      <c r="I15" s="501" t="s">
        <v>2318</v>
      </c>
      <c r="J15" s="502" t="s">
        <v>1528</v>
      </c>
      <c r="K15" s="502" t="str">
        <f>IFERROR(VLOOKUP(Tabla47[[#This Row],[Provincia]],[6]Prov!$A$2:$B$156,2,FALSE),"")</f>
        <v>Monsenor_Nouel</v>
      </c>
      <c r="L15" s="498" t="s">
        <v>1420</v>
      </c>
      <c r="M15" s="498" t="s">
        <v>2319</v>
      </c>
      <c r="N15" s="503">
        <v>264000</v>
      </c>
      <c r="O15" s="495" t="str">
        <f>IFERROR(VLOOKUP($G15,[6]Catalogo!$G$19:$H$24,2,FALSE),"")</f>
        <v>2.2.5.1.01</v>
      </c>
      <c r="P15" s="504" t="s">
        <v>1302</v>
      </c>
    </row>
    <row r="16" spans="2:29" ht="38.25" x14ac:dyDescent="0.25">
      <c r="B16" s="498" t="e">
        <f>IF(Tabla47[[#This Row],[Tipo de Intervención]]="","",CONCATENATE(Tabla47[[#This Row],[POA]],".",Tabla47[[#This Row],[SRS]],".",Tabla47[[#This Row],[AREA]],".",Tabla47[[#This Row],[TIPO]]))</f>
        <v>#REF!</v>
      </c>
      <c r="C16" s="498" t="e">
        <f>IF(Tabla47[[#This Row],[Tipo de Intervención]]="","",#REF!)</f>
        <v>#REF!</v>
      </c>
      <c r="D16" s="498" t="e">
        <f>IF(Tabla47[[#This Row],[Tipo de Intervención]]="","",#REF!)</f>
        <v>#REF!</v>
      </c>
      <c r="E16" s="498" t="e">
        <f>IF(Tabla47[[#This Row],[Tipo de Intervención]]="","",#REF!)</f>
        <v>#REF!</v>
      </c>
      <c r="F16" s="498" t="e">
        <f>IF(Tabla47[[#This Row],[Tipo de Intervención]]="","",#REF!)</f>
        <v>#REF!</v>
      </c>
      <c r="G16" s="500" t="s">
        <v>1315</v>
      </c>
      <c r="H16" s="500" t="s">
        <v>469</v>
      </c>
      <c r="I16" s="501" t="s">
        <v>2320</v>
      </c>
      <c r="J16" s="502" t="s">
        <v>1536</v>
      </c>
      <c r="K16" s="502" t="str">
        <f>IFERROR(VLOOKUP(Tabla47[[#This Row],[Provincia]],[6]Prov!$A$2:$B$156,2,FALSE),"")</f>
        <v>Sanchez_Ramirez</v>
      </c>
      <c r="L16" s="498" t="s">
        <v>1473</v>
      </c>
      <c r="M16" s="498" t="s">
        <v>2319</v>
      </c>
      <c r="N16" s="503">
        <v>240000</v>
      </c>
      <c r="O16" s="495" t="str">
        <f>IFERROR(VLOOKUP($G16,[6]Catalogo!$G$19:$H$24,2,FALSE),"")</f>
        <v>2.2.5.1.01</v>
      </c>
      <c r="P16" s="504" t="s">
        <v>1302</v>
      </c>
    </row>
    <row r="17" spans="2:16" x14ac:dyDescent="0.25">
      <c r="B17" s="498" t="e">
        <f>IF(Tabla47[[#This Row],[Tipo de Intervención]]="","",CONCATENATE(Tabla47[[#This Row],[POA]],".",Tabla47[[#This Row],[SRS]],".",Tabla47[[#This Row],[AREA]],".",Tabla47[[#This Row],[TIPO]]))</f>
        <v>#REF!</v>
      </c>
      <c r="C17" s="498" t="e">
        <f>IF(Tabla47[[#This Row],[Tipo de Intervención]]="","",#REF!)</f>
        <v>#REF!</v>
      </c>
      <c r="D17" s="498" t="e">
        <f>IF(Tabla47[[#This Row],[Tipo de Intervención]]="","",#REF!)</f>
        <v>#REF!</v>
      </c>
      <c r="E17" s="498" t="e">
        <f>IF(Tabla47[[#This Row],[Tipo de Intervención]]="","",#REF!)</f>
        <v>#REF!</v>
      </c>
      <c r="F17" s="498" t="e">
        <f>IF(Tabla47[[#This Row],[Tipo de Intervención]]="","",#REF!)</f>
        <v>#REF!</v>
      </c>
      <c r="G17" s="500" t="s">
        <v>1315</v>
      </c>
      <c r="H17" s="500" t="s">
        <v>465</v>
      </c>
      <c r="I17" s="501" t="s">
        <v>2321</v>
      </c>
      <c r="J17" s="502" t="s">
        <v>1527</v>
      </c>
      <c r="K17" s="502" t="str">
        <f>IFERROR(VLOOKUP(Tabla47[[#This Row],[Provincia]],[6]Prov!$A$2:$B$156,2,FALSE),"")</f>
        <v>La_Vega</v>
      </c>
      <c r="L17" s="498" t="s">
        <v>1413</v>
      </c>
      <c r="M17" s="498" t="s">
        <v>2311</v>
      </c>
      <c r="N17" s="503">
        <v>84000</v>
      </c>
      <c r="O17" s="495" t="str">
        <f>IFERROR(VLOOKUP($G17,[6]Catalogo!$G$19:$H$24,2,FALSE),"")</f>
        <v>2.2.5.1.01</v>
      </c>
      <c r="P17" s="504" t="s">
        <v>1302</v>
      </c>
    </row>
    <row r="18" spans="2:16" ht="38.25" x14ac:dyDescent="0.25">
      <c r="B18" s="498" t="e">
        <f>IF(Tabla47[[#This Row],[Tipo de Intervención]]="","",CONCATENATE(Tabla47[[#This Row],[POA]],".",Tabla47[[#This Row],[SRS]],".",Tabla47[[#This Row],[AREA]],".",Tabla47[[#This Row],[TIPO]]))</f>
        <v>#REF!</v>
      </c>
      <c r="C18" s="498" t="e">
        <f>IF(Tabla47[[#This Row],[Tipo de Intervención]]="","",#REF!)</f>
        <v>#REF!</v>
      </c>
      <c r="D18" s="498" t="e">
        <f>IF(Tabla47[[#This Row],[Tipo de Intervención]]="","",#REF!)</f>
        <v>#REF!</v>
      </c>
      <c r="E18" s="498" t="e">
        <f>IF(Tabla47[[#This Row],[Tipo de Intervención]]="","",#REF!)</f>
        <v>#REF!</v>
      </c>
      <c r="F18" s="498" t="e">
        <f>IF(Tabla47[[#This Row],[Tipo de Intervención]]="","",#REF!)</f>
        <v>#REF!</v>
      </c>
      <c r="G18" s="500" t="s">
        <v>1315</v>
      </c>
      <c r="H18" s="500" t="s">
        <v>465</v>
      </c>
      <c r="I18" s="501" t="s">
        <v>2322</v>
      </c>
      <c r="J18" s="502" t="s">
        <v>1528</v>
      </c>
      <c r="K18" s="502" t="str">
        <f>IFERROR(VLOOKUP(Tabla47[[#This Row],[Provincia]],[6]Prov!$A$2:$B$156,2,FALSE),"")</f>
        <v>Monsenor_Nouel</v>
      </c>
      <c r="L18" s="498" t="s">
        <v>1420</v>
      </c>
      <c r="M18" s="498" t="s">
        <v>2311</v>
      </c>
      <c r="N18" s="503">
        <v>192000</v>
      </c>
      <c r="O18" s="495" t="str">
        <f>IFERROR(VLOOKUP($G18,[6]Catalogo!$G$19:$H$24,2,FALSE),"")</f>
        <v>2.2.5.1.01</v>
      </c>
      <c r="P18" s="504" t="s">
        <v>1302</v>
      </c>
    </row>
    <row r="19" spans="2:16" ht="25.5" x14ac:dyDescent="0.25">
      <c r="B19" s="498" t="e">
        <f>IF(Tabla47[[#This Row],[Tipo de Intervención]]="","",CONCATENATE(Tabla47[[#This Row],[POA]],".",Tabla47[[#This Row],[SRS]],".",Tabla47[[#This Row],[AREA]],".",Tabla47[[#This Row],[TIPO]]))</f>
        <v>#REF!</v>
      </c>
      <c r="C19" s="498" t="e">
        <f>IF(Tabla47[[#This Row],[Tipo de Intervención]]="","",#REF!)</f>
        <v>#REF!</v>
      </c>
      <c r="D19" s="498" t="e">
        <f>IF(Tabla47[[#This Row],[Tipo de Intervención]]="","",#REF!)</f>
        <v>#REF!</v>
      </c>
      <c r="E19" s="498" t="e">
        <f>IF(Tabla47[[#This Row],[Tipo de Intervención]]="","",#REF!)</f>
        <v>#REF!</v>
      </c>
      <c r="F19" s="498" t="e">
        <f>IF(Tabla47[[#This Row],[Tipo de Intervención]]="","",#REF!)</f>
        <v>#REF!</v>
      </c>
      <c r="G19" s="500" t="s">
        <v>1315</v>
      </c>
      <c r="H19" s="500" t="s">
        <v>465</v>
      </c>
      <c r="I19" s="501" t="s">
        <v>2323</v>
      </c>
      <c r="J19" s="502" t="s">
        <v>1527</v>
      </c>
      <c r="K19" s="502" t="str">
        <f>IFERROR(VLOOKUP(Tabla47[[#This Row],[Provincia]],[6]Prov!$A$2:$B$156,2,FALSE),"")</f>
        <v>La_Vega</v>
      </c>
      <c r="L19" s="498" t="s">
        <v>1412</v>
      </c>
      <c r="M19" s="498" t="s">
        <v>2311</v>
      </c>
      <c r="N19" s="503">
        <v>79992</v>
      </c>
      <c r="O19" s="495" t="str">
        <f>IFERROR(VLOOKUP($G19,[6]Catalogo!$G$19:$H$24,2,FALSE),"")</f>
        <v>2.2.5.1.01</v>
      </c>
      <c r="P19" s="504" t="s">
        <v>1302</v>
      </c>
    </row>
    <row r="20" spans="2:16" x14ac:dyDescent="0.25">
      <c r="B20" s="498" t="e">
        <f>IF(Tabla47[[#This Row],[Tipo de Intervención]]="","",CONCATENATE(Tabla47[[#This Row],[POA]],".",Tabla47[[#This Row],[SRS]],".",Tabla47[[#This Row],[AREA]],".",Tabla47[[#This Row],[TIPO]]))</f>
        <v>#REF!</v>
      </c>
      <c r="C20" s="498" t="e">
        <f>IF(Tabla47[[#This Row],[Tipo de Intervención]]="","",#REF!)</f>
        <v>#REF!</v>
      </c>
      <c r="D20" s="498" t="e">
        <f>IF(Tabla47[[#This Row],[Tipo de Intervención]]="","",#REF!)</f>
        <v>#REF!</v>
      </c>
      <c r="E20" s="498" t="e">
        <f>IF(Tabla47[[#This Row],[Tipo de Intervención]]="","",#REF!)</f>
        <v>#REF!</v>
      </c>
      <c r="F20" s="498" t="e">
        <f>IF(Tabla47[[#This Row],[Tipo de Intervención]]="","",#REF!)</f>
        <v>#REF!</v>
      </c>
      <c r="G20" s="500" t="s">
        <v>1315</v>
      </c>
      <c r="H20" s="500" t="s">
        <v>465</v>
      </c>
      <c r="I20" s="501" t="s">
        <v>2324</v>
      </c>
      <c r="J20" s="502" t="s">
        <v>1527</v>
      </c>
      <c r="K20" s="502" t="str">
        <f>IFERROR(VLOOKUP(Tabla47[[#This Row],[Provincia]],[6]Prov!$A$2:$B$156,2,FALSE),"")</f>
        <v>La_Vega</v>
      </c>
      <c r="L20" s="498" t="s">
        <v>1413</v>
      </c>
      <c r="M20" s="498" t="s">
        <v>2311</v>
      </c>
      <c r="N20" s="503">
        <v>120000</v>
      </c>
      <c r="O20" s="495" t="str">
        <f>IFERROR(VLOOKUP($G20,[6]Catalogo!$G$19:$H$24,2,FALSE),"")</f>
        <v>2.2.5.1.01</v>
      </c>
      <c r="P20" s="504" t="s">
        <v>1302</v>
      </c>
    </row>
    <row r="21" spans="2:16" x14ac:dyDescent="0.25">
      <c r="B21" s="498" t="e">
        <f>IF(Tabla47[[#This Row],[Tipo de Intervención]]="","",CONCATENATE(Tabla47[[#This Row],[POA]],".",Tabla47[[#This Row],[SRS]],".",Tabla47[[#This Row],[AREA]],".",Tabla47[[#This Row],[TIPO]]))</f>
        <v>#REF!</v>
      </c>
      <c r="C21" s="498" t="e">
        <f>IF(Tabla47[[#This Row],[Tipo de Intervención]]="","",#REF!)</f>
        <v>#REF!</v>
      </c>
      <c r="D21" s="498" t="e">
        <f>IF(Tabla47[[#This Row],[Tipo de Intervención]]="","",#REF!)</f>
        <v>#REF!</v>
      </c>
      <c r="E21" s="498" t="e">
        <f>IF(Tabla47[[#This Row],[Tipo de Intervención]]="","",#REF!)</f>
        <v>#REF!</v>
      </c>
      <c r="F21" s="498" t="e">
        <f>IF(Tabla47[[#This Row],[Tipo de Intervención]]="","",#REF!)</f>
        <v>#REF!</v>
      </c>
      <c r="G21" s="500" t="s">
        <v>1315</v>
      </c>
      <c r="H21" s="500" t="s">
        <v>465</v>
      </c>
      <c r="I21" s="501" t="s">
        <v>2325</v>
      </c>
      <c r="J21" s="502" t="s">
        <v>1527</v>
      </c>
      <c r="K21" s="502" t="str">
        <f>IFERROR(VLOOKUP(Tabla47[[#This Row],[Provincia]],[6]Prov!$A$2:$B$156,2,FALSE),"")</f>
        <v>La_Vega</v>
      </c>
      <c r="L21" s="498" t="s">
        <v>1414</v>
      </c>
      <c r="M21" s="498" t="s">
        <v>2311</v>
      </c>
      <c r="N21" s="503">
        <v>126000</v>
      </c>
      <c r="O21" s="495" t="str">
        <f>IFERROR(VLOOKUP($G21,[6]Catalogo!$G$19:$H$24,2,FALSE),"")</f>
        <v>2.2.5.1.01</v>
      </c>
      <c r="P21" s="504" t="s">
        <v>1302</v>
      </c>
    </row>
    <row r="22" spans="2:16" ht="25.5" x14ac:dyDescent="0.25">
      <c r="B22" s="498" t="e">
        <f>IF(Tabla47[[#This Row],[Tipo de Intervención]]="","",CONCATENATE(Tabla47[[#This Row],[POA]],".",Tabla47[[#This Row],[SRS]],".",Tabla47[[#This Row],[AREA]],".",Tabla47[[#This Row],[TIPO]]))</f>
        <v>#REF!</v>
      </c>
      <c r="C22" s="498" t="e">
        <f>IF(Tabla47[[#This Row],[Tipo de Intervención]]="","",#REF!)</f>
        <v>#REF!</v>
      </c>
      <c r="D22" s="498" t="e">
        <f>IF(Tabla47[[#This Row],[Tipo de Intervención]]="","",#REF!)</f>
        <v>#REF!</v>
      </c>
      <c r="E22" s="498" t="e">
        <f>IF(Tabla47[[#This Row],[Tipo de Intervención]]="","",#REF!)</f>
        <v>#REF!</v>
      </c>
      <c r="F22" s="498" t="e">
        <f>IF(Tabla47[[#This Row],[Tipo de Intervención]]="","",#REF!)</f>
        <v>#REF!</v>
      </c>
      <c r="G22" s="500" t="s">
        <v>1315</v>
      </c>
      <c r="H22" s="500" t="s">
        <v>465</v>
      </c>
      <c r="I22" s="501" t="s">
        <v>2326</v>
      </c>
      <c r="J22" s="502" t="s">
        <v>1527</v>
      </c>
      <c r="K22" s="502" t="str">
        <f>IFERROR(VLOOKUP(Tabla47[[#This Row],[Provincia]],[6]Prov!$A$2:$B$156,2,FALSE),"")</f>
        <v>La_Vega</v>
      </c>
      <c r="L22" s="498" t="s">
        <v>1412</v>
      </c>
      <c r="M22" s="498" t="s">
        <v>2311</v>
      </c>
      <c r="N22" s="503">
        <v>96000</v>
      </c>
      <c r="O22" s="495" t="str">
        <f>IFERROR(VLOOKUP($G22,[6]Catalogo!$G$19:$H$24,2,FALSE),"")</f>
        <v>2.2.5.1.01</v>
      </c>
      <c r="P22" s="504" t="s">
        <v>1302</v>
      </c>
    </row>
    <row r="23" spans="2:16" ht="25.5" x14ac:dyDescent="0.25">
      <c r="B23" s="498" t="e">
        <f>IF(Tabla47[[#This Row],[Tipo de Intervención]]="","",CONCATENATE(Tabla47[[#This Row],[POA]],".",Tabla47[[#This Row],[SRS]],".",Tabla47[[#This Row],[AREA]],".",Tabla47[[#This Row],[TIPO]]))</f>
        <v>#REF!</v>
      </c>
      <c r="C23" s="498" t="e">
        <f>IF(Tabla47[[#This Row],[Tipo de Intervención]]="","",#REF!)</f>
        <v>#REF!</v>
      </c>
      <c r="D23" s="498" t="e">
        <f>IF(Tabla47[[#This Row],[Tipo de Intervención]]="","",#REF!)</f>
        <v>#REF!</v>
      </c>
      <c r="E23" s="498" t="e">
        <f>IF(Tabla47[[#This Row],[Tipo de Intervención]]="","",#REF!)</f>
        <v>#REF!</v>
      </c>
      <c r="F23" s="498" t="e">
        <f>IF(Tabla47[[#This Row],[Tipo de Intervención]]="","",#REF!)</f>
        <v>#REF!</v>
      </c>
      <c r="G23" s="500" t="s">
        <v>1315</v>
      </c>
      <c r="H23" s="500" t="s">
        <v>465</v>
      </c>
      <c r="I23" s="501" t="s">
        <v>2327</v>
      </c>
      <c r="J23" s="502" t="s">
        <v>1527</v>
      </c>
      <c r="K23" s="502" t="str">
        <f>IFERROR(VLOOKUP(Tabla47[[#This Row],[Provincia]],[6]Prov!$A$2:$B$156,2,FALSE),"")</f>
        <v>La_Vega</v>
      </c>
      <c r="L23" s="498" t="s">
        <v>1412</v>
      </c>
      <c r="M23" s="498" t="s">
        <v>2311</v>
      </c>
      <c r="N23" s="503">
        <v>120000</v>
      </c>
      <c r="O23" s="495" t="str">
        <f>IFERROR(VLOOKUP($G23,[6]Catalogo!$G$19:$H$24,2,FALSE),"")</f>
        <v>2.2.5.1.01</v>
      </c>
      <c r="P23" s="504" t="s">
        <v>1302</v>
      </c>
    </row>
    <row r="24" spans="2:16" ht="25.5" x14ac:dyDescent="0.25">
      <c r="B24" s="498" t="e">
        <f>IF(Tabla47[[#This Row],[Tipo de Intervención]]="","",CONCATENATE(Tabla47[[#This Row],[POA]],".",Tabla47[[#This Row],[SRS]],".",Tabla47[[#This Row],[AREA]],".",Tabla47[[#This Row],[TIPO]]))</f>
        <v>#REF!</v>
      </c>
      <c r="C24" s="498" t="e">
        <f>IF(Tabla47[[#This Row],[Tipo de Intervención]]="","",#REF!)</f>
        <v>#REF!</v>
      </c>
      <c r="D24" s="498" t="e">
        <f>IF(Tabla47[[#This Row],[Tipo de Intervención]]="","",#REF!)</f>
        <v>#REF!</v>
      </c>
      <c r="E24" s="498" t="e">
        <f>IF(Tabla47[[#This Row],[Tipo de Intervención]]="","",#REF!)</f>
        <v>#REF!</v>
      </c>
      <c r="F24" s="498" t="e">
        <f>IF(Tabla47[[#This Row],[Tipo de Intervención]]="","",#REF!)</f>
        <v>#REF!</v>
      </c>
      <c r="G24" s="500" t="s">
        <v>1315</v>
      </c>
      <c r="H24" s="500" t="s">
        <v>465</v>
      </c>
      <c r="I24" s="501" t="s">
        <v>2328</v>
      </c>
      <c r="J24" s="502" t="s">
        <v>1527</v>
      </c>
      <c r="K24" s="502" t="str">
        <f>IFERROR(VLOOKUP(Tabla47[[#This Row],[Provincia]],[6]Prov!$A$2:$B$156,2,FALSE),"")</f>
        <v>La_Vega</v>
      </c>
      <c r="L24" s="498" t="s">
        <v>1412</v>
      </c>
      <c r="M24" s="498" t="s">
        <v>2311</v>
      </c>
      <c r="N24" s="503">
        <v>106000</v>
      </c>
      <c r="O24" s="495" t="str">
        <f>IFERROR(VLOOKUP($G24,[6]Catalogo!$G$19:$H$24,2,FALSE),"")</f>
        <v>2.2.5.1.01</v>
      </c>
      <c r="P24" s="504" t="s">
        <v>1302</v>
      </c>
    </row>
    <row r="25" spans="2:16" ht="25.5" x14ac:dyDescent="0.25">
      <c r="B25" s="498" t="e">
        <f>IF(Tabla47[[#This Row],[Tipo de Intervención]]="","",CONCATENATE(Tabla47[[#This Row],[POA]],".",Tabla47[[#This Row],[SRS]],".",Tabla47[[#This Row],[AREA]],".",Tabla47[[#This Row],[TIPO]]))</f>
        <v>#REF!</v>
      </c>
      <c r="C25" s="498" t="e">
        <f>IF(Tabla47[[#This Row],[Tipo de Intervención]]="","",#REF!)</f>
        <v>#REF!</v>
      </c>
      <c r="D25" s="498" t="e">
        <f>IF(Tabla47[[#This Row],[Tipo de Intervención]]="","",#REF!)</f>
        <v>#REF!</v>
      </c>
      <c r="E25" s="498" t="e">
        <f>IF(Tabla47[[#This Row],[Tipo de Intervención]]="","",#REF!)</f>
        <v>#REF!</v>
      </c>
      <c r="F25" s="498" t="e">
        <f>IF(Tabla47[[#This Row],[Tipo de Intervención]]="","",#REF!)</f>
        <v>#REF!</v>
      </c>
      <c r="G25" s="500" t="s">
        <v>1315</v>
      </c>
      <c r="H25" s="500" t="s">
        <v>465</v>
      </c>
      <c r="I25" s="501" t="s">
        <v>2329</v>
      </c>
      <c r="J25" s="502" t="s">
        <v>1527</v>
      </c>
      <c r="K25" s="502" t="str">
        <f>IFERROR(VLOOKUP(Tabla47[[#This Row],[Provincia]],[6]Prov!$A$2:$B$156,2,FALSE),"")</f>
        <v>La_Vega</v>
      </c>
      <c r="L25" s="498" t="s">
        <v>1412</v>
      </c>
      <c r="M25" s="498" t="s">
        <v>2311</v>
      </c>
      <c r="N25" s="503">
        <v>178920</v>
      </c>
      <c r="O25" s="495" t="str">
        <f>IFERROR(VLOOKUP($G25,[6]Catalogo!$G$19:$H$24,2,FALSE),"")</f>
        <v>2.2.5.1.01</v>
      </c>
      <c r="P25" s="504" t="s">
        <v>1302</v>
      </c>
    </row>
    <row r="26" spans="2:16" ht="38.25" x14ac:dyDescent="0.25">
      <c r="B26" s="498" t="e">
        <f>IF(Tabla47[[#This Row],[Tipo de Intervención]]="","",CONCATENATE(Tabla47[[#This Row],[POA]],".",Tabla47[[#This Row],[SRS]],".",Tabla47[[#This Row],[AREA]],".",Tabla47[[#This Row],[TIPO]]))</f>
        <v>#REF!</v>
      </c>
      <c r="C26" s="498" t="e">
        <f>IF(Tabla47[[#This Row],[Tipo de Intervención]]="","",#REF!)</f>
        <v>#REF!</v>
      </c>
      <c r="D26" s="498" t="e">
        <f>IF(Tabla47[[#This Row],[Tipo de Intervención]]="","",#REF!)</f>
        <v>#REF!</v>
      </c>
      <c r="E26" s="498" t="e">
        <f>IF(Tabla47[[#This Row],[Tipo de Intervención]]="","",#REF!)</f>
        <v>#REF!</v>
      </c>
      <c r="F26" s="498" t="e">
        <f>IF(Tabla47[[#This Row],[Tipo de Intervención]]="","",#REF!)</f>
        <v>#REF!</v>
      </c>
      <c r="G26" s="500" t="s">
        <v>1315</v>
      </c>
      <c r="H26" s="500" t="s">
        <v>465</v>
      </c>
      <c r="I26" s="501" t="s">
        <v>2330</v>
      </c>
      <c r="J26" s="502" t="s">
        <v>1528</v>
      </c>
      <c r="K26" s="502" t="str">
        <f>IFERROR(VLOOKUP(Tabla47[[#This Row],[Provincia]],[6]Prov!$A$2:$B$156,2,FALSE),"")</f>
        <v>Monsenor_Nouel</v>
      </c>
      <c r="L26" s="498" t="s">
        <v>1420</v>
      </c>
      <c r="M26" s="498" t="s">
        <v>2311</v>
      </c>
      <c r="N26" s="503">
        <v>30000</v>
      </c>
      <c r="O26" s="495" t="str">
        <f>IFERROR(VLOOKUP($G26,[6]Catalogo!$G$19:$H$24,2,FALSE),"")</f>
        <v>2.2.5.1.01</v>
      </c>
      <c r="P26" s="504" t="s">
        <v>1302</v>
      </c>
    </row>
    <row r="27" spans="2:16" ht="38.25" x14ac:dyDescent="0.25">
      <c r="B27" s="498" t="e">
        <f>IF(Tabla47[[#This Row],[Tipo de Intervención]]="","",CONCATENATE(Tabla47[[#This Row],[POA]],".",Tabla47[[#This Row],[SRS]],".",Tabla47[[#This Row],[AREA]],".",Tabla47[[#This Row],[TIPO]]))</f>
        <v>#REF!</v>
      </c>
      <c r="C27" s="498" t="e">
        <f>IF(Tabla47[[#This Row],[Tipo de Intervención]]="","",#REF!)</f>
        <v>#REF!</v>
      </c>
      <c r="D27" s="498" t="e">
        <f>IF(Tabla47[[#This Row],[Tipo de Intervención]]="","",#REF!)</f>
        <v>#REF!</v>
      </c>
      <c r="E27" s="498" t="e">
        <f>IF(Tabla47[[#This Row],[Tipo de Intervención]]="","",#REF!)</f>
        <v>#REF!</v>
      </c>
      <c r="F27" s="498" t="e">
        <f>IF(Tabla47[[#This Row],[Tipo de Intervención]]="","",#REF!)</f>
        <v>#REF!</v>
      </c>
      <c r="G27" s="500" t="s">
        <v>1315</v>
      </c>
      <c r="H27" s="500" t="s">
        <v>465</v>
      </c>
      <c r="I27" s="501" t="s">
        <v>2330</v>
      </c>
      <c r="J27" s="502" t="s">
        <v>1528</v>
      </c>
      <c r="K27" s="502" t="str">
        <f>IFERROR(VLOOKUP(Tabla47[[#This Row],[Provincia]],[6]Prov!$A$2:$B$156,2,FALSE),"")</f>
        <v>Monsenor_Nouel</v>
      </c>
      <c r="L27" s="498" t="s">
        <v>1420</v>
      </c>
      <c r="M27" s="498" t="s">
        <v>2311</v>
      </c>
      <c r="N27" s="503">
        <v>41980</v>
      </c>
      <c r="O27" s="495" t="str">
        <f>IFERROR(VLOOKUP($G27,[6]Catalogo!$G$19:$H$24,2,FALSE),"")</f>
        <v>2.2.5.1.01</v>
      </c>
      <c r="P27" s="504" t="s">
        <v>1302</v>
      </c>
    </row>
    <row r="28" spans="2:16" ht="38.25" x14ac:dyDescent="0.25">
      <c r="B28" s="498" t="e">
        <f>IF(Tabla47[[#This Row],[Tipo de Intervención]]="","",CONCATENATE(Tabla47[[#This Row],[POA]],".",Tabla47[[#This Row],[SRS]],".",Tabla47[[#This Row],[AREA]],".",Tabla47[[#This Row],[TIPO]]))</f>
        <v>#REF!</v>
      </c>
      <c r="C28" s="498" t="e">
        <f>IF(Tabla47[[#This Row],[Tipo de Intervención]]="","",#REF!)</f>
        <v>#REF!</v>
      </c>
      <c r="D28" s="498" t="e">
        <f>IF(Tabla47[[#This Row],[Tipo de Intervención]]="","",#REF!)</f>
        <v>#REF!</v>
      </c>
      <c r="E28" s="498" t="e">
        <f>IF(Tabla47[[#This Row],[Tipo de Intervención]]="","",#REF!)</f>
        <v>#REF!</v>
      </c>
      <c r="F28" s="498" t="e">
        <f>IF(Tabla47[[#This Row],[Tipo de Intervención]]="","",#REF!)</f>
        <v>#REF!</v>
      </c>
      <c r="G28" s="500" t="s">
        <v>1315</v>
      </c>
      <c r="H28" s="500" t="s">
        <v>465</v>
      </c>
      <c r="I28" s="501" t="s">
        <v>2331</v>
      </c>
      <c r="J28" s="502" t="s">
        <v>1528</v>
      </c>
      <c r="K28" s="502" t="str">
        <f>IFERROR(VLOOKUP(Tabla47[[#This Row],[Provincia]],[6]Prov!$A$2:$B$156,2,FALSE),"")</f>
        <v>Monsenor_Nouel</v>
      </c>
      <c r="L28" s="498" t="s">
        <v>1420</v>
      </c>
      <c r="M28" s="498" t="s">
        <v>2311</v>
      </c>
      <c r="N28" s="503">
        <v>66000</v>
      </c>
      <c r="O28" s="495" t="str">
        <f>IFERROR(VLOOKUP($G28,[6]Catalogo!$G$19:$H$24,2,FALSE),"")</f>
        <v>2.2.5.1.01</v>
      </c>
      <c r="P28" s="504" t="s">
        <v>1302</v>
      </c>
    </row>
    <row r="29" spans="2:16" ht="38.25" x14ac:dyDescent="0.25">
      <c r="B29" s="498" t="e">
        <f>IF(Tabla47[[#This Row],[Tipo de Intervención]]="","",CONCATENATE(Tabla47[[#This Row],[POA]],".",Tabla47[[#This Row],[SRS]],".",Tabla47[[#This Row],[AREA]],".",Tabla47[[#This Row],[TIPO]]))</f>
        <v>#REF!</v>
      </c>
      <c r="C29" s="498" t="e">
        <f>IF(Tabla47[[#This Row],[Tipo de Intervención]]="","",#REF!)</f>
        <v>#REF!</v>
      </c>
      <c r="D29" s="498" t="e">
        <f>IF(Tabla47[[#This Row],[Tipo de Intervención]]="","",#REF!)</f>
        <v>#REF!</v>
      </c>
      <c r="E29" s="498" t="e">
        <f>IF(Tabla47[[#This Row],[Tipo de Intervención]]="","",#REF!)</f>
        <v>#REF!</v>
      </c>
      <c r="F29" s="498" t="e">
        <f>IF(Tabla47[[#This Row],[Tipo de Intervención]]="","",#REF!)</f>
        <v>#REF!</v>
      </c>
      <c r="G29" s="500" t="s">
        <v>1315</v>
      </c>
      <c r="H29" s="500" t="s">
        <v>465</v>
      </c>
      <c r="I29" s="501" t="s">
        <v>2332</v>
      </c>
      <c r="J29" s="502" t="s">
        <v>1536</v>
      </c>
      <c r="K29" s="502" t="str">
        <f>IFERROR(VLOOKUP(Tabla47[[#This Row],[Provincia]],[6]Prov!$A$2:$B$156,2,FALSE),"")</f>
        <v>Sanchez_Ramirez</v>
      </c>
      <c r="L29" s="498" t="s">
        <v>1476</v>
      </c>
      <c r="M29" s="498" t="s">
        <v>2311</v>
      </c>
      <c r="N29" s="503">
        <v>180000</v>
      </c>
      <c r="O29" s="495" t="str">
        <f>IFERROR(VLOOKUP($G29,[6]Catalogo!$G$19:$H$24,2,FALSE),"")</f>
        <v>2.2.5.1.01</v>
      </c>
      <c r="P29" s="504" t="s">
        <v>1302</v>
      </c>
    </row>
    <row r="30" spans="2:16" x14ac:dyDescent="0.25">
      <c r="B30" s="498" t="e">
        <f>IF(Tabla47[[#This Row],[Tipo de Intervención]]="","",CONCATENATE(Tabla47[[#This Row],[POA]],".",Tabla47[[#This Row],[SRS]],".",Tabla47[[#This Row],[AREA]],".",Tabla47[[#This Row],[TIPO]]))</f>
        <v>#REF!</v>
      </c>
      <c r="C30" s="498" t="e">
        <f>IF(Tabla47[[#This Row],[Tipo de Intervención]]="","",#REF!)</f>
        <v>#REF!</v>
      </c>
      <c r="D30" s="498" t="e">
        <f>IF(Tabla47[[#This Row],[Tipo de Intervención]]="","",#REF!)</f>
        <v>#REF!</v>
      </c>
      <c r="E30" s="498" t="e">
        <f>IF(Tabla47[[#This Row],[Tipo de Intervención]]="","",#REF!)</f>
        <v>#REF!</v>
      </c>
      <c r="F30" s="498" t="e">
        <f>IF(Tabla47[[#This Row],[Tipo de Intervención]]="","",#REF!)</f>
        <v>#REF!</v>
      </c>
      <c r="G30" s="500" t="s">
        <v>1315</v>
      </c>
      <c r="H30" s="500" t="s">
        <v>465</v>
      </c>
      <c r="I30" s="501" t="s">
        <v>2333</v>
      </c>
      <c r="J30" s="502" t="s">
        <v>1527</v>
      </c>
      <c r="K30" s="502" t="str">
        <f>IFERROR(VLOOKUP(Tabla47[[#This Row],[Provincia]],[6]Prov!$A$2:$B$156,2,FALSE),"")</f>
        <v>La_Vega</v>
      </c>
      <c r="L30" s="498" t="s">
        <v>1413</v>
      </c>
      <c r="M30" s="498" t="s">
        <v>2311</v>
      </c>
      <c r="N30" s="503">
        <v>120000</v>
      </c>
      <c r="O30" s="495" t="str">
        <f>IFERROR(VLOOKUP($G30,[6]Catalogo!$G$19:$H$24,2,FALSE),"")</f>
        <v>2.2.5.1.01</v>
      </c>
      <c r="P30" s="504" t="s">
        <v>1302</v>
      </c>
    </row>
    <row r="31" spans="2:16" ht="38.25" x14ac:dyDescent="0.25">
      <c r="B31" s="498" t="e">
        <f>IF(Tabla47[[#This Row],[Tipo de Intervención]]="","",CONCATENATE(Tabla47[[#This Row],[POA]],".",Tabla47[[#This Row],[SRS]],".",Tabla47[[#This Row],[AREA]],".",Tabla47[[#This Row],[TIPO]]))</f>
        <v>#REF!</v>
      </c>
      <c r="C31" s="498" t="e">
        <f>IF(Tabla47[[#This Row],[Tipo de Intervención]]="","",#REF!)</f>
        <v>#REF!</v>
      </c>
      <c r="D31" s="498" t="e">
        <f>IF(Tabla47[[#This Row],[Tipo de Intervención]]="","",#REF!)</f>
        <v>#REF!</v>
      </c>
      <c r="E31" s="498" t="e">
        <f>IF(Tabla47[[#This Row],[Tipo de Intervención]]="","",#REF!)</f>
        <v>#REF!</v>
      </c>
      <c r="F31" s="498" t="e">
        <f>IF(Tabla47[[#This Row],[Tipo de Intervención]]="","",#REF!)</f>
        <v>#REF!</v>
      </c>
      <c r="G31" s="500" t="s">
        <v>1315</v>
      </c>
      <c r="H31" s="500" t="s">
        <v>465</v>
      </c>
      <c r="I31" s="501" t="s">
        <v>2334</v>
      </c>
      <c r="J31" s="502" t="s">
        <v>1528</v>
      </c>
      <c r="K31" s="502" t="str">
        <f>IFERROR(VLOOKUP(Tabla47[[#This Row],[Provincia]],[6]Prov!$A$2:$B$156,2,FALSE),"")</f>
        <v>Monsenor_Nouel</v>
      </c>
      <c r="L31" s="498" t="s">
        <v>1420</v>
      </c>
      <c r="M31" s="498" t="s">
        <v>2311</v>
      </c>
      <c r="N31" s="503">
        <v>216000</v>
      </c>
      <c r="O31" s="495" t="str">
        <f>IFERROR(VLOOKUP($G31,[6]Catalogo!$G$19:$H$24,2,FALSE),"")</f>
        <v>2.2.5.1.01</v>
      </c>
      <c r="P31" s="504" t="s">
        <v>1302</v>
      </c>
    </row>
    <row r="32" spans="2:16" ht="15" customHeight="1" x14ac:dyDescent="0.25">
      <c r="B32" s="498" t="e">
        <f>IF(Tabla47[[#This Row],[Tipo de Intervención]]="","",CONCATENATE(Tabla47[[#This Row],[POA]],".",Tabla47[[#This Row],[SRS]],".",Tabla47[[#This Row],[AREA]],".",Tabla47[[#This Row],[TIPO]]))</f>
        <v>#REF!</v>
      </c>
      <c r="C32" s="498" t="e">
        <f>IF(Tabla47[[#This Row],[Tipo de Intervención]]="","",#REF!)</f>
        <v>#REF!</v>
      </c>
      <c r="D32" s="498" t="e">
        <f>IF(Tabla47[[#This Row],[Tipo de Intervención]]="","",#REF!)</f>
        <v>#REF!</v>
      </c>
      <c r="E32" s="498" t="e">
        <f>IF(Tabla47[[#This Row],[Tipo de Intervención]]="","",#REF!)</f>
        <v>#REF!</v>
      </c>
      <c r="F32" s="498" t="e">
        <f>IF(Tabla47[[#This Row],[Tipo de Intervención]]="","",#REF!)</f>
        <v>#REF!</v>
      </c>
      <c r="G32" s="500" t="s">
        <v>1315</v>
      </c>
      <c r="H32" s="500" t="s">
        <v>465</v>
      </c>
      <c r="I32" s="501" t="s">
        <v>2335</v>
      </c>
      <c r="J32" s="502" t="s">
        <v>1527</v>
      </c>
      <c r="K32" s="502" t="str">
        <f>IFERROR(VLOOKUP(Tabla47[[#This Row],[Provincia]],[6]Prov!$A$2:$B$156,2,FALSE),"")</f>
        <v>La_Vega</v>
      </c>
      <c r="L32" s="498" t="s">
        <v>1412</v>
      </c>
      <c r="M32" s="498" t="s">
        <v>2311</v>
      </c>
      <c r="N32" s="503">
        <v>120000</v>
      </c>
      <c r="O32" s="495" t="str">
        <f>IFERROR(VLOOKUP($G32,[6]Catalogo!$G$19:$H$24,2,FALSE),"")</f>
        <v>2.2.5.1.01</v>
      </c>
      <c r="P32" s="504" t="s">
        <v>1302</v>
      </c>
    </row>
    <row r="33" spans="2:16" ht="25.5" x14ac:dyDescent="0.25">
      <c r="B33" s="498" t="e">
        <f>IF(Tabla47[[#This Row],[Tipo de Intervención]]="","",CONCATENATE(Tabla47[[#This Row],[POA]],".",Tabla47[[#This Row],[SRS]],".",Tabla47[[#This Row],[AREA]],".",Tabla47[[#This Row],[TIPO]]))</f>
        <v>#REF!</v>
      </c>
      <c r="C33" s="498" t="e">
        <f>IF(Tabla47[[#This Row],[Tipo de Intervención]]="","",#REF!)</f>
        <v>#REF!</v>
      </c>
      <c r="D33" s="498" t="e">
        <f>IF(Tabla47[[#This Row],[Tipo de Intervención]]="","",#REF!)</f>
        <v>#REF!</v>
      </c>
      <c r="E33" s="498" t="e">
        <f>IF(Tabla47[[#This Row],[Tipo de Intervención]]="","",#REF!)</f>
        <v>#REF!</v>
      </c>
      <c r="F33" s="498" t="e">
        <f>IF(Tabla47[[#This Row],[Tipo de Intervención]]="","",#REF!)</f>
        <v>#REF!</v>
      </c>
      <c r="G33" s="500" t="s">
        <v>1315</v>
      </c>
      <c r="H33" s="500" t="s">
        <v>465</v>
      </c>
      <c r="I33" s="501" t="s">
        <v>2336</v>
      </c>
      <c r="J33" s="502" t="s">
        <v>1527</v>
      </c>
      <c r="K33" s="502" t="str">
        <f>IFERROR(VLOOKUP(Tabla47[[#This Row],[Provincia]],[6]Prov!$A$2:$B$156,2,FALSE),"")</f>
        <v>La_Vega</v>
      </c>
      <c r="L33" s="498" t="s">
        <v>1412</v>
      </c>
      <c r="M33" s="498" t="s">
        <v>2311</v>
      </c>
      <c r="N33" s="503">
        <v>120000</v>
      </c>
      <c r="O33" s="495" t="str">
        <f>IFERROR(VLOOKUP($G33,[6]Catalogo!$G$19:$H$24,2,FALSE),"")</f>
        <v>2.2.5.1.01</v>
      </c>
      <c r="P33" s="504" t="s">
        <v>1302</v>
      </c>
    </row>
    <row r="34" spans="2:16" ht="15" customHeight="1" x14ac:dyDescent="0.25">
      <c r="B34" s="498" t="e">
        <f>IF(Tabla47[[#This Row],[Tipo de Intervención]]="","",CONCATENATE(Tabla47[[#This Row],[POA]],".",Tabla47[[#This Row],[SRS]],".",Tabla47[[#This Row],[AREA]],".",Tabla47[[#This Row],[TIPO]]))</f>
        <v>#REF!</v>
      </c>
      <c r="C34" s="498" t="e">
        <f>IF(Tabla47[[#This Row],[Tipo de Intervención]]="","",#REF!)</f>
        <v>#REF!</v>
      </c>
      <c r="D34" s="498" t="e">
        <f>IF(Tabla47[[#This Row],[Tipo de Intervención]]="","",#REF!)</f>
        <v>#REF!</v>
      </c>
      <c r="E34" s="498" t="e">
        <f>IF(Tabla47[[#This Row],[Tipo de Intervención]]="","",#REF!)</f>
        <v>#REF!</v>
      </c>
      <c r="F34" s="498" t="e">
        <f>IF(Tabla47[[#This Row],[Tipo de Intervención]]="","",#REF!)</f>
        <v>#REF!</v>
      </c>
      <c r="G34" s="500" t="s">
        <v>149</v>
      </c>
      <c r="H34" s="500" t="s">
        <v>465</v>
      </c>
      <c r="I34" s="501" t="s">
        <v>2337</v>
      </c>
      <c r="J34" s="501" t="s">
        <v>1528</v>
      </c>
      <c r="K34" s="502" t="str">
        <f>IFERROR(VLOOKUP(Tabla47[[#This Row],[Provincia]],[6]Prov!$A$2:$B$156,2,FALSE),"")</f>
        <v>Monsenor_Nouel</v>
      </c>
      <c r="L34" s="498" t="s">
        <v>1412</v>
      </c>
      <c r="M34" s="498" t="s">
        <v>2311</v>
      </c>
      <c r="N34" s="505">
        <v>1700000</v>
      </c>
      <c r="O34" s="495" t="str">
        <f>IFERROR(VLOOKUP($G34,[6]Catalogo!$G$19:$H$24,2,FALSE),"")</f>
        <v>2.7.1.1.01</v>
      </c>
      <c r="P34" s="504" t="s">
        <v>1302</v>
      </c>
    </row>
    <row r="35" spans="2:16" ht="15" customHeight="1" x14ac:dyDescent="0.25">
      <c r="B35" s="498" t="e">
        <f>IF(Tabla47[[#This Row],[Tipo de Intervención]]="","",CONCATENATE(Tabla47[[#This Row],[POA]],".",Tabla47[[#This Row],[SRS]],".",Tabla47[[#This Row],[AREA]],".",Tabla47[[#This Row],[TIPO]]))</f>
        <v>#REF!</v>
      </c>
      <c r="C35" s="498" t="e">
        <f>IF(Tabla47[[#This Row],[Tipo de Intervención]]="","",#REF!)</f>
        <v>#REF!</v>
      </c>
      <c r="D35" s="498" t="e">
        <f>IF(Tabla47[[#This Row],[Tipo de Intervención]]="","",#REF!)</f>
        <v>#REF!</v>
      </c>
      <c r="E35" s="498" t="e">
        <f>IF(Tabla47[[#This Row],[Tipo de Intervención]]="","",#REF!)</f>
        <v>#REF!</v>
      </c>
      <c r="F35" s="498" t="e">
        <f>IF(Tabla47[[#This Row],[Tipo de Intervención]]="","",#REF!)</f>
        <v>#REF!</v>
      </c>
      <c r="G35" s="500" t="s">
        <v>149</v>
      </c>
      <c r="H35" s="500" t="s">
        <v>465</v>
      </c>
      <c r="I35" s="501" t="s">
        <v>2338</v>
      </c>
      <c r="J35" s="501" t="s">
        <v>1528</v>
      </c>
      <c r="K35" s="502" t="str">
        <f>IFERROR(VLOOKUP(Tabla47[[#This Row],[Provincia]],[6]Prov!$A$2:$B$156,2,FALSE),"")</f>
        <v>Monsenor_Nouel</v>
      </c>
      <c r="L35" s="498" t="s">
        <v>1420</v>
      </c>
      <c r="M35" s="498" t="s">
        <v>2311</v>
      </c>
      <c r="N35" s="505">
        <v>1700000</v>
      </c>
      <c r="O35" s="495" t="str">
        <f>IFERROR(VLOOKUP($G35,[6]Catalogo!$G$19:$H$24,2,FALSE),"")</f>
        <v>2.7.1.1.01</v>
      </c>
      <c r="P35" s="504" t="s">
        <v>1302</v>
      </c>
    </row>
    <row r="36" spans="2:16" ht="15" customHeight="1" x14ac:dyDescent="0.25">
      <c r="B36" s="498" t="e">
        <f>IF(Tabla47[[#This Row],[Tipo de Intervención]]="","",CONCATENATE(Tabla47[[#This Row],[POA]],".",Tabla47[[#This Row],[SRS]],".",Tabla47[[#This Row],[AREA]],".",Tabla47[[#This Row],[TIPO]]))</f>
        <v>#REF!</v>
      </c>
      <c r="C36" s="498" t="e">
        <f>IF(Tabla47[[#This Row],[Tipo de Intervención]]="","",#REF!)</f>
        <v>#REF!</v>
      </c>
      <c r="D36" s="498" t="e">
        <f>IF(Tabla47[[#This Row],[Tipo de Intervención]]="","",#REF!)</f>
        <v>#REF!</v>
      </c>
      <c r="E36" s="498" t="e">
        <f>IF(Tabla47[[#This Row],[Tipo de Intervención]]="","",#REF!)</f>
        <v>#REF!</v>
      </c>
      <c r="F36" s="498" t="e">
        <f>IF(Tabla47[[#This Row],[Tipo de Intervención]]="","",#REF!)</f>
        <v>#REF!</v>
      </c>
      <c r="G36" s="500" t="s">
        <v>149</v>
      </c>
      <c r="H36" s="500" t="s">
        <v>465</v>
      </c>
      <c r="I36" s="501" t="s">
        <v>2339</v>
      </c>
      <c r="J36" s="501" t="s">
        <v>1528</v>
      </c>
      <c r="K36" s="502" t="str">
        <f>IFERROR(VLOOKUP(Tabla47[[#This Row],[Provincia]],[6]Prov!$A$2:$B$156,2,FALSE),"")</f>
        <v>Monsenor_Nouel</v>
      </c>
      <c r="L36" s="498" t="s">
        <v>1420</v>
      </c>
      <c r="M36" s="498" t="s">
        <v>2311</v>
      </c>
      <c r="N36" s="505">
        <v>1700000</v>
      </c>
      <c r="O36" s="495" t="str">
        <f>IFERROR(VLOOKUP($G36,[6]Catalogo!$G$19:$H$24,2,FALSE),"")</f>
        <v>2.7.1.1.01</v>
      </c>
      <c r="P36" s="504" t="s">
        <v>1302</v>
      </c>
    </row>
    <row r="37" spans="2:16" ht="15" customHeight="1" x14ac:dyDescent="0.25">
      <c r="B37" s="498" t="e">
        <f>IF(Tabla47[[#This Row],[Tipo de Intervención]]="","",CONCATENATE(Tabla47[[#This Row],[POA]],".",Tabla47[[#This Row],[SRS]],".",Tabla47[[#This Row],[AREA]],".",Tabla47[[#This Row],[TIPO]]))</f>
        <v>#REF!</v>
      </c>
      <c r="C37" s="498" t="e">
        <f>IF(Tabla47[[#This Row],[Tipo de Intervención]]="","",#REF!)</f>
        <v>#REF!</v>
      </c>
      <c r="D37" s="498" t="e">
        <f>IF(Tabla47[[#This Row],[Tipo de Intervención]]="","",#REF!)</f>
        <v>#REF!</v>
      </c>
      <c r="E37" s="498" t="e">
        <f>IF(Tabla47[[#This Row],[Tipo de Intervención]]="","",#REF!)</f>
        <v>#REF!</v>
      </c>
      <c r="F37" s="498" t="e">
        <f>IF(Tabla47[[#This Row],[Tipo de Intervención]]="","",#REF!)</f>
        <v>#REF!</v>
      </c>
      <c r="G37" s="500" t="s">
        <v>149</v>
      </c>
      <c r="H37" s="500" t="s">
        <v>465</v>
      </c>
      <c r="I37" s="501" t="s">
        <v>2340</v>
      </c>
      <c r="J37" s="501" t="s">
        <v>1528</v>
      </c>
      <c r="K37" s="502" t="str">
        <f>IFERROR(VLOOKUP(Tabla47[[#This Row],[Provincia]],[6]Prov!$A$2:$B$156,2,FALSE),"")</f>
        <v>Monsenor_Nouel</v>
      </c>
      <c r="L37" s="498" t="s">
        <v>1420</v>
      </c>
      <c r="M37" s="498" t="s">
        <v>2311</v>
      </c>
      <c r="N37" s="505">
        <v>1300000</v>
      </c>
      <c r="O37" s="495" t="str">
        <f>IFERROR(VLOOKUP($G37,[6]Catalogo!$G$19:$H$24,2,FALSE),"")</f>
        <v>2.7.1.1.01</v>
      </c>
      <c r="P37" s="504" t="s">
        <v>1302</v>
      </c>
    </row>
    <row r="38" spans="2:16" ht="15" customHeight="1" x14ac:dyDescent="0.25">
      <c r="B38" s="498" t="e">
        <f>IF(Tabla47[[#This Row],[Tipo de Intervención]]="","",CONCATENATE(Tabla47[[#This Row],[POA]],".",Tabla47[[#This Row],[SRS]],".",Tabla47[[#This Row],[AREA]],".",Tabla47[[#This Row],[TIPO]]))</f>
        <v>#REF!</v>
      </c>
      <c r="C38" s="498" t="e">
        <f>IF(Tabla47[[#This Row],[Tipo de Intervención]]="","",#REF!)</f>
        <v>#REF!</v>
      </c>
      <c r="D38" s="498" t="e">
        <f>IF(Tabla47[[#This Row],[Tipo de Intervención]]="","",#REF!)</f>
        <v>#REF!</v>
      </c>
      <c r="E38" s="498" t="e">
        <f>IF(Tabla47[[#This Row],[Tipo de Intervención]]="","",#REF!)</f>
        <v>#REF!</v>
      </c>
      <c r="F38" s="498" t="e">
        <f>IF(Tabla47[[#This Row],[Tipo de Intervención]]="","",#REF!)</f>
        <v>#REF!</v>
      </c>
      <c r="G38" s="500" t="s">
        <v>149</v>
      </c>
      <c r="H38" s="500" t="s">
        <v>465</v>
      </c>
      <c r="I38" s="501" t="s">
        <v>2341</v>
      </c>
      <c r="J38" s="501" t="s">
        <v>1527</v>
      </c>
      <c r="K38" s="502" t="str">
        <f>IFERROR(VLOOKUP(Tabla47[[#This Row],[Provincia]],[6]Prov!$A$2:$B$156,2,FALSE),"")</f>
        <v>La_Vega</v>
      </c>
      <c r="L38" s="498" t="s">
        <v>1412</v>
      </c>
      <c r="M38" s="498" t="s">
        <v>2311</v>
      </c>
      <c r="N38" s="505">
        <v>700000</v>
      </c>
      <c r="O38" s="495" t="str">
        <f>IFERROR(VLOOKUP($G38,[6]Catalogo!$G$19:$H$24,2,FALSE),"")</f>
        <v>2.7.1.1.01</v>
      </c>
      <c r="P38" s="504" t="s">
        <v>1302</v>
      </c>
    </row>
    <row r="39" spans="2:16" ht="15" customHeight="1" x14ac:dyDescent="0.25">
      <c r="B39" s="498" t="e">
        <f>IF(Tabla47[[#This Row],[Tipo de Intervención]]="","",CONCATENATE(Tabla47[[#This Row],[POA]],".",Tabla47[[#This Row],[SRS]],".",Tabla47[[#This Row],[AREA]],".",Tabla47[[#This Row],[TIPO]]))</f>
        <v>#REF!</v>
      </c>
      <c r="C39" s="498" t="e">
        <f>IF(Tabla47[[#This Row],[Tipo de Intervención]]="","",#REF!)</f>
        <v>#REF!</v>
      </c>
      <c r="D39" s="498" t="e">
        <f>IF(Tabla47[[#This Row],[Tipo de Intervención]]="","",#REF!)</f>
        <v>#REF!</v>
      </c>
      <c r="E39" s="498" t="e">
        <f>IF(Tabla47[[#This Row],[Tipo de Intervención]]="","",#REF!)</f>
        <v>#REF!</v>
      </c>
      <c r="F39" s="498" t="e">
        <f>IF(Tabla47[[#This Row],[Tipo de Intervención]]="","",#REF!)</f>
        <v>#REF!</v>
      </c>
      <c r="G39" s="500" t="s">
        <v>149</v>
      </c>
      <c r="H39" s="500" t="s">
        <v>465</v>
      </c>
      <c r="I39" s="501" t="s">
        <v>2342</v>
      </c>
      <c r="J39" s="501" t="s">
        <v>1527</v>
      </c>
      <c r="K39" s="502" t="str">
        <f>IFERROR(VLOOKUP(Tabla47[[#This Row],[Provincia]],[6]Prov!$A$2:$B$156,2,FALSE),"")</f>
        <v>La_Vega</v>
      </c>
      <c r="L39" s="498" t="s">
        <v>1412</v>
      </c>
      <c r="M39" s="498" t="s">
        <v>2311</v>
      </c>
      <c r="N39" s="505">
        <v>700000</v>
      </c>
      <c r="O39" s="495" t="str">
        <f>IFERROR(VLOOKUP($G39,[6]Catalogo!$G$19:$H$24,2,FALSE),"")</f>
        <v>2.7.1.1.01</v>
      </c>
      <c r="P39" s="504" t="s">
        <v>1302</v>
      </c>
    </row>
    <row r="40" spans="2:16" ht="15" customHeight="1" x14ac:dyDescent="0.25">
      <c r="B40" s="498" t="e">
        <f>IF(Tabla47[[#This Row],[Tipo de Intervención]]="","",CONCATENATE(Tabla47[[#This Row],[POA]],".",Tabla47[[#This Row],[SRS]],".",Tabla47[[#This Row],[AREA]],".",Tabla47[[#This Row],[TIPO]]))</f>
        <v>#REF!</v>
      </c>
      <c r="C40" s="498" t="e">
        <f>IF(Tabla47[[#This Row],[Tipo de Intervención]]="","",#REF!)</f>
        <v>#REF!</v>
      </c>
      <c r="D40" s="498" t="e">
        <f>IF(Tabla47[[#This Row],[Tipo de Intervención]]="","",#REF!)</f>
        <v>#REF!</v>
      </c>
      <c r="E40" s="498" t="e">
        <f>IF(Tabla47[[#This Row],[Tipo de Intervención]]="","",#REF!)</f>
        <v>#REF!</v>
      </c>
      <c r="F40" s="498" t="e">
        <f>IF(Tabla47[[#This Row],[Tipo de Intervención]]="","",#REF!)</f>
        <v>#REF!</v>
      </c>
      <c r="G40" s="500" t="s">
        <v>149</v>
      </c>
      <c r="H40" s="500" t="s">
        <v>465</v>
      </c>
      <c r="I40" s="501" t="s">
        <v>2315</v>
      </c>
      <c r="J40" s="501" t="s">
        <v>1527</v>
      </c>
      <c r="K40" s="502" t="str">
        <f>IFERROR(VLOOKUP(Tabla47[[#This Row],[Provincia]],[6]Prov!$A$2:$B$156,2,FALSE),"")</f>
        <v>La_Vega</v>
      </c>
      <c r="L40" s="498" t="s">
        <v>1414</v>
      </c>
      <c r="M40" s="498" t="s">
        <v>2311</v>
      </c>
      <c r="N40" s="503">
        <v>1200000</v>
      </c>
      <c r="O40" s="495" t="str">
        <f>IFERROR(VLOOKUP($G40,[6]Catalogo!$G$19:$H$24,2,FALSE),"")</f>
        <v>2.7.1.1.01</v>
      </c>
      <c r="P40" s="504" t="s">
        <v>1302</v>
      </c>
    </row>
    <row r="41" spans="2:16" ht="15" customHeight="1" x14ac:dyDescent="0.25">
      <c r="B41" s="498" t="e">
        <f>IF(Tabla47[[#This Row],[Tipo de Intervención]]="","",CONCATENATE(Tabla47[[#This Row],[POA]],".",Tabla47[[#This Row],[SRS]],".",Tabla47[[#This Row],[AREA]],".",Tabla47[[#This Row],[TIPO]]))</f>
        <v>#REF!</v>
      </c>
      <c r="C41" s="498" t="e">
        <f>IF(Tabla47[[#This Row],[Tipo de Intervención]]="","",#REF!)</f>
        <v>#REF!</v>
      </c>
      <c r="D41" s="498" t="e">
        <f>IF(Tabla47[[#This Row],[Tipo de Intervención]]="","",#REF!)</f>
        <v>#REF!</v>
      </c>
      <c r="E41" s="498" t="e">
        <f>IF(Tabla47[[#This Row],[Tipo de Intervención]]="","",#REF!)</f>
        <v>#REF!</v>
      </c>
      <c r="F41" s="498" t="e">
        <f>IF(Tabla47[[#This Row],[Tipo de Intervención]]="","",#REF!)</f>
        <v>#REF!</v>
      </c>
      <c r="G41" s="500" t="s">
        <v>149</v>
      </c>
      <c r="H41" s="500" t="s">
        <v>465</v>
      </c>
      <c r="I41" s="501" t="s">
        <v>2325</v>
      </c>
      <c r="J41" s="501" t="s">
        <v>1527</v>
      </c>
      <c r="K41" s="502" t="str">
        <f>IFERROR(VLOOKUP(Tabla47[[#This Row],[Provincia]],[6]Prov!$A$2:$B$156,2,FALSE),"")</f>
        <v>La_Vega</v>
      </c>
      <c r="L41" s="498" t="s">
        <v>1414</v>
      </c>
      <c r="M41" s="498" t="s">
        <v>2311</v>
      </c>
      <c r="N41" s="503">
        <v>1200000</v>
      </c>
      <c r="O41" s="495" t="str">
        <f>IFERROR(VLOOKUP($G41,[6]Catalogo!$G$19:$H$24,2,FALSE),"")</f>
        <v>2.7.1.1.01</v>
      </c>
      <c r="P41" s="504" t="s">
        <v>1302</v>
      </c>
    </row>
    <row r="42" spans="2:16" ht="25.5" x14ac:dyDescent="0.25">
      <c r="B42" s="498" t="e">
        <f>IF(Tabla47[[#This Row],[Tipo de Intervención]]="","",CONCATENATE(Tabla47[[#This Row],[POA]],".",Tabla47[[#This Row],[SRS]],".",Tabla47[[#This Row],[AREA]],".",Tabla47[[#This Row],[TIPO]]))</f>
        <v>#REF!</v>
      </c>
      <c r="C42" s="498" t="e">
        <f>IF(Tabla47[[#This Row],[Tipo de Intervención]]="","",#REF!)</f>
        <v>#REF!</v>
      </c>
      <c r="D42" s="498" t="e">
        <f>IF(Tabla47[[#This Row],[Tipo de Intervención]]="","",#REF!)</f>
        <v>#REF!</v>
      </c>
      <c r="E42" s="498" t="e">
        <f>IF(Tabla47[[#This Row],[Tipo de Intervención]]="","",#REF!)</f>
        <v>#REF!</v>
      </c>
      <c r="F42" s="498" t="e">
        <f>IF(Tabla47[[#This Row],[Tipo de Intervención]]="","",#REF!)</f>
        <v>#REF!</v>
      </c>
      <c r="G42" s="500" t="s">
        <v>149</v>
      </c>
      <c r="H42" s="500" t="s">
        <v>465</v>
      </c>
      <c r="I42" s="501" t="s">
        <v>2343</v>
      </c>
      <c r="J42" s="501" t="s">
        <v>1527</v>
      </c>
      <c r="K42" s="502" t="str">
        <f>IFERROR(VLOOKUP(Tabla47[[#This Row],[Provincia]],[6]Prov!$A$2:$B$156,2,FALSE),"")</f>
        <v>La_Vega</v>
      </c>
      <c r="L42" s="498" t="s">
        <v>1412</v>
      </c>
      <c r="M42" s="498" t="s">
        <v>2311</v>
      </c>
      <c r="N42" s="505">
        <v>1700000</v>
      </c>
      <c r="O42" s="495" t="str">
        <f>IFERROR(VLOOKUP($G42,[6]Catalogo!$G$19:$H$24,2,FALSE),"")</f>
        <v>2.7.1.1.01</v>
      </c>
      <c r="P42" s="504" t="s">
        <v>1302</v>
      </c>
    </row>
    <row r="43" spans="2:16" x14ac:dyDescent="0.25">
      <c r="B43" s="498" t="e">
        <f>IF(Tabla47[[#This Row],[Tipo de Intervención]]="","",CONCATENATE(Tabla47[[#This Row],[POA]],".",Tabla47[[#This Row],[SRS]],".",Tabla47[[#This Row],[AREA]],".",Tabla47[[#This Row],[TIPO]]))</f>
        <v>#REF!</v>
      </c>
      <c r="C43" s="498" t="e">
        <f>IF(Tabla47[[#This Row],[Tipo de Intervención]]="","",#REF!)</f>
        <v>#REF!</v>
      </c>
      <c r="D43" s="498" t="e">
        <f>IF(Tabla47[[#This Row],[Tipo de Intervención]]="","",#REF!)</f>
        <v>#REF!</v>
      </c>
      <c r="E43" s="498" t="e">
        <f>IF(Tabla47[[#This Row],[Tipo de Intervención]]="","",#REF!)</f>
        <v>#REF!</v>
      </c>
      <c r="F43" s="498" t="e">
        <f>IF(Tabla47[[#This Row],[Tipo de Intervención]]="","",#REF!)</f>
        <v>#REF!</v>
      </c>
      <c r="G43" s="500" t="s">
        <v>149</v>
      </c>
      <c r="H43" s="500" t="s">
        <v>465</v>
      </c>
      <c r="I43" s="501" t="s">
        <v>2344</v>
      </c>
      <c r="J43" s="501" t="s">
        <v>1527</v>
      </c>
      <c r="K43" s="502" t="str">
        <f>IFERROR(VLOOKUP(Tabla47[[#This Row],[Provincia]],[6]Prov!$A$2:$B$156,2,FALSE),"")</f>
        <v>La_Vega</v>
      </c>
      <c r="L43" s="498" t="s">
        <v>1415</v>
      </c>
      <c r="M43" s="498" t="s">
        <v>2311</v>
      </c>
      <c r="N43" s="505">
        <v>400000</v>
      </c>
      <c r="O43" s="495" t="str">
        <f>IFERROR(VLOOKUP($G43,[6]Catalogo!$G$19:$H$24,2,FALSE),"")</f>
        <v>2.7.1.1.01</v>
      </c>
      <c r="P43" s="504" t="s">
        <v>1302</v>
      </c>
    </row>
    <row r="44" spans="2:16" x14ac:dyDescent="0.25">
      <c r="B44" s="498" t="e">
        <f>IF(Tabla47[[#This Row],[Tipo de Intervención]]="","",CONCATENATE(Tabla47[[#This Row],[POA]],".",Tabla47[[#This Row],[SRS]],".",Tabla47[[#This Row],[AREA]],".",Tabla47[[#This Row],[TIPO]]))</f>
        <v>#REF!</v>
      </c>
      <c r="C44" s="498" t="e">
        <f>IF(Tabla47[[#This Row],[Tipo de Intervención]]="","",#REF!)</f>
        <v>#REF!</v>
      </c>
      <c r="D44" s="498" t="e">
        <f>IF(Tabla47[[#This Row],[Tipo de Intervención]]="","",#REF!)</f>
        <v>#REF!</v>
      </c>
      <c r="E44" s="498" t="e">
        <f>IF(Tabla47[[#This Row],[Tipo de Intervención]]="","",#REF!)</f>
        <v>#REF!</v>
      </c>
      <c r="F44" s="498" t="e">
        <f>IF(Tabla47[[#This Row],[Tipo de Intervención]]="","",#REF!)</f>
        <v>#REF!</v>
      </c>
      <c r="G44" s="500" t="s">
        <v>149</v>
      </c>
      <c r="H44" s="500" t="s">
        <v>465</v>
      </c>
      <c r="I44" s="501" t="s">
        <v>2345</v>
      </c>
      <c r="J44" s="501" t="s">
        <v>1527</v>
      </c>
      <c r="K44" s="502" t="str">
        <f>IFERROR(VLOOKUP(Tabla47[[#This Row],[Provincia]],[6]Prov!$A$2:$B$156,2,FALSE),"")</f>
        <v>La_Vega</v>
      </c>
      <c r="L44" s="498" t="s">
        <v>1415</v>
      </c>
      <c r="M44" s="498" t="s">
        <v>2311</v>
      </c>
      <c r="N44" s="505">
        <v>1700000</v>
      </c>
      <c r="O44" s="495" t="str">
        <f>IFERROR(VLOOKUP($G44,[6]Catalogo!$G$19:$H$24,2,FALSE),"")</f>
        <v>2.7.1.1.01</v>
      </c>
      <c r="P44" s="504" t="s">
        <v>1302</v>
      </c>
    </row>
    <row r="45" spans="2:16" ht="25.5" x14ac:dyDescent="0.25">
      <c r="B45" s="498" t="e">
        <f>IF(Tabla47[[#This Row],[Tipo de Intervención]]="","",CONCATENATE(Tabla47[[#This Row],[POA]],".",Tabla47[[#This Row],[SRS]],".",Tabla47[[#This Row],[AREA]],".",Tabla47[[#This Row],[TIPO]]))</f>
        <v>#REF!</v>
      </c>
      <c r="C45" s="498" t="e">
        <f>IF(Tabla47[[#This Row],[Tipo de Intervención]]="","",#REF!)</f>
        <v>#REF!</v>
      </c>
      <c r="D45" s="498" t="e">
        <f>IF(Tabla47[[#This Row],[Tipo de Intervención]]="","",#REF!)</f>
        <v>#REF!</v>
      </c>
      <c r="E45" s="498" t="e">
        <f>IF(Tabla47[[#This Row],[Tipo de Intervención]]="","",#REF!)</f>
        <v>#REF!</v>
      </c>
      <c r="F45" s="498" t="e">
        <f>IF(Tabla47[[#This Row],[Tipo de Intervención]]="","",#REF!)</f>
        <v>#REF!</v>
      </c>
      <c r="G45" s="500" t="s">
        <v>149</v>
      </c>
      <c r="H45" s="500" t="s">
        <v>465</v>
      </c>
      <c r="I45" s="501" t="s">
        <v>2346</v>
      </c>
      <c r="J45" s="501" t="s">
        <v>1527</v>
      </c>
      <c r="K45" s="502" t="str">
        <f>IFERROR(VLOOKUP(Tabla47[[#This Row],[Provincia]],[6]Prov!$A$2:$B$156,2,FALSE),"")</f>
        <v>La_Vega</v>
      </c>
      <c r="L45" s="498" t="s">
        <v>1412</v>
      </c>
      <c r="M45" s="498" t="s">
        <v>2311</v>
      </c>
      <c r="N45" s="505">
        <v>500000</v>
      </c>
      <c r="O45" s="495" t="str">
        <f>IFERROR(VLOOKUP($G45,[6]Catalogo!$G$19:$H$24,2,FALSE),"")</f>
        <v>2.7.1.1.01</v>
      </c>
      <c r="P45" s="504" t="s">
        <v>1302</v>
      </c>
    </row>
    <row r="46" spans="2:16" ht="25.5" x14ac:dyDescent="0.25">
      <c r="B46" s="498" t="e">
        <f>IF(Tabla47[[#This Row],[Tipo de Intervención]]="","",CONCATENATE(Tabla47[[#This Row],[POA]],".",Tabla47[[#This Row],[SRS]],".",Tabla47[[#This Row],[AREA]],".",Tabla47[[#This Row],[TIPO]]))</f>
        <v>#REF!</v>
      </c>
      <c r="C46" s="498" t="e">
        <f>IF(Tabla47[[#This Row],[Tipo de Intervención]]="","",#REF!)</f>
        <v>#REF!</v>
      </c>
      <c r="D46" s="498" t="e">
        <f>IF(Tabla47[[#This Row],[Tipo de Intervención]]="","",#REF!)</f>
        <v>#REF!</v>
      </c>
      <c r="E46" s="498" t="e">
        <f>IF(Tabla47[[#This Row],[Tipo de Intervención]]="","",#REF!)</f>
        <v>#REF!</v>
      </c>
      <c r="F46" s="498" t="e">
        <f>IF(Tabla47[[#This Row],[Tipo de Intervención]]="","",#REF!)</f>
        <v>#REF!</v>
      </c>
      <c r="G46" s="500" t="s">
        <v>149</v>
      </c>
      <c r="H46" s="500" t="s">
        <v>465</v>
      </c>
      <c r="I46" s="501" t="s">
        <v>2347</v>
      </c>
      <c r="J46" s="501" t="s">
        <v>1527</v>
      </c>
      <c r="K46" s="502" t="str">
        <f>IFERROR(VLOOKUP(Tabla47[[#This Row],[Provincia]],[6]Prov!$A$2:$B$156,2,FALSE),"")</f>
        <v>La_Vega</v>
      </c>
      <c r="L46" s="498" t="s">
        <v>1412</v>
      </c>
      <c r="M46" s="498" t="s">
        <v>2311</v>
      </c>
      <c r="N46" s="505">
        <v>500000</v>
      </c>
      <c r="O46" s="495" t="str">
        <f>IFERROR(VLOOKUP($G46,[6]Catalogo!$G$19:$H$24,2,FALSE),"")</f>
        <v>2.7.1.1.01</v>
      </c>
      <c r="P46" s="504" t="s">
        <v>1302</v>
      </c>
    </row>
    <row r="47" spans="2:16" x14ac:dyDescent="0.25">
      <c r="B47" s="498" t="e">
        <f>IF(Tabla47[[#This Row],[Tipo de Intervención]]="","",CONCATENATE(Tabla47[[#This Row],[POA]],".",Tabla47[[#This Row],[SRS]],".",Tabla47[[#This Row],[AREA]],".",Tabla47[[#This Row],[TIPO]]))</f>
        <v>#REF!</v>
      </c>
      <c r="C47" s="498" t="e">
        <f>IF(Tabla47[[#This Row],[Tipo de Intervención]]="","",#REF!)</f>
        <v>#REF!</v>
      </c>
      <c r="D47" s="498" t="e">
        <f>IF(Tabla47[[#This Row],[Tipo de Intervención]]="","",#REF!)</f>
        <v>#REF!</v>
      </c>
      <c r="E47" s="498" t="e">
        <f>IF(Tabla47[[#This Row],[Tipo de Intervención]]="","",#REF!)</f>
        <v>#REF!</v>
      </c>
      <c r="F47" s="498" t="e">
        <f>IF(Tabla47[[#This Row],[Tipo de Intervención]]="","",#REF!)</f>
        <v>#REF!</v>
      </c>
      <c r="G47" s="500" t="s">
        <v>149</v>
      </c>
      <c r="H47" s="500" t="s">
        <v>465</v>
      </c>
      <c r="I47" s="501" t="s">
        <v>2348</v>
      </c>
      <c r="J47" s="501" t="s">
        <v>1527</v>
      </c>
      <c r="K47" s="502" t="str">
        <f>IFERROR(VLOOKUP(Tabla47[[#This Row],[Provincia]],[6]Prov!$A$2:$B$156,2,FALSE),"")</f>
        <v>La_Vega</v>
      </c>
      <c r="L47" s="498" t="s">
        <v>1414</v>
      </c>
      <c r="M47" s="498" t="s">
        <v>2311</v>
      </c>
      <c r="N47" s="505">
        <v>500000</v>
      </c>
      <c r="O47" s="495" t="str">
        <f>IFERROR(VLOOKUP($G47,[6]Catalogo!$G$19:$H$24,2,FALSE),"")</f>
        <v>2.7.1.1.01</v>
      </c>
      <c r="P47" s="504" t="s">
        <v>1302</v>
      </c>
    </row>
    <row r="48" spans="2:16" ht="38.25" x14ac:dyDescent="0.25">
      <c r="B48" s="498" t="e">
        <f>IF(Tabla47[[#This Row],[Tipo de Intervención]]="","",CONCATENATE(Tabla47[[#This Row],[POA]],".",Tabla47[[#This Row],[SRS]],".",Tabla47[[#This Row],[AREA]],".",Tabla47[[#This Row],[TIPO]]))</f>
        <v>#REF!</v>
      </c>
      <c r="C48" s="498" t="e">
        <f>IF(Tabla47[[#This Row],[Tipo de Intervención]]="","",#REF!)</f>
        <v>#REF!</v>
      </c>
      <c r="D48" s="498" t="e">
        <f>IF(Tabla47[[#This Row],[Tipo de Intervención]]="","",#REF!)</f>
        <v>#REF!</v>
      </c>
      <c r="E48" s="498" t="e">
        <f>IF(Tabla47[[#This Row],[Tipo de Intervención]]="","",#REF!)</f>
        <v>#REF!</v>
      </c>
      <c r="F48" s="498" t="e">
        <f>IF(Tabla47[[#This Row],[Tipo de Intervención]]="","",#REF!)</f>
        <v>#REF!</v>
      </c>
      <c r="G48" s="500" t="s">
        <v>149</v>
      </c>
      <c r="H48" s="500" t="s">
        <v>465</v>
      </c>
      <c r="I48" s="501" t="s">
        <v>2349</v>
      </c>
      <c r="J48" s="501" t="s">
        <v>1536</v>
      </c>
      <c r="K48" s="502" t="str">
        <f>IFERROR(VLOOKUP(Tabla47[[#This Row],[Provincia]],[6]Prov!$A$2:$B$156,2,FALSE),"")</f>
        <v>Sanchez_Ramirez</v>
      </c>
      <c r="L48" s="498" t="s">
        <v>1473</v>
      </c>
      <c r="M48" s="498" t="s">
        <v>2311</v>
      </c>
      <c r="N48" s="505">
        <v>1800000</v>
      </c>
      <c r="O48" s="495" t="str">
        <f>IFERROR(VLOOKUP($G48,[6]Catalogo!$G$19:$H$24,2,FALSE),"")</f>
        <v>2.7.1.1.01</v>
      </c>
      <c r="P48" s="504" t="s">
        <v>1302</v>
      </c>
    </row>
    <row r="49" spans="2:16" ht="38.25" x14ac:dyDescent="0.25">
      <c r="B49" s="498" t="e">
        <f>IF(Tabla47[[#This Row],[Tipo de Intervención]]="","",CONCATENATE(Tabla47[[#This Row],[POA]],".",Tabla47[[#This Row],[SRS]],".",Tabla47[[#This Row],[AREA]],".",Tabla47[[#This Row],[TIPO]]))</f>
        <v>#REF!</v>
      </c>
      <c r="C49" s="498" t="e">
        <f>IF(Tabla47[[#This Row],[Tipo de Intervención]]="","",#REF!)</f>
        <v>#REF!</v>
      </c>
      <c r="D49" s="498" t="e">
        <f>IF(Tabla47[[#This Row],[Tipo de Intervención]]="","",#REF!)</f>
        <v>#REF!</v>
      </c>
      <c r="E49" s="498" t="e">
        <f>IF(Tabla47[[#This Row],[Tipo de Intervención]]="","",#REF!)</f>
        <v>#REF!</v>
      </c>
      <c r="F49" s="498" t="e">
        <f>IF(Tabla47[[#This Row],[Tipo de Intervención]]="","",#REF!)</f>
        <v>#REF!</v>
      </c>
      <c r="G49" s="500" t="s">
        <v>149</v>
      </c>
      <c r="H49" s="500" t="s">
        <v>465</v>
      </c>
      <c r="I49" s="501" t="s">
        <v>2350</v>
      </c>
      <c r="J49" s="501" t="s">
        <v>1536</v>
      </c>
      <c r="K49" s="502" t="str">
        <f>IFERROR(VLOOKUP(Tabla47[[#This Row],[Provincia]],[6]Prov!$A$2:$B$156,2,FALSE),"")</f>
        <v>Sanchez_Ramirez</v>
      </c>
      <c r="L49" s="498" t="s">
        <v>1475</v>
      </c>
      <c r="M49" s="498" t="s">
        <v>2311</v>
      </c>
      <c r="N49" s="505">
        <v>1700000</v>
      </c>
      <c r="O49" s="495" t="str">
        <f>IFERROR(VLOOKUP($G49,[6]Catalogo!$G$19:$H$24,2,FALSE),"")</f>
        <v>2.7.1.1.01</v>
      </c>
      <c r="P49" s="504" t="s">
        <v>1302</v>
      </c>
    </row>
    <row r="50" spans="2:16" ht="38.25" x14ac:dyDescent="0.25">
      <c r="B50" s="498" t="e">
        <f>IF(Tabla47[[#This Row],[Tipo de Intervención]]="","",CONCATENATE(Tabla47[[#This Row],[POA]],".",Tabla47[[#This Row],[SRS]],".",Tabla47[[#This Row],[AREA]],".",Tabla47[[#This Row],[TIPO]]))</f>
        <v>#REF!</v>
      </c>
      <c r="C50" s="498" t="e">
        <f>IF(Tabla47[[#This Row],[Tipo de Intervención]]="","",#REF!)</f>
        <v>#REF!</v>
      </c>
      <c r="D50" s="498" t="e">
        <f>IF(Tabla47[[#This Row],[Tipo de Intervención]]="","",#REF!)</f>
        <v>#REF!</v>
      </c>
      <c r="E50" s="498" t="e">
        <f>IF(Tabla47[[#This Row],[Tipo de Intervención]]="","",#REF!)</f>
        <v>#REF!</v>
      </c>
      <c r="F50" s="498" t="e">
        <f>IF(Tabla47[[#This Row],[Tipo de Intervención]]="","",#REF!)</f>
        <v>#REF!</v>
      </c>
      <c r="G50" s="500" t="s">
        <v>149</v>
      </c>
      <c r="H50" s="500" t="s">
        <v>465</v>
      </c>
      <c r="I50" s="501" t="s">
        <v>2351</v>
      </c>
      <c r="J50" s="501" t="s">
        <v>1536</v>
      </c>
      <c r="K50" s="502" t="str">
        <f>IFERROR(VLOOKUP(Tabla47[[#This Row],[Provincia]],[6]Prov!$A$2:$B$156,2,FALSE),"")</f>
        <v>Sanchez_Ramirez</v>
      </c>
      <c r="L50" s="498" t="s">
        <v>1475</v>
      </c>
      <c r="M50" s="498" t="s">
        <v>2311</v>
      </c>
      <c r="N50" s="503">
        <v>1200000</v>
      </c>
      <c r="O50" s="495" t="str">
        <f>IFERROR(VLOOKUP($G50,[6]Catalogo!$G$19:$H$24,2,FALSE),"")</f>
        <v>2.7.1.1.01</v>
      </c>
      <c r="P50" s="504" t="s">
        <v>1302</v>
      </c>
    </row>
    <row r="51" spans="2:16" ht="38.25" x14ac:dyDescent="0.25">
      <c r="B51" s="498" t="e">
        <f>IF(Tabla47[[#This Row],[Tipo de Intervención]]="","",CONCATENATE(Tabla47[[#This Row],[POA]],".",Tabla47[[#This Row],[SRS]],".",Tabla47[[#This Row],[AREA]],".",Tabla47[[#This Row],[TIPO]]))</f>
        <v>#REF!</v>
      </c>
      <c r="C51" s="498" t="e">
        <f>IF(Tabla47[[#This Row],[Tipo de Intervención]]="","",#REF!)</f>
        <v>#REF!</v>
      </c>
      <c r="D51" s="498" t="e">
        <f>IF(Tabla47[[#This Row],[Tipo de Intervención]]="","",#REF!)</f>
        <v>#REF!</v>
      </c>
      <c r="E51" s="498" t="e">
        <f>IF(Tabla47[[#This Row],[Tipo de Intervención]]="","",#REF!)</f>
        <v>#REF!</v>
      </c>
      <c r="F51" s="498" t="e">
        <f>IF(Tabla47[[#This Row],[Tipo de Intervención]]="","",#REF!)</f>
        <v>#REF!</v>
      </c>
      <c r="G51" s="500" t="s">
        <v>149</v>
      </c>
      <c r="H51" s="500" t="s">
        <v>465</v>
      </c>
      <c r="I51" s="501" t="s">
        <v>2352</v>
      </c>
      <c r="J51" s="501" t="s">
        <v>1536</v>
      </c>
      <c r="K51" s="502" t="str">
        <f>IFERROR(VLOOKUP(Tabla47[[#This Row],[Provincia]],[6]Prov!$A$2:$B$156,2,FALSE),"")</f>
        <v>Sanchez_Ramirez</v>
      </c>
      <c r="L51" s="498" t="s">
        <v>1476</v>
      </c>
      <c r="M51" s="498" t="s">
        <v>2311</v>
      </c>
      <c r="N51" s="505">
        <v>1700000</v>
      </c>
      <c r="O51" s="495" t="str">
        <f>IFERROR(VLOOKUP($G51,[6]Catalogo!$G$19:$H$24,2,FALSE),"")</f>
        <v>2.7.1.1.01</v>
      </c>
      <c r="P51" s="504" t="s">
        <v>1302</v>
      </c>
    </row>
    <row r="52" spans="2:16" x14ac:dyDescent="0.25">
      <c r="B52" s="498" t="e">
        <f>IF(Tabla47[[#This Row],[Tipo de Intervención]]="","",CONCATENATE(Tabla47[[#This Row],[POA]],".",Tabla47[[#This Row],[SRS]],".",Tabla47[[#This Row],[AREA]],".",Tabla47[[#This Row],[TIPO]]))</f>
        <v>#REF!</v>
      </c>
      <c r="C52" s="498" t="e">
        <f>IF(Tabla47[[#This Row],[Tipo de Intervención]]="","",#REF!)</f>
        <v>#REF!</v>
      </c>
      <c r="D52" s="498" t="e">
        <f>IF(Tabla47[[#This Row],[Tipo de Intervención]]="","",#REF!)</f>
        <v>#REF!</v>
      </c>
      <c r="E52" s="498" t="e">
        <f>IF(Tabla47[[#This Row],[Tipo de Intervención]]="","",#REF!)</f>
        <v>#REF!</v>
      </c>
      <c r="F52" s="498" t="e">
        <f>IF(Tabla47[[#This Row],[Tipo de Intervención]]="","",#REF!)</f>
        <v>#REF!</v>
      </c>
      <c r="G52" s="500" t="s">
        <v>1317</v>
      </c>
      <c r="H52" s="500" t="s">
        <v>465</v>
      </c>
      <c r="I52" s="501" t="s">
        <v>2353</v>
      </c>
      <c r="J52" s="501" t="s">
        <v>1527</v>
      </c>
      <c r="K52" s="502" t="str">
        <f>IFERROR(VLOOKUP(Tabla47[[#This Row],[Provincia]],[6]Prov!$A$2:$B$156,2,FALSE),"")</f>
        <v>La_Vega</v>
      </c>
      <c r="L52" s="498" t="s">
        <v>1414</v>
      </c>
      <c r="M52" s="498" t="s">
        <v>2311</v>
      </c>
      <c r="N52" s="505">
        <v>6000000</v>
      </c>
      <c r="O52" s="495" t="str">
        <f>IFERROR(VLOOKUP($G52,[6]Catalogo!$G$19:$H$24,2,FALSE),"")</f>
        <v>2.6.9.2.01</v>
      </c>
      <c r="P52" s="504" t="s">
        <v>1302</v>
      </c>
    </row>
    <row r="53" spans="2:16" ht="25.5" x14ac:dyDescent="0.25">
      <c r="B53" s="498" t="e">
        <f>IF(Tabla47[[#This Row],[Tipo de Intervención]]="","",CONCATENATE(Tabla47[[#This Row],[POA]],".",Tabla47[[#This Row],[SRS]],".",Tabla47[[#This Row],[AREA]],".",Tabla47[[#This Row],[TIPO]]))</f>
        <v>#REF!</v>
      </c>
      <c r="C53" s="498" t="e">
        <f>IF(Tabla47[[#This Row],[Tipo de Intervención]]="","",#REF!)</f>
        <v>#REF!</v>
      </c>
      <c r="D53" s="498" t="e">
        <f>IF(Tabla47[[#This Row],[Tipo de Intervención]]="","",#REF!)</f>
        <v>#REF!</v>
      </c>
      <c r="E53" s="498" t="e">
        <f>IF(Tabla47[[#This Row],[Tipo de Intervención]]="","",#REF!)</f>
        <v>#REF!</v>
      </c>
      <c r="F53" s="498" t="e">
        <f>IF(Tabla47[[#This Row],[Tipo de Intervención]]="","",#REF!)</f>
        <v>#REF!</v>
      </c>
      <c r="G53" s="500" t="s">
        <v>1317</v>
      </c>
      <c r="H53" s="500" t="s">
        <v>465</v>
      </c>
      <c r="I53" s="501" t="s">
        <v>2310</v>
      </c>
      <c r="J53" s="501" t="s">
        <v>1527</v>
      </c>
      <c r="K53" s="502" t="str">
        <f>IFERROR(VLOOKUP(Tabla47[[#This Row],[Provincia]],[6]Prov!$A$2:$B$156,2,FALSE),"")</f>
        <v>La_Vega</v>
      </c>
      <c r="L53" s="498" t="s">
        <v>1412</v>
      </c>
      <c r="M53" s="498" t="s">
        <v>2311</v>
      </c>
      <c r="N53" s="505">
        <v>6000000</v>
      </c>
      <c r="O53" s="495" t="str">
        <f>IFERROR(VLOOKUP($G53,[6]Catalogo!$G$19:$H$24,2,FALSE),"")</f>
        <v>2.6.9.2.01</v>
      </c>
      <c r="P53" s="504" t="s">
        <v>1302</v>
      </c>
    </row>
    <row r="54" spans="2:16" ht="25.5" x14ac:dyDescent="0.25">
      <c r="B54" s="498" t="e">
        <f>IF(Tabla47[[#This Row],[Tipo de Intervención]]="","",CONCATENATE(Tabla47[[#This Row],[POA]],".",Tabla47[[#This Row],[SRS]],".",Tabla47[[#This Row],[AREA]],".",Tabla47[[#This Row],[TIPO]]))</f>
        <v>#REF!</v>
      </c>
      <c r="C54" s="498" t="e">
        <f>IF(Tabla47[[#This Row],[Tipo de Intervención]]="","",#REF!)</f>
        <v>#REF!</v>
      </c>
      <c r="D54" s="498" t="e">
        <f>IF(Tabla47[[#This Row],[Tipo de Intervención]]="","",#REF!)</f>
        <v>#REF!</v>
      </c>
      <c r="E54" s="498" t="e">
        <f>IF(Tabla47[[#This Row],[Tipo de Intervención]]="","",#REF!)</f>
        <v>#REF!</v>
      </c>
      <c r="F54" s="498" t="e">
        <f>IF(Tabla47[[#This Row],[Tipo de Intervención]]="","",#REF!)</f>
        <v>#REF!</v>
      </c>
      <c r="G54" s="500" t="s">
        <v>1317</v>
      </c>
      <c r="H54" s="500" t="s">
        <v>465</v>
      </c>
      <c r="I54" s="501" t="s">
        <v>2354</v>
      </c>
      <c r="J54" s="501" t="s">
        <v>1536</v>
      </c>
      <c r="K54" s="506" t="str">
        <f>IFERROR(VLOOKUP([9]!Tabla4[[#This Row],[Provincia]],[9]Prov!$A$2:$B$156,2,FALSE),"")</f>
        <v/>
      </c>
      <c r="L54" s="498" t="s">
        <v>1473</v>
      </c>
      <c r="M54" s="498" t="s">
        <v>2311</v>
      </c>
      <c r="N54" s="505">
        <v>6000000</v>
      </c>
      <c r="O54" s="495" t="str">
        <f>IFERROR(VLOOKUP($G54,[6]Catalogo!$G$19:$H$24,2,FALSE),"")</f>
        <v>2.6.9.2.01</v>
      </c>
      <c r="P54" s="504" t="s">
        <v>1302</v>
      </c>
    </row>
    <row r="55" spans="2:16" ht="25.5" x14ac:dyDescent="0.25">
      <c r="B55" s="498" t="e">
        <f>IF(Tabla47[[#This Row],[Tipo de Intervención]]="","",CONCATENATE(Tabla47[[#This Row],[POA]],".",Tabla47[[#This Row],[SRS]],".",Tabla47[[#This Row],[AREA]],".",Tabla47[[#This Row],[TIPO]]))</f>
        <v>#REF!</v>
      </c>
      <c r="C55" s="498" t="e">
        <f>IF(Tabla47[[#This Row],[Tipo de Intervención]]="","",#REF!)</f>
        <v>#REF!</v>
      </c>
      <c r="D55" s="498" t="e">
        <f>IF(Tabla47[[#This Row],[Tipo de Intervención]]="","",#REF!)</f>
        <v>#REF!</v>
      </c>
      <c r="E55" s="498" t="e">
        <f>IF(Tabla47[[#This Row],[Tipo de Intervención]]="","",#REF!)</f>
        <v>#REF!</v>
      </c>
      <c r="F55" s="498" t="e">
        <f>IF(Tabla47[[#This Row],[Tipo de Intervención]]="","",#REF!)</f>
        <v>#REF!</v>
      </c>
      <c r="G55" s="500" t="s">
        <v>1317</v>
      </c>
      <c r="H55" s="500" t="s">
        <v>465</v>
      </c>
      <c r="I55" s="501" t="s">
        <v>2314</v>
      </c>
      <c r="J55" s="501" t="s">
        <v>1527</v>
      </c>
      <c r="K55" s="506" t="str">
        <f>IFERROR(VLOOKUP([9]!Tabla4[[#This Row],[Provincia]],[9]Prov!$A$2:$B$156,2,FALSE),"")</f>
        <v/>
      </c>
      <c r="L55" s="498" t="s">
        <v>1412</v>
      </c>
      <c r="M55" s="498" t="s">
        <v>2311</v>
      </c>
      <c r="N55" s="503">
        <v>4950000</v>
      </c>
      <c r="O55" s="495" t="str">
        <f>IFERROR(VLOOKUP($G55,[6]Catalogo!$G$19:$H$24,2,FALSE),"")</f>
        <v>2.6.9.2.01</v>
      </c>
      <c r="P55" s="504" t="s">
        <v>1302</v>
      </c>
    </row>
    <row r="56" spans="2:16" ht="25.5" x14ac:dyDescent="0.25">
      <c r="B56" s="498" t="e">
        <f>IF(Tabla47[[#This Row],[Tipo de Intervención]]="","",CONCATENATE(Tabla47[[#This Row],[POA]],".",Tabla47[[#This Row],[SRS]],".",Tabla47[[#This Row],[AREA]],".",Tabla47[[#This Row],[TIPO]]))</f>
        <v>#REF!</v>
      </c>
      <c r="C56" s="498" t="e">
        <f>IF(Tabla47[[#This Row],[Tipo de Intervención]]="","",#REF!)</f>
        <v>#REF!</v>
      </c>
      <c r="D56" s="498" t="e">
        <f>IF(Tabla47[[#This Row],[Tipo de Intervención]]="","",#REF!)</f>
        <v>#REF!</v>
      </c>
      <c r="E56" s="498" t="e">
        <f>IF(Tabla47[[#This Row],[Tipo de Intervención]]="","",#REF!)</f>
        <v>#REF!</v>
      </c>
      <c r="F56" s="498" t="e">
        <f>IF(Tabla47[[#This Row],[Tipo de Intervención]]="","",#REF!)</f>
        <v>#REF!</v>
      </c>
      <c r="G56" s="500" t="s">
        <v>1317</v>
      </c>
      <c r="H56" s="500" t="s">
        <v>465</v>
      </c>
      <c r="I56" s="501" t="s">
        <v>2355</v>
      </c>
      <c r="J56" s="501" t="s">
        <v>1527</v>
      </c>
      <c r="K56" s="506" t="str">
        <f>IFERROR(VLOOKUP([9]!Tabla4[[#This Row],[Provincia]],[9]Prov!$A$2:$B$156,2,FALSE),"")</f>
        <v/>
      </c>
      <c r="L56" s="498" t="s">
        <v>1412</v>
      </c>
      <c r="M56" s="498" t="s">
        <v>2311</v>
      </c>
      <c r="N56" s="503">
        <v>4950000</v>
      </c>
      <c r="O56" s="495" t="str">
        <f>IFERROR(VLOOKUP($G56,[6]Catalogo!$G$19:$H$24,2,FALSE),"")</f>
        <v>2.6.9.2.01</v>
      </c>
      <c r="P56" s="504" t="s">
        <v>1302</v>
      </c>
    </row>
    <row r="57" spans="2:16" ht="25.5" x14ac:dyDescent="0.25">
      <c r="B57" s="498" t="e">
        <f>IF(Tabla47[[#This Row],[Tipo de Intervención]]="","",CONCATENATE(Tabla47[[#This Row],[POA]],".",Tabla47[[#This Row],[SRS]],".",Tabla47[[#This Row],[AREA]],".",Tabla47[[#This Row],[TIPO]]))</f>
        <v>#REF!</v>
      </c>
      <c r="C57" s="498" t="e">
        <f>IF(Tabla47[[#This Row],[Tipo de Intervención]]="","",#REF!)</f>
        <v>#REF!</v>
      </c>
      <c r="D57" s="498" t="e">
        <f>IF(Tabla47[[#This Row],[Tipo de Intervención]]="","",#REF!)</f>
        <v>#REF!</v>
      </c>
      <c r="E57" s="498" t="e">
        <f>IF(Tabla47[[#This Row],[Tipo de Intervención]]="","",#REF!)</f>
        <v>#REF!</v>
      </c>
      <c r="F57" s="498" t="e">
        <f>IF(Tabla47[[#This Row],[Tipo de Intervención]]="","",#REF!)</f>
        <v>#REF!</v>
      </c>
      <c r="G57" s="500" t="s">
        <v>1317</v>
      </c>
      <c r="H57" s="500" t="s">
        <v>465</v>
      </c>
      <c r="I57" s="501" t="s">
        <v>2329</v>
      </c>
      <c r="J57" s="501" t="s">
        <v>1527</v>
      </c>
      <c r="K57" s="506" t="str">
        <f>IFERROR(VLOOKUP([9]!Tabla4[[#This Row],[Provincia]],[9]Prov!$A$2:$B$156,2,FALSE),"")</f>
        <v/>
      </c>
      <c r="L57" s="498" t="s">
        <v>1412</v>
      </c>
      <c r="M57" s="498" t="s">
        <v>2311</v>
      </c>
      <c r="N57" s="503">
        <v>4950000</v>
      </c>
      <c r="O57" s="495" t="str">
        <f>IFERROR(VLOOKUP($G57,[6]Catalogo!$G$19:$H$24,2,FALSE),"")</f>
        <v>2.6.9.2.01</v>
      </c>
      <c r="P57" s="504" t="s">
        <v>1302</v>
      </c>
    </row>
    <row r="58" spans="2:16" ht="25.5" x14ac:dyDescent="0.25">
      <c r="B58" s="498" t="e">
        <f>IF(Tabla47[[#This Row],[Tipo de Intervención]]="","",CONCATENATE(Tabla47[[#This Row],[POA]],".",Tabla47[[#This Row],[SRS]],".",Tabla47[[#This Row],[AREA]],".",Tabla47[[#This Row],[TIPO]]))</f>
        <v>#REF!</v>
      </c>
      <c r="C58" s="498" t="e">
        <f>IF(Tabla47[[#This Row],[Tipo de Intervención]]="","",#REF!)</f>
        <v>#REF!</v>
      </c>
      <c r="D58" s="498" t="e">
        <f>IF(Tabla47[[#This Row],[Tipo de Intervención]]="","",#REF!)</f>
        <v>#REF!</v>
      </c>
      <c r="E58" s="498" t="e">
        <f>IF(Tabla47[[#This Row],[Tipo de Intervención]]="","",#REF!)</f>
        <v>#REF!</v>
      </c>
      <c r="F58" s="498" t="e">
        <f>IF(Tabla47[[#This Row],[Tipo de Intervención]]="","",#REF!)</f>
        <v>#REF!</v>
      </c>
      <c r="G58" s="500" t="s">
        <v>1317</v>
      </c>
      <c r="H58" s="500" t="s">
        <v>465</v>
      </c>
      <c r="I58" s="501" t="s">
        <v>2317</v>
      </c>
      <c r="J58" s="501" t="s">
        <v>1527</v>
      </c>
      <c r="K58" s="506" t="str">
        <f>IFERROR(VLOOKUP([9]!Tabla4[[#This Row],[Provincia]],[9]Prov!$A$2:$B$156,2,FALSE),"")</f>
        <v/>
      </c>
      <c r="L58" s="498" t="s">
        <v>1412</v>
      </c>
      <c r="M58" s="498" t="s">
        <v>2311</v>
      </c>
      <c r="N58" s="503">
        <v>4950000</v>
      </c>
      <c r="O58" s="495" t="str">
        <f>IFERROR(VLOOKUP($G58,[6]Catalogo!$G$19:$H$24,2,FALSE),"")</f>
        <v>2.6.9.2.01</v>
      </c>
      <c r="P58" s="504" t="s">
        <v>1302</v>
      </c>
    </row>
    <row r="59" spans="2:16" ht="25.5" x14ac:dyDescent="0.25">
      <c r="B59" s="498" t="e">
        <f>IF(Tabla47[[#This Row],[Tipo de Intervención]]="","",CONCATENATE(Tabla47[[#This Row],[POA]],".",Tabla47[[#This Row],[SRS]],".",Tabla47[[#This Row],[AREA]],".",Tabla47[[#This Row],[TIPO]]))</f>
        <v>#REF!</v>
      </c>
      <c r="C59" s="498" t="e">
        <f>IF(Tabla47[[#This Row],[Tipo de Intervención]]="","",#REF!)</f>
        <v>#REF!</v>
      </c>
      <c r="D59" s="498" t="e">
        <f>IF(Tabla47[[#This Row],[Tipo de Intervención]]="","",#REF!)</f>
        <v>#REF!</v>
      </c>
      <c r="E59" s="498" t="e">
        <f>IF(Tabla47[[#This Row],[Tipo de Intervención]]="","",#REF!)</f>
        <v>#REF!</v>
      </c>
      <c r="F59" s="498" t="e">
        <f>IF(Tabla47[[#This Row],[Tipo de Intervención]]="","",#REF!)</f>
        <v>#REF!</v>
      </c>
      <c r="G59" s="500" t="s">
        <v>1317</v>
      </c>
      <c r="H59" s="500" t="s">
        <v>465</v>
      </c>
      <c r="I59" s="501" t="s">
        <v>2335</v>
      </c>
      <c r="J59" s="501" t="s">
        <v>1527</v>
      </c>
      <c r="K59" s="506" t="str">
        <f>IFERROR(VLOOKUP([9]!Tabla4[[#This Row],[Provincia]],[9]Prov!$A$2:$B$156,2,FALSE),"")</f>
        <v/>
      </c>
      <c r="L59" s="498" t="s">
        <v>1412</v>
      </c>
      <c r="M59" s="498" t="s">
        <v>2311</v>
      </c>
      <c r="N59" s="503">
        <v>4950000</v>
      </c>
      <c r="O59" s="495" t="str">
        <f>IFERROR(VLOOKUP($G60,[6]Catalogo!$G$19:$H$24,2,FALSE),"")</f>
        <v>2.6.9.2.01</v>
      </c>
      <c r="P59" s="504" t="s">
        <v>1302</v>
      </c>
    </row>
    <row r="60" spans="2:16" ht="25.5" x14ac:dyDescent="0.25">
      <c r="B60" s="498" t="e">
        <f>IF(Tabla47[[#This Row],[Tipo de Intervención]]="","",CONCATENATE(Tabla47[[#This Row],[POA]],".",Tabla47[[#This Row],[SRS]],".",Tabla47[[#This Row],[AREA]],".",Tabla47[[#This Row],[TIPO]]))</f>
        <v>#REF!</v>
      </c>
      <c r="C60" s="498" t="e">
        <f>IF(Tabla47[[#This Row],[Tipo de Intervención]]="","",#REF!)</f>
        <v>#REF!</v>
      </c>
      <c r="D60" s="498" t="e">
        <f>IF(Tabla47[[#This Row],[Tipo de Intervención]]="","",#REF!)</f>
        <v>#REF!</v>
      </c>
      <c r="E60" s="498" t="e">
        <f>IF(Tabla47[[#This Row],[Tipo de Intervención]]="","",#REF!)</f>
        <v>#REF!</v>
      </c>
      <c r="F60" s="498" t="e">
        <f>IF(Tabla47[[#This Row],[Tipo de Intervención]]="","",#REF!)</f>
        <v>#REF!</v>
      </c>
      <c r="G60" s="500" t="s">
        <v>1317</v>
      </c>
      <c r="H60" s="500" t="s">
        <v>465</v>
      </c>
      <c r="I60" s="500" t="s">
        <v>465</v>
      </c>
      <c r="J60" s="501" t="s">
        <v>1528</v>
      </c>
      <c r="K60" s="506"/>
      <c r="L60" s="498" t="s">
        <v>1412</v>
      </c>
      <c r="M60" s="498" t="s">
        <v>2311</v>
      </c>
      <c r="N60" s="507">
        <v>6000000</v>
      </c>
      <c r="O60" s="495" t="str">
        <f>IFERROR(VLOOKUP($G61,[6]Catalogo!$G$19:$H$24,2,FALSE),"")</f>
        <v/>
      </c>
      <c r="P60" s="504" t="s">
        <v>1302</v>
      </c>
    </row>
    <row r="61" spans="2:16" x14ac:dyDescent="0.25">
      <c r="B61" s="498" t="str">
        <f>IF(Tabla47[[#This Row],[Tipo de Intervención]]="","",CONCATENATE(Tabla47[[#This Row],[POA]],".",Tabla47[[#This Row],[SRS]],".",Tabla47[[#This Row],[AREA]],".",Tabla47[[#This Row],[TIPO]]))</f>
        <v/>
      </c>
      <c r="C61" s="498" t="str">
        <f>IF(Tabla47[[#This Row],[Tipo de Intervención]]="","",#REF!)</f>
        <v/>
      </c>
      <c r="D61" s="498" t="str">
        <f>IF(Tabla47[[#This Row],[Tipo de Intervención]]="","",#REF!)</f>
        <v/>
      </c>
      <c r="E61" s="498" t="str">
        <f>IF(Tabla47[[#This Row],[Tipo de Intervención]]="","",#REF!)</f>
        <v/>
      </c>
      <c r="F61" s="498" t="str">
        <f>IF(Tabla47[[#This Row],[Tipo de Intervención]]="","",#REF!)</f>
        <v/>
      </c>
      <c r="G61" s="508"/>
      <c r="H61" s="508"/>
      <c r="I61" s="501"/>
      <c r="J61" s="501"/>
      <c r="K61" s="506"/>
      <c r="L61" s="498"/>
      <c r="M61" s="498"/>
      <c r="N61" s="498"/>
      <c r="O61" s="495" t="str">
        <f>IFERROR(VLOOKUP($G61,[6]Catalogo!$G$19:$H$24,2,FALSE),"")</f>
        <v/>
      </c>
      <c r="P61" s="504"/>
    </row>
    <row r="62" spans="2:16" x14ac:dyDescent="0.25">
      <c r="B62" s="498" t="str">
        <f>IF(Tabla47[[#This Row],[Tipo de Intervención]]="","",CONCATENATE(Tabla47[[#This Row],[POA]],".",Tabla47[[#This Row],[SRS]],".",Tabla47[[#This Row],[AREA]],".",Tabla47[[#This Row],[TIPO]]))</f>
        <v/>
      </c>
      <c r="C62" s="498" t="str">
        <f>IF(Tabla47[[#This Row],[Tipo de Intervención]]="","",#REF!)</f>
        <v/>
      </c>
      <c r="D62" s="498" t="str">
        <f>IF(Tabla47[[#This Row],[Tipo de Intervención]]="","",#REF!)</f>
        <v/>
      </c>
      <c r="E62" s="498" t="str">
        <f>IF(Tabla47[[#This Row],[Tipo de Intervención]]="","",#REF!)</f>
        <v/>
      </c>
      <c r="F62" s="498" t="str">
        <f>IF(Tabla47[[#This Row],[Tipo de Intervención]]="","",#REF!)</f>
        <v/>
      </c>
      <c r="G62" s="508"/>
      <c r="H62" s="508"/>
      <c r="I62" s="501"/>
      <c r="J62" s="501"/>
      <c r="K62" s="506"/>
      <c r="L62" s="498"/>
      <c r="M62" s="498"/>
      <c r="N62" s="498"/>
      <c r="O62" s="495" t="str">
        <f>IFERROR(VLOOKUP($G62,[6]Catalogo!$G$19:$H$24,2,FALSE),"")</f>
        <v/>
      </c>
      <c r="P62" s="504"/>
    </row>
    <row r="63" spans="2:16" x14ac:dyDescent="0.25">
      <c r="B63" s="498" t="str">
        <f>IF(Tabla47[[#This Row],[Tipo de Intervención]]="","",CONCATENATE(Tabla47[[#This Row],[POA]],".",Tabla47[[#This Row],[SRS]],".",Tabla47[[#This Row],[AREA]],".",Tabla47[[#This Row],[TIPO]]))</f>
        <v/>
      </c>
      <c r="C63" s="498" t="str">
        <f>IF(Tabla47[[#This Row],[Tipo de Intervención]]="","",#REF!)</f>
        <v/>
      </c>
      <c r="D63" s="498" t="str">
        <f>IF(Tabla47[[#This Row],[Tipo de Intervención]]="","",#REF!)</f>
        <v/>
      </c>
      <c r="E63" s="498" t="str">
        <f>IF(Tabla47[[#This Row],[Tipo de Intervención]]="","",#REF!)</f>
        <v/>
      </c>
      <c r="F63" s="498" t="str">
        <f>IF(Tabla47[[#This Row],[Tipo de Intervención]]="","",#REF!)</f>
        <v/>
      </c>
      <c r="G63" s="508"/>
      <c r="H63" s="508"/>
      <c r="I63" s="501"/>
      <c r="J63" s="501"/>
      <c r="K63" s="506"/>
      <c r="L63" s="498"/>
      <c r="M63" s="498"/>
      <c r="N63" s="498"/>
      <c r="O63" s="495" t="str">
        <f>IFERROR(VLOOKUP($G63,[6]Catalogo!$G$19:$H$24,2,FALSE),"")</f>
        <v/>
      </c>
      <c r="P63" s="504"/>
    </row>
    <row r="64" spans="2:16" x14ac:dyDescent="0.25">
      <c r="B64" s="498" t="str">
        <f>IF(Tabla47[[#This Row],[Tipo de Intervención]]="","",CONCATENATE(Tabla47[[#This Row],[POA]],".",Tabla47[[#This Row],[SRS]],".",Tabla47[[#This Row],[AREA]],".",Tabla47[[#This Row],[TIPO]]))</f>
        <v/>
      </c>
      <c r="C64" s="498" t="str">
        <f>IF(Tabla47[[#This Row],[Tipo de Intervención]]="","",#REF!)</f>
        <v/>
      </c>
      <c r="D64" s="498" t="str">
        <f>IF(Tabla47[[#This Row],[Tipo de Intervención]]="","",#REF!)</f>
        <v/>
      </c>
      <c r="E64" s="498" t="str">
        <f>IF(Tabla47[[#This Row],[Tipo de Intervención]]="","",#REF!)</f>
        <v/>
      </c>
      <c r="F64" s="498" t="str">
        <f>IF(Tabla47[[#This Row],[Tipo de Intervención]]="","",#REF!)</f>
        <v/>
      </c>
      <c r="G64" s="508"/>
      <c r="H64" s="508"/>
      <c r="I64" s="501"/>
      <c r="J64" s="501"/>
      <c r="K64" s="506"/>
      <c r="L64" s="498"/>
      <c r="M64" s="498"/>
      <c r="N64" s="498"/>
      <c r="O64" s="495" t="str">
        <f>IFERROR(VLOOKUP($G64,[6]Catalogo!$G$19:$H$24,2,FALSE),"")</f>
        <v/>
      </c>
      <c r="P64" s="504"/>
    </row>
    <row r="65" spans="2:16" x14ac:dyDescent="0.25">
      <c r="B65" s="498" t="str">
        <f>IF(Tabla47[[#This Row],[Tipo de Intervención]]="","",CONCATENATE(Tabla47[[#This Row],[POA]],".",Tabla47[[#This Row],[SRS]],".",Tabla47[[#This Row],[AREA]],".",Tabla47[[#This Row],[TIPO]]))</f>
        <v/>
      </c>
      <c r="C65" s="498" t="str">
        <f>IF(Tabla47[[#This Row],[Tipo de Intervención]]="","",#REF!)</f>
        <v/>
      </c>
      <c r="D65" s="498" t="str">
        <f>IF(Tabla47[[#This Row],[Tipo de Intervención]]="","",#REF!)</f>
        <v/>
      </c>
      <c r="E65" s="498" t="str">
        <f>IF(Tabla47[[#This Row],[Tipo de Intervención]]="","",#REF!)</f>
        <v/>
      </c>
      <c r="F65" s="498" t="str">
        <f>IF(Tabla47[[#This Row],[Tipo de Intervención]]="","",#REF!)</f>
        <v/>
      </c>
      <c r="G65" s="508"/>
      <c r="H65" s="508"/>
      <c r="I65" s="501"/>
      <c r="J65" s="501"/>
      <c r="K65" s="502"/>
      <c r="L65" s="498"/>
      <c r="M65" s="498"/>
      <c r="N65" s="498"/>
      <c r="O65" s="495" t="str">
        <f>IFERROR(VLOOKUP($G65,[6]Catalogo!$G$19:$H$24,2,FALSE),"")</f>
        <v/>
      </c>
      <c r="P65" s="504"/>
    </row>
    <row r="66" spans="2:16" x14ac:dyDescent="0.25">
      <c r="B66" s="498" t="str">
        <f>IF(Tabla47[[#This Row],[Tipo de Intervención]]="","",CONCATENATE(Tabla47[[#This Row],[POA]],".",Tabla47[[#This Row],[SRS]],".",Tabla47[[#This Row],[AREA]],".",Tabla47[[#This Row],[TIPO]]))</f>
        <v/>
      </c>
      <c r="C66" s="498" t="str">
        <f>IF(Tabla47[[#This Row],[Tipo de Intervención]]="","",#REF!)</f>
        <v/>
      </c>
      <c r="D66" s="498" t="str">
        <f>IF(Tabla47[[#This Row],[Tipo de Intervención]]="","",#REF!)</f>
        <v/>
      </c>
      <c r="E66" s="498" t="str">
        <f>IF(Tabla47[[#This Row],[Tipo de Intervención]]="","",#REF!)</f>
        <v/>
      </c>
      <c r="F66" s="498" t="str">
        <f>IF(Tabla47[[#This Row],[Tipo de Intervención]]="","",#REF!)</f>
        <v/>
      </c>
      <c r="G66" s="508"/>
      <c r="H66" s="508"/>
      <c r="I66" s="501"/>
      <c r="J66" s="501"/>
      <c r="K66" s="502"/>
      <c r="L66" s="498"/>
      <c r="M66" s="498"/>
      <c r="N66" s="498"/>
      <c r="O66" s="495" t="str">
        <f>IFERROR(VLOOKUP($G66,[6]Catalogo!$G$19:$H$24,2,FALSE),"")</f>
        <v/>
      </c>
      <c r="P66" s="504"/>
    </row>
    <row r="67" spans="2:16" x14ac:dyDescent="0.25">
      <c r="B67" s="498" t="str">
        <f>IF(Tabla47[[#This Row],[Tipo de Intervención]]="","",CONCATENATE(Tabla47[[#This Row],[POA]],".",Tabla47[[#This Row],[SRS]],".",Tabla47[[#This Row],[AREA]],".",Tabla47[[#This Row],[TIPO]]))</f>
        <v/>
      </c>
      <c r="C67" s="498" t="str">
        <f>IF(Tabla47[[#This Row],[Tipo de Intervención]]="","",#REF!)</f>
        <v/>
      </c>
      <c r="D67" s="498" t="str">
        <f>IF(Tabla47[[#This Row],[Tipo de Intervención]]="","",#REF!)</f>
        <v/>
      </c>
      <c r="E67" s="498" t="str">
        <f>IF(Tabla47[[#This Row],[Tipo de Intervención]]="","",#REF!)</f>
        <v/>
      </c>
      <c r="F67" s="498" t="str">
        <f>IF(Tabla47[[#This Row],[Tipo de Intervención]]="","",#REF!)</f>
        <v/>
      </c>
      <c r="G67" s="508"/>
      <c r="H67" s="508"/>
      <c r="I67" s="501"/>
      <c r="J67" s="501"/>
      <c r="K67" s="502"/>
      <c r="L67" s="498"/>
      <c r="M67" s="498"/>
      <c r="N67" s="498"/>
      <c r="O67" s="495" t="str">
        <f>IFERROR(VLOOKUP($G67,[6]Catalogo!$G$19:$H$24,2,FALSE),"")</f>
        <v/>
      </c>
      <c r="P67" s="504"/>
    </row>
  </sheetData>
  <dataValidations count="7">
    <dataValidation type="whole" allowBlank="1" showInputMessage="1" showErrorMessage="1" sqref="N9:N33" xr:uid="{00000000-0002-0000-0400-000000000000}">
      <formula1>0</formula1>
      <formula2>1000000</formula2>
    </dataValidation>
    <dataValidation type="list" allowBlank="1" showInputMessage="1" showErrorMessage="1" sqref="J9:J67" xr:uid="{00000000-0002-0000-0400-000001000000}">
      <formula1>Provincias</formula1>
    </dataValidation>
    <dataValidation type="list" allowBlank="1" showInputMessage="1" showErrorMessage="1" sqref="H9:H67 I60" xr:uid="{00000000-0002-0000-0400-000002000000}">
      <formula1>LsTipoEESS</formula1>
    </dataValidation>
    <dataValidation type="list" allowBlank="1" showInputMessage="1" showErrorMessage="1" sqref="P9:P67" xr:uid="{00000000-0002-0000-0400-000003000000}">
      <formula1>lsFuentesFinanciamiento</formula1>
    </dataValidation>
    <dataValidation type="list" allowBlank="1" showInputMessage="1" showErrorMessage="1" sqref="L9:L67" xr:uid="{00000000-0002-0000-0400-000004000000}">
      <formula1>INDIRECT($K9)</formula1>
    </dataValidation>
    <dataValidation type="whole" allowBlank="1" showInputMessage="1" showErrorMessage="1" sqref="N34:N64" xr:uid="{00000000-0002-0000-0400-000005000000}">
      <formula1>0</formula1>
      <formula2>10000000</formula2>
    </dataValidation>
    <dataValidation type="list" allowBlank="1" showInputMessage="1" showErrorMessage="1" sqref="G9:G60" xr:uid="{00000000-0002-0000-0400-000006000000}">
      <formula1>lsTipoIntervencion</formula1>
    </dataValidation>
  </dataValidations>
  <pageMargins left="1.0629921259842521" right="0.11811023622047245" top="0.94488188976377963" bottom="0.15748031496062992" header="0" footer="0"/>
  <pageSetup scale="34" fitToHeight="0" orientation="landscape" r:id="rId1"/>
  <headerFooter alignWithMargins="0"/>
  <drawing r:id="rId2"/>
  <legacyDrawing r:id="rId3"/>
  <controls>
    <mc:AlternateContent xmlns:mc="http://schemas.openxmlformats.org/markup-compatibility/2006">
      <mc:Choice Requires="x14">
        <control shapeId="55297" r:id="rId4" name="CommandButton1">
          <controlPr defaultSize="0" autoLine="0" r:id="rId5">
            <anchor moveWithCells="1">
              <from>
                <xdr:col>6</xdr:col>
                <xdr:colOff>38100</xdr:colOff>
                <xdr:row>5</xdr:row>
                <xdr:rowOff>95250</xdr:rowOff>
              </from>
              <to>
                <xdr:col>6</xdr:col>
                <xdr:colOff>1495425</xdr:colOff>
                <xdr:row>6</xdr:row>
                <xdr:rowOff>190500</xdr:rowOff>
              </to>
            </anchor>
          </controlPr>
        </control>
      </mc:Choice>
      <mc:Fallback>
        <control shapeId="55297" r:id="rId4" name="CommandButton1"/>
      </mc:Fallback>
    </mc:AlternateContent>
  </controls>
  <tableParts count="1">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B1:AF646"/>
  <sheetViews>
    <sheetView showGridLines="0" zoomScaleNormal="100" workbookViewId="0">
      <selection activeCell="S139" sqref="S139:S178"/>
    </sheetView>
  </sheetViews>
  <sheetFormatPr baseColWidth="10" defaultColWidth="11.42578125" defaultRowHeight="12.75" x14ac:dyDescent="0.2"/>
  <cols>
    <col min="1" max="1" width="3.85546875" style="2" customWidth="1"/>
    <col min="2" max="4" width="6.5703125" style="2" hidden="1" customWidth="1"/>
    <col min="5" max="5" width="8" style="2" hidden="1" customWidth="1"/>
    <col min="6" max="6" width="6.5703125" style="2" hidden="1" customWidth="1"/>
    <col min="7" max="7" width="30.7109375" style="4" customWidth="1"/>
    <col min="8" max="8" width="28.42578125" style="4" customWidth="1"/>
    <col min="9" max="9" width="16.7109375" style="4" hidden="1" customWidth="1"/>
    <col min="10" max="10" width="21.85546875" style="4" customWidth="1"/>
    <col min="11" max="12" width="25.28515625" style="4" customWidth="1"/>
    <col min="13" max="14" width="20.5703125" style="4" customWidth="1"/>
    <col min="15" max="15" width="19" style="4" customWidth="1"/>
    <col min="16" max="16" width="11.42578125" style="4" hidden="1" customWidth="1"/>
    <col min="17" max="17" width="22.28515625" style="4" customWidth="1"/>
    <col min="18" max="20" width="18" style="4" customWidth="1"/>
    <col min="21" max="21" width="18.140625" style="4" customWidth="1"/>
    <col min="22" max="22" width="17.85546875" style="4" customWidth="1"/>
    <col min="23" max="23" width="25.85546875" style="2" customWidth="1"/>
    <col min="24" max="16384" width="11.42578125" style="2"/>
  </cols>
  <sheetData>
    <row r="1" spans="2:32" ht="15" customHeight="1" x14ac:dyDescent="0.25">
      <c r="G1" s="485"/>
      <c r="H1" s="485"/>
      <c r="I1" s="485"/>
      <c r="J1" s="485"/>
      <c r="K1" s="485"/>
      <c r="L1" s="485"/>
      <c r="M1" s="485"/>
      <c r="N1" s="485"/>
      <c r="O1" s="485"/>
      <c r="P1" s="485"/>
      <c r="Q1" s="485"/>
      <c r="R1" s="485"/>
      <c r="S1" s="2"/>
      <c r="T1" s="2"/>
      <c r="U1" s="2"/>
      <c r="V1" s="2"/>
      <c r="X1" s="429"/>
      <c r="Y1" s="429"/>
      <c r="Z1" s="429"/>
      <c r="AA1" s="429"/>
      <c r="AB1" s="429"/>
      <c r="AC1" s="429"/>
      <c r="AD1" s="429"/>
      <c r="AE1" s="429"/>
      <c r="AF1"/>
    </row>
    <row r="2" spans="2:32" customFormat="1" ht="15.75" x14ac:dyDescent="0.25">
      <c r="H2" s="430" t="str">
        <f>'[1]Formulario PPGR1'!H2</f>
        <v>Servicio Nacional de Salud</v>
      </c>
      <c r="I2" s="430"/>
      <c r="M2" s="1"/>
      <c r="N2" s="1"/>
      <c r="O2" s="1"/>
      <c r="P2" s="1"/>
      <c r="Q2" s="1"/>
      <c r="R2" s="1"/>
      <c r="S2" s="1"/>
      <c r="T2" s="1"/>
      <c r="U2" s="1"/>
      <c r="V2" s="1"/>
      <c r="W2" s="1"/>
      <c r="X2" s="105"/>
      <c r="Y2" s="103"/>
      <c r="Z2" s="103"/>
      <c r="AA2" s="103"/>
      <c r="AB2" s="104"/>
    </row>
    <row r="3" spans="2:32" customFormat="1" ht="15" x14ac:dyDescent="0.25">
      <c r="H3" s="431" t="str">
        <f>'[1]Formulario PPGR1'!H3</f>
        <v>Dirección de Planificación y Desarrollo</v>
      </c>
      <c r="I3" s="431"/>
      <c r="M3" s="1"/>
      <c r="N3" s="1"/>
      <c r="O3" s="1"/>
      <c r="P3" s="1"/>
      <c r="Q3" s="1"/>
      <c r="R3" s="1"/>
      <c r="S3" s="1"/>
      <c r="T3" s="1"/>
      <c r="U3" s="1"/>
      <c r="V3" s="1"/>
      <c r="W3" s="1"/>
      <c r="X3" s="105"/>
      <c r="Y3" s="103"/>
      <c r="Z3" s="103"/>
      <c r="AA3" s="103"/>
      <c r="AB3" s="104"/>
    </row>
    <row r="4" spans="2:32" customFormat="1" ht="15" x14ac:dyDescent="0.25">
      <c r="H4" s="432">
        <f>'[1]Formulario PPGR1'!H4</f>
        <v>0</v>
      </c>
      <c r="I4" s="432"/>
      <c r="M4" s="1"/>
      <c r="N4" s="1"/>
      <c r="O4" s="1"/>
      <c r="P4" s="1"/>
      <c r="Q4" s="1"/>
      <c r="R4" s="1"/>
      <c r="S4" s="1"/>
      <c r="T4" s="1"/>
      <c r="U4" s="1"/>
      <c r="V4" s="1"/>
      <c r="W4" s="1"/>
      <c r="X4" s="105"/>
      <c r="Y4" s="103"/>
      <c r="Z4" s="103"/>
      <c r="AA4" s="103"/>
      <c r="AB4" s="104"/>
    </row>
    <row r="5" spans="2:32" customFormat="1" ht="15" x14ac:dyDescent="0.25">
      <c r="H5" s="432" t="s">
        <v>1501</v>
      </c>
      <c r="I5" s="432"/>
      <c r="M5" s="1"/>
      <c r="N5" s="1"/>
      <c r="O5" s="1"/>
      <c r="P5" s="1"/>
      <c r="Q5" s="1"/>
      <c r="R5" s="1"/>
      <c r="S5" s="1"/>
      <c r="T5" s="1"/>
      <c r="U5" s="1"/>
      <c r="V5" s="1"/>
      <c r="W5" s="1"/>
      <c r="X5" s="105"/>
      <c r="Y5" s="103"/>
      <c r="Z5" s="103"/>
      <c r="AA5" s="103"/>
      <c r="AB5" s="104"/>
    </row>
    <row r="6" spans="2:32" ht="15" x14ac:dyDescent="0.25">
      <c r="G6" s="488"/>
      <c r="H6" s="433" t="str">
        <f>'[1]Formulario PPGR1'!$R$3</f>
        <v>R8 - SRS Cibao Central</v>
      </c>
      <c r="I6" s="433"/>
      <c r="J6" s="2"/>
      <c r="K6" s="2"/>
      <c r="L6" s="2"/>
      <c r="M6" s="1"/>
      <c r="N6" s="1"/>
      <c r="O6" s="1"/>
      <c r="P6" s="1"/>
      <c r="Q6" s="1"/>
      <c r="R6" s="1"/>
      <c r="S6" s="1"/>
      <c r="T6" s="1"/>
      <c r="U6" s="2"/>
      <c r="V6" s="2"/>
      <c r="X6" s="429"/>
      <c r="Y6" s="429"/>
      <c r="Z6" s="429"/>
      <c r="AA6" s="429"/>
      <c r="AB6" s="429"/>
      <c r="AC6" s="429"/>
      <c r="AD6" s="429"/>
      <c r="AE6" s="429"/>
      <c r="AF6"/>
    </row>
    <row r="8" spans="2:32" ht="25.5" x14ac:dyDescent="0.2">
      <c r="B8" s="489" t="s">
        <v>1576</v>
      </c>
      <c r="C8" s="490" t="s">
        <v>1573</v>
      </c>
      <c r="D8" s="490" t="s">
        <v>468</v>
      </c>
      <c r="E8" s="490" t="s">
        <v>1574</v>
      </c>
      <c r="F8" s="491" t="s">
        <v>1575</v>
      </c>
      <c r="G8" s="492" t="s">
        <v>1326</v>
      </c>
      <c r="H8" s="492" t="s">
        <v>1567</v>
      </c>
      <c r="I8" s="438" t="s">
        <v>679</v>
      </c>
      <c r="J8" s="492" t="s">
        <v>1572</v>
      </c>
      <c r="K8" s="492" t="s">
        <v>59</v>
      </c>
      <c r="L8" s="492" t="s">
        <v>278</v>
      </c>
      <c r="M8" s="492" t="s">
        <v>1307</v>
      </c>
      <c r="N8" s="492" t="s">
        <v>463</v>
      </c>
      <c r="O8" s="492" t="s">
        <v>461</v>
      </c>
      <c r="P8" s="492" t="s">
        <v>1559</v>
      </c>
      <c r="Q8" s="492" t="s">
        <v>462</v>
      </c>
      <c r="R8" s="493" t="s">
        <v>3</v>
      </c>
      <c r="S8" s="493" t="s">
        <v>4</v>
      </c>
      <c r="T8" s="493" t="s">
        <v>5</v>
      </c>
      <c r="U8" s="494" t="s">
        <v>1330</v>
      </c>
      <c r="V8" s="493" t="s">
        <v>68</v>
      </c>
      <c r="W8" s="496" t="s">
        <v>63</v>
      </c>
    </row>
    <row r="9" spans="2:32" ht="25.5" x14ac:dyDescent="0.2">
      <c r="B9" s="490" t="str">
        <f>IF(Tabla465[[#This Row],[Tipos de Acciones]]="","",CONCATENATE(Tabla465[[#This Row],[POA]],".",Tabla465[[#This Row],[SRS]],".",Tabla465[[#This Row],[AREA]],".",Tabla465[[#This Row],[TIPO]]))</f>
        <v>2018.R8.Gerencia.Regional (Consolidado)</v>
      </c>
      <c r="C9" s="490">
        <f>IF(Tabla465[[#This Row],[Tipos de Acciones]]="","",'[1]Formulario PPGR1'!$N$2)</f>
        <v>2018</v>
      </c>
      <c r="D9" s="490" t="str">
        <f>IF(Tabla465[[#This Row],[Tipos de Acciones]]="","",'[1]Formulario PPGR1'!$N$3)</f>
        <v>R8</v>
      </c>
      <c r="E9" s="490" t="str">
        <f>IF(Tabla465[[#This Row],[Tipos de Acciones]]="","",'[1]Formulario PPGR1'!$N$4)</f>
        <v>Gerencia</v>
      </c>
      <c r="F9" s="490" t="str">
        <f>IF(Tabla465[[#This Row],[Tipos de Acciones]]="","",'[1]Formulario PPGR1'!$N$5)</f>
        <v>Regional (Consolidado)</v>
      </c>
      <c r="G9" s="499" t="s">
        <v>1313</v>
      </c>
      <c r="H9" s="509" t="s">
        <v>268</v>
      </c>
      <c r="I9" s="510">
        <f>IFERROR(VLOOKUP(Tabla465[[#This Row],[Tipo de Equipo]],[1]LSIns!F15:G31,2,FALSE),"")</f>
        <v>0</v>
      </c>
      <c r="J9" s="509" t="s">
        <v>268</v>
      </c>
      <c r="K9" s="509" t="s">
        <v>2368</v>
      </c>
      <c r="L9" s="509"/>
      <c r="M9" s="499" t="s">
        <v>469</v>
      </c>
      <c r="N9" s="511" t="s">
        <v>2369</v>
      </c>
      <c r="O9" s="511" t="s">
        <v>1527</v>
      </c>
      <c r="P9" s="512" t="str">
        <f>IFERROR(VLOOKUP(Tabla465[[#This Row],[Provincia]],[1]Prov!$A$2:$B$156,2,FALSE),"")</f>
        <v/>
      </c>
      <c r="Q9" s="513" t="s">
        <v>1412</v>
      </c>
      <c r="R9" s="498" t="s">
        <v>440</v>
      </c>
      <c r="S9" s="498">
        <v>1</v>
      </c>
      <c r="T9" s="505">
        <v>1000000</v>
      </c>
      <c r="U9" s="493">
        <f>IFERROR(IF(AND(Tabla465[[#This Row],[Cantidad de Insumos]]="",Tabla465[[#This Row],[Precio Unitario]]=""),"",Tabla465[[#This Row],[Precio Unitario]]*Tabla465[[#This Row],[Cantidad de Insumos]]),"")</f>
        <v>1000000</v>
      </c>
      <c r="V9" s="493" t="str">
        <f>IFERROR(VLOOKUP($J9,[1]Insumos!$C$2:$F$528,4,FALSE),"")</f>
        <v/>
      </c>
      <c r="W9" s="504" t="s">
        <v>1302</v>
      </c>
    </row>
    <row r="10" spans="2:32" x14ac:dyDescent="0.2">
      <c r="B10" s="490" t="str">
        <f>IF(Tabla465[[#This Row],[Tipos de Acciones]]="","",CONCATENATE(Tabla465[[#This Row],[POA]],".",Tabla465[[#This Row],[SRS]],".",Tabla465[[#This Row],[AREA]],".",Tabla465[[#This Row],[TIPO]]))</f>
        <v>2018.R8.Gerencia.Regional (Consolidado)</v>
      </c>
      <c r="C10" s="490">
        <f>IF(Tabla465[[#This Row],[Tipos de Acciones]]="","",'[1]Formulario PPGR1'!$N$2)</f>
        <v>2018</v>
      </c>
      <c r="D10" s="490" t="str">
        <f>IF(Tabla465[[#This Row],[Tipos de Acciones]]="","",'[1]Formulario PPGR1'!$N$3)</f>
        <v>R8</v>
      </c>
      <c r="E10" s="490" t="str">
        <f>IF(Tabla465[[#This Row],[Tipos de Acciones]]="","",'[1]Formulario PPGR1'!$N$4)</f>
        <v>Gerencia</v>
      </c>
      <c r="F10" s="490" t="str">
        <f>IF(Tabla465[[#This Row],[Tipos de Acciones]]="","",'[1]Formulario PPGR1'!$N$5)</f>
        <v>Regional (Consolidado)</v>
      </c>
      <c r="G10" s="499" t="s">
        <v>1313</v>
      </c>
      <c r="H10" s="509" t="s">
        <v>268</v>
      </c>
      <c r="I10" s="510">
        <f>IFERROR(VLOOKUP(Tabla465[[#This Row],[Tipo de Equipo]],[1]LSIns!F16:G32,2,FALSE),"")</f>
        <v>0</v>
      </c>
      <c r="J10" s="509" t="s">
        <v>268</v>
      </c>
      <c r="K10" s="509" t="s">
        <v>2368</v>
      </c>
      <c r="L10" s="509"/>
      <c r="M10" s="499" t="s">
        <v>469</v>
      </c>
      <c r="N10" s="511" t="s">
        <v>2370</v>
      </c>
      <c r="O10" s="511" t="s">
        <v>1528</v>
      </c>
      <c r="P10" s="512" t="str">
        <f>IFERROR(VLOOKUP(Tabla465[[#This Row],[Provincia]],[1]Prov!$A$2:$B$156,2,FALSE),"")</f>
        <v/>
      </c>
      <c r="Q10" s="513" t="s">
        <v>1420</v>
      </c>
      <c r="R10" s="498" t="s">
        <v>440</v>
      </c>
      <c r="S10" s="498">
        <v>1</v>
      </c>
      <c r="T10" s="505">
        <v>1000000</v>
      </c>
      <c r="U10" s="493">
        <f>IFERROR(IF(AND(Tabla465[[#This Row],[Cantidad de Insumos]]="",Tabla465[[#This Row],[Precio Unitario]]=""),"",Tabla465[[#This Row],[Precio Unitario]]*Tabla465[[#This Row],[Cantidad de Insumos]]),"")</f>
        <v>1000000</v>
      </c>
      <c r="V10" s="493" t="str">
        <f>IFERROR(VLOOKUP($J10,[1]Insumos!$C$2:$F$528,4,FALSE),"")</f>
        <v/>
      </c>
      <c r="W10" s="504" t="s">
        <v>1302</v>
      </c>
    </row>
    <row r="11" spans="2:32" x14ac:dyDescent="0.2">
      <c r="B11" s="490" t="str">
        <f>IF(Tabla465[[#This Row],[Tipos de Acciones]]="","",CONCATENATE(Tabla465[[#This Row],[POA]],".",Tabla465[[#This Row],[SRS]],".",Tabla465[[#This Row],[AREA]],".",Tabla465[[#This Row],[TIPO]]))</f>
        <v>2018.R8.Gerencia.Regional (Consolidado)</v>
      </c>
      <c r="C11" s="490">
        <f>IF(Tabla465[[#This Row],[Tipos de Acciones]]="","",'[1]Formulario PPGR1'!$N$2)</f>
        <v>2018</v>
      </c>
      <c r="D11" s="490" t="str">
        <f>IF(Tabla465[[#This Row],[Tipos de Acciones]]="","",'[1]Formulario PPGR1'!$N$3)</f>
        <v>R8</v>
      </c>
      <c r="E11" s="490" t="str">
        <f>IF(Tabla465[[#This Row],[Tipos de Acciones]]="","",'[1]Formulario PPGR1'!$N$4)</f>
        <v>Gerencia</v>
      </c>
      <c r="F11" s="490" t="str">
        <f>IF(Tabla465[[#This Row],[Tipos de Acciones]]="","",'[1]Formulario PPGR1'!$N$5)</f>
        <v>Regional (Consolidado)</v>
      </c>
      <c r="G11" s="499" t="s">
        <v>1313</v>
      </c>
      <c r="H11" s="509" t="s">
        <v>268</v>
      </c>
      <c r="I11" s="510">
        <f>IFERROR(VLOOKUP(Tabla465[[#This Row],[Tipo de Equipo]],[1]LSIns!F16:G32,2,FALSE),"")</f>
        <v>0</v>
      </c>
      <c r="J11" s="509" t="s">
        <v>268</v>
      </c>
      <c r="K11" s="509" t="s">
        <v>2368</v>
      </c>
      <c r="L11" s="509"/>
      <c r="M11" s="499" t="s">
        <v>469</v>
      </c>
      <c r="N11" s="511" t="s">
        <v>2371</v>
      </c>
      <c r="O11" s="511" t="s">
        <v>1536</v>
      </c>
      <c r="P11" s="512" t="str">
        <f>IFERROR(VLOOKUP(Tabla465[[#This Row],[Provincia]],[1]Prov!$A$2:$B$156,2,FALSE),"")</f>
        <v/>
      </c>
      <c r="Q11" s="513" t="s">
        <v>1473</v>
      </c>
      <c r="R11" s="498" t="s">
        <v>440</v>
      </c>
      <c r="S11" s="498">
        <v>1</v>
      </c>
      <c r="T11" s="505">
        <v>1000000</v>
      </c>
      <c r="U11" s="493">
        <f>IFERROR(IF(AND(Tabla465[[#This Row],[Cantidad de Insumos]]="",Tabla465[[#This Row],[Precio Unitario]]=""),"",Tabla465[[#This Row],[Precio Unitario]]*Tabla465[[#This Row],[Cantidad de Insumos]]),"")</f>
        <v>1000000</v>
      </c>
      <c r="V11" s="493" t="str">
        <f>IFERROR(VLOOKUP($J11,[1]Insumos!$C$2:$F$528,4,FALSE),"")</f>
        <v/>
      </c>
      <c r="W11" s="504" t="s">
        <v>1302</v>
      </c>
    </row>
    <row r="12" spans="2:32" ht="25.5" x14ac:dyDescent="0.2">
      <c r="B12" s="490" t="str">
        <f>IF(Tabla465[[#This Row],[Tipos de Acciones]]="","",CONCATENATE(Tabla465[[#This Row],[POA]],".",Tabla465[[#This Row],[SRS]],".",Tabla465[[#This Row],[AREA]],".",Tabla465[[#This Row],[TIPO]]))</f>
        <v>2018.R8.Gerencia.Regional (Consolidado)</v>
      </c>
      <c r="C12" s="490">
        <f>IF(Tabla465[[#This Row],[Tipos de Acciones]]="","",'[1]Formulario PPGR1'!$N$2)</f>
        <v>2018</v>
      </c>
      <c r="D12" s="490" t="str">
        <f>IF(Tabla465[[#This Row],[Tipos de Acciones]]="","",'[1]Formulario PPGR1'!$N$3)</f>
        <v>R8</v>
      </c>
      <c r="E12" s="490" t="str">
        <f>IF(Tabla465[[#This Row],[Tipos de Acciones]]="","",'[1]Formulario PPGR1'!$N$4)</f>
        <v>Gerencia</v>
      </c>
      <c r="F12" s="490" t="str">
        <f>IF(Tabla465[[#This Row],[Tipos de Acciones]]="","",'[1]Formulario PPGR1'!$N$5)</f>
        <v>Regional (Consolidado)</v>
      </c>
      <c r="G12" s="499" t="s">
        <v>1313</v>
      </c>
      <c r="H12" s="509" t="s">
        <v>826</v>
      </c>
      <c r="I12" s="510">
        <f>IFERROR(VLOOKUP(Tabla465[[#This Row],[Tipo de Equipo]],[1]LSIns!F16:G32,2,FALSE),"")</f>
        <v>0</v>
      </c>
      <c r="J12" s="509" t="s">
        <v>2372</v>
      </c>
      <c r="K12" s="509" t="s">
        <v>2373</v>
      </c>
      <c r="L12" s="509"/>
      <c r="M12" s="499" t="s">
        <v>468</v>
      </c>
      <c r="N12" s="511" t="s">
        <v>468</v>
      </c>
      <c r="O12" s="511" t="s">
        <v>1527</v>
      </c>
      <c r="P12" s="512" t="str">
        <f>IFERROR(VLOOKUP(Tabla465[[#This Row],[Provincia]],[1]Prov!$A$2:$B$156,2,FALSE),"")</f>
        <v/>
      </c>
      <c r="Q12" s="513" t="s">
        <v>1412</v>
      </c>
      <c r="R12" s="498" t="s">
        <v>440</v>
      </c>
      <c r="S12" s="498">
        <v>12</v>
      </c>
      <c r="T12" s="505">
        <v>4000</v>
      </c>
      <c r="U12" s="493">
        <f>IFERROR(IF(AND(Tabla465[[#This Row],[Cantidad de Insumos]]="",Tabla465[[#This Row],[Precio Unitario]]=""),"",Tabla465[[#This Row],[Precio Unitario]]*Tabla465[[#This Row],[Cantidad de Insumos]]),"")</f>
        <v>48000</v>
      </c>
      <c r="V12" s="493" t="str">
        <f>IFERROR(VLOOKUP($J12,[1]Insumos!$C$2:$F$528,4,FALSE),"")</f>
        <v>2.6.1.3.01</v>
      </c>
      <c r="W12" s="504" t="s">
        <v>1302</v>
      </c>
    </row>
    <row r="13" spans="2:32" ht="25.5" x14ac:dyDescent="0.2">
      <c r="B13" s="490" t="str">
        <f>IF(Tabla465[[#This Row],[Tipos de Acciones]]="","",CONCATENATE(Tabla465[[#This Row],[POA]],".",Tabla465[[#This Row],[SRS]],".",Tabla465[[#This Row],[AREA]],".",Tabla465[[#This Row],[TIPO]]))</f>
        <v>2018.R8.Gerencia.Regional (Consolidado)</v>
      </c>
      <c r="C13" s="490">
        <f>IF(Tabla465[[#This Row],[Tipos de Acciones]]="","",'[1]Formulario PPGR1'!$N$2)</f>
        <v>2018</v>
      </c>
      <c r="D13" s="490" t="str">
        <f>IF(Tabla465[[#This Row],[Tipos de Acciones]]="","",'[1]Formulario PPGR1'!$N$3)</f>
        <v>R8</v>
      </c>
      <c r="E13" s="490" t="str">
        <f>IF(Tabla465[[#This Row],[Tipos de Acciones]]="","",'[1]Formulario PPGR1'!$N$4)</f>
        <v>Gerencia</v>
      </c>
      <c r="F13" s="490" t="str">
        <f>IF(Tabla465[[#This Row],[Tipos de Acciones]]="","",'[1]Formulario PPGR1'!$N$5)</f>
        <v>Regional (Consolidado)</v>
      </c>
      <c r="G13" s="499" t="s">
        <v>1313</v>
      </c>
      <c r="H13" s="509" t="s">
        <v>826</v>
      </c>
      <c r="I13" s="510">
        <f>IFERROR(VLOOKUP(Tabla465[[#This Row],[Tipo de Equipo]],[1]LSIns!F16:G32,2,FALSE),"")</f>
        <v>0</v>
      </c>
      <c r="J13" s="509" t="s">
        <v>833</v>
      </c>
      <c r="K13" s="509" t="s">
        <v>2374</v>
      </c>
      <c r="L13" s="509"/>
      <c r="M13" s="499" t="s">
        <v>468</v>
      </c>
      <c r="N13" s="511" t="s">
        <v>468</v>
      </c>
      <c r="O13" s="511" t="s">
        <v>1527</v>
      </c>
      <c r="P13" s="512" t="str">
        <f>IFERROR(VLOOKUP(Tabla465[[#This Row],[Provincia]],[1]Prov!$A$2:$B$156,2,FALSE),"")</f>
        <v/>
      </c>
      <c r="Q13" s="513" t="s">
        <v>1412</v>
      </c>
      <c r="R13" s="498" t="s">
        <v>440</v>
      </c>
      <c r="S13" s="498">
        <v>12</v>
      </c>
      <c r="T13" s="505">
        <v>29000</v>
      </c>
      <c r="U13" s="493">
        <f>IFERROR(IF(AND(Tabla465[[#This Row],[Cantidad de Insumos]]="",Tabla465[[#This Row],[Precio Unitario]]=""),"",Tabla465[[#This Row],[Precio Unitario]]*Tabla465[[#This Row],[Cantidad de Insumos]]),"")</f>
        <v>348000</v>
      </c>
      <c r="V13" s="493" t="str">
        <f>IFERROR(VLOOKUP($J13,[1]Insumos!$C$2:$F$528,4,FALSE),"")</f>
        <v>2.6.1.3.01</v>
      </c>
      <c r="W13" s="504" t="s">
        <v>1302</v>
      </c>
    </row>
    <row r="14" spans="2:32" ht="25.5" x14ac:dyDescent="0.2">
      <c r="B14" s="490" t="str">
        <f>IF(Tabla465[[#This Row],[Tipos de Acciones]]="","",CONCATENATE(Tabla465[[#This Row],[POA]],".",Tabla465[[#This Row],[SRS]],".",Tabla465[[#This Row],[AREA]],".",Tabla465[[#This Row],[TIPO]]))</f>
        <v>2018.R8.Gerencia.Regional (Consolidado)</v>
      </c>
      <c r="C14" s="490">
        <f>IF(Tabla465[[#This Row],[Tipos de Acciones]]="","",'[1]Formulario PPGR1'!$N$2)</f>
        <v>2018</v>
      </c>
      <c r="D14" s="490" t="str">
        <f>IF(Tabla465[[#This Row],[Tipos de Acciones]]="","",'[1]Formulario PPGR1'!$N$3)</f>
        <v>R8</v>
      </c>
      <c r="E14" s="490" t="str">
        <f>IF(Tabla465[[#This Row],[Tipos de Acciones]]="","",'[1]Formulario PPGR1'!$N$4)</f>
        <v>Gerencia</v>
      </c>
      <c r="F14" s="490" t="str">
        <f>IF(Tabla465[[#This Row],[Tipos de Acciones]]="","",'[1]Formulario PPGR1'!$N$5)</f>
        <v>Regional (Consolidado)</v>
      </c>
      <c r="G14" s="499" t="s">
        <v>1313</v>
      </c>
      <c r="H14" s="509" t="s">
        <v>2375</v>
      </c>
      <c r="I14" s="510">
        <f>IFERROR(VLOOKUP(Tabla465[[#This Row],[Tipo de Equipo]],[1]LSIns!F16:G32,2,FALSE),"")</f>
        <v>0</v>
      </c>
      <c r="J14" s="509" t="s">
        <v>745</v>
      </c>
      <c r="K14" s="509"/>
      <c r="L14" s="509"/>
      <c r="M14" s="499" t="s">
        <v>465</v>
      </c>
      <c r="N14" s="499" t="s">
        <v>465</v>
      </c>
      <c r="O14" s="511" t="s">
        <v>1536</v>
      </c>
      <c r="P14" s="512" t="str">
        <f>IFERROR(VLOOKUP(Tabla465[[#This Row],[Provincia]],[1]Prov!$A$2:$B$156,2,FALSE),"")</f>
        <v/>
      </c>
      <c r="Q14" s="513" t="s">
        <v>1473</v>
      </c>
      <c r="R14" s="498" t="s">
        <v>440</v>
      </c>
      <c r="S14" s="498">
        <v>10</v>
      </c>
      <c r="T14" s="498">
        <v>16000</v>
      </c>
      <c r="U14" s="493">
        <f>IFERROR(IF(AND(Tabla465[[#This Row],[Cantidad de Insumos]]="",Tabla465[[#This Row],[Precio Unitario]]=""),"",Tabla465[[#This Row],[Precio Unitario]]*Tabla465[[#This Row],[Cantidad de Insumos]]),"")</f>
        <v>160000</v>
      </c>
      <c r="V14" s="493" t="str">
        <f>IFERROR(VLOOKUP($J14,[1]Insumos!$C$2:$F$528,4,FALSE),"")</f>
        <v>2.6.3.1.01</v>
      </c>
      <c r="W14" s="504" t="s">
        <v>1302</v>
      </c>
    </row>
    <row r="15" spans="2:32" ht="25.5" x14ac:dyDescent="0.2">
      <c r="B15" s="490" t="str">
        <f>IF(Tabla465[[#This Row],[Tipos de Acciones]]="","",CONCATENATE(Tabla465[[#This Row],[POA]],".",Tabla465[[#This Row],[SRS]],".",Tabla465[[#This Row],[AREA]],".",Tabla465[[#This Row],[TIPO]]))</f>
        <v>2018.R8.Gerencia.Regional (Consolidado)</v>
      </c>
      <c r="C15" s="490">
        <f>IF(Tabla465[[#This Row],[Tipos de Acciones]]="","",'[1]Formulario PPGR1'!$N$2)</f>
        <v>2018</v>
      </c>
      <c r="D15" s="490" t="str">
        <f>IF(Tabla465[[#This Row],[Tipos de Acciones]]="","",'[1]Formulario PPGR1'!$N$3)</f>
        <v>R8</v>
      </c>
      <c r="E15" s="490" t="str">
        <f>IF(Tabla465[[#This Row],[Tipos de Acciones]]="","",'[1]Formulario PPGR1'!$N$4)</f>
        <v>Gerencia</v>
      </c>
      <c r="F15" s="490" t="str">
        <f>IF(Tabla465[[#This Row],[Tipos de Acciones]]="","",'[1]Formulario PPGR1'!$N$5)</f>
        <v>Regional (Consolidado)</v>
      </c>
      <c r="G15" s="499" t="s">
        <v>1313</v>
      </c>
      <c r="H15" s="509" t="s">
        <v>826</v>
      </c>
      <c r="I15" s="510">
        <f>IFERROR(VLOOKUP(Tabla465[[#This Row],[Tipo de Equipo]],[1]LSIns!F16:G32,2,FALSE),"")</f>
        <v>0</v>
      </c>
      <c r="J15" s="509" t="s">
        <v>832</v>
      </c>
      <c r="K15" s="509" t="s">
        <v>2376</v>
      </c>
      <c r="L15" s="509"/>
      <c r="M15" s="499" t="s">
        <v>468</v>
      </c>
      <c r="N15" s="511" t="s">
        <v>468</v>
      </c>
      <c r="O15" s="511" t="s">
        <v>1527</v>
      </c>
      <c r="P15" s="512" t="str">
        <f>IFERROR(VLOOKUP(Tabla465[[#This Row],[Provincia]],[1]Prov!$A$2:$B$156,2,FALSE),"")</f>
        <v/>
      </c>
      <c r="Q15" s="513" t="s">
        <v>1412</v>
      </c>
      <c r="R15" s="498" t="s">
        <v>440</v>
      </c>
      <c r="S15" s="498">
        <v>4</v>
      </c>
      <c r="T15" s="498">
        <v>12000</v>
      </c>
      <c r="U15" s="493">
        <f>IFERROR(IF(AND(Tabla465[[#This Row],[Cantidad de Insumos]]="",Tabla465[[#This Row],[Precio Unitario]]=""),"",Tabla465[[#This Row],[Precio Unitario]]*Tabla465[[#This Row],[Cantidad de Insumos]]),"")</f>
        <v>48000</v>
      </c>
      <c r="V15" s="493" t="str">
        <f>IFERROR(VLOOKUP($J15,[1]Insumos!$C$2:$F$528,4,FALSE),"")</f>
        <v>2.6.1.3.01</v>
      </c>
      <c r="W15" s="504" t="s">
        <v>1302</v>
      </c>
    </row>
    <row r="16" spans="2:32" ht="38.25" x14ac:dyDescent="0.2">
      <c r="B16" s="490" t="str">
        <f>IF(Tabla465[[#This Row],[Tipos de Acciones]]="","",CONCATENATE(Tabla465[[#This Row],[POA]],".",Tabla465[[#This Row],[SRS]],".",Tabla465[[#This Row],[AREA]],".",Tabla465[[#This Row],[TIPO]]))</f>
        <v>2018.R8.Gerencia.Regional (Consolidado)</v>
      </c>
      <c r="C16" s="490">
        <f>IF(Tabla465[[#This Row],[Tipos de Acciones]]="","",'[1]Formulario PPGR1'!$N$2)</f>
        <v>2018</v>
      </c>
      <c r="D16" s="490" t="str">
        <f>IF(Tabla465[[#This Row],[Tipos de Acciones]]="","",'[1]Formulario PPGR1'!$N$3)</f>
        <v>R8</v>
      </c>
      <c r="E16" s="490" t="str">
        <f>IF(Tabla465[[#This Row],[Tipos de Acciones]]="","",'[1]Formulario PPGR1'!$N$4)</f>
        <v>Gerencia</v>
      </c>
      <c r="F16" s="490" t="str">
        <f>IF(Tabla465[[#This Row],[Tipos de Acciones]]="","",'[1]Formulario PPGR1'!$N$5)</f>
        <v>Regional (Consolidado)</v>
      </c>
      <c r="G16" s="499" t="s">
        <v>1313</v>
      </c>
      <c r="H16" s="509" t="s">
        <v>2375</v>
      </c>
      <c r="I16" s="510">
        <f>IFERROR(VLOOKUP(Tabla465[[#This Row],[Tipo de Equipo]],[1]LSIns!F16:G32,2,FALSE),"")</f>
        <v>0</v>
      </c>
      <c r="J16" s="509" t="s">
        <v>775</v>
      </c>
      <c r="K16" s="509"/>
      <c r="L16" s="509"/>
      <c r="M16" s="499" t="s">
        <v>465</v>
      </c>
      <c r="N16" s="511" t="s">
        <v>465</v>
      </c>
      <c r="O16" s="511" t="s">
        <v>1536</v>
      </c>
      <c r="P16" s="512" t="str">
        <f>IFERROR(VLOOKUP(Tabla465[[#This Row],[Provincia]],[1]Prov!$A$2:$B$156,2,FALSE),"")</f>
        <v/>
      </c>
      <c r="Q16" s="513" t="s">
        <v>1473</v>
      </c>
      <c r="R16" s="498" t="s">
        <v>440</v>
      </c>
      <c r="S16" s="498">
        <v>20</v>
      </c>
      <c r="T16" s="498">
        <v>1500</v>
      </c>
      <c r="U16" s="493">
        <f>IFERROR(IF(AND(Tabla465[[#This Row],[Cantidad de Insumos]]="",Tabla465[[#This Row],[Precio Unitario]]=""),"",Tabla465[[#This Row],[Precio Unitario]]*Tabla465[[#This Row],[Cantidad de Insumos]]),"")</f>
        <v>30000</v>
      </c>
      <c r="V16" s="493" t="str">
        <f>IFERROR(VLOOKUP($J16,[1]Insumos!$C$2:$F$528,4,FALSE),"")</f>
        <v>2.6.3.1.01</v>
      </c>
      <c r="W16" s="504" t="s">
        <v>1302</v>
      </c>
    </row>
    <row r="17" spans="2:23" ht="38.25" x14ac:dyDescent="0.2">
      <c r="B17" s="490" t="str">
        <f>IF(Tabla465[[#This Row],[Tipos de Acciones]]="","",CONCATENATE(Tabla465[[#This Row],[POA]],".",Tabla465[[#This Row],[SRS]],".",Tabla465[[#This Row],[AREA]],".",Tabla465[[#This Row],[TIPO]]))</f>
        <v>2018.R8.Gerencia.Regional (Consolidado)</v>
      </c>
      <c r="C17" s="490">
        <f>IF(Tabla465[[#This Row],[Tipos de Acciones]]="","",'[1]Formulario PPGR1'!$N$2)</f>
        <v>2018</v>
      </c>
      <c r="D17" s="490" t="str">
        <f>IF(Tabla465[[#This Row],[Tipos de Acciones]]="","",'[1]Formulario PPGR1'!$N$3)</f>
        <v>R8</v>
      </c>
      <c r="E17" s="490" t="str">
        <f>IF(Tabla465[[#This Row],[Tipos de Acciones]]="","",'[1]Formulario PPGR1'!$N$4)</f>
        <v>Gerencia</v>
      </c>
      <c r="F17" s="490" t="str">
        <f>IF(Tabla465[[#This Row],[Tipos de Acciones]]="","",'[1]Formulario PPGR1'!$N$5)</f>
        <v>Regional (Consolidado)</v>
      </c>
      <c r="G17" s="499" t="s">
        <v>1313</v>
      </c>
      <c r="H17" s="509" t="s">
        <v>2375</v>
      </c>
      <c r="I17" s="510">
        <f>IFERROR(VLOOKUP(Tabla465[[#This Row],[Tipo de Equipo]],[1]LSIns!F16:G32,2,FALSE),"")</f>
        <v>0</v>
      </c>
      <c r="J17" s="509" t="s">
        <v>779</v>
      </c>
      <c r="K17" s="509"/>
      <c r="L17" s="509"/>
      <c r="M17" s="499" t="s">
        <v>465</v>
      </c>
      <c r="N17" s="499" t="s">
        <v>465</v>
      </c>
      <c r="O17" s="511" t="s">
        <v>1536</v>
      </c>
      <c r="P17" s="512" t="str">
        <f>IFERROR(VLOOKUP(Tabla465[[#This Row],[Provincia]],[1]Prov!$A$2:$B$156,2,FALSE),"")</f>
        <v/>
      </c>
      <c r="Q17" s="513" t="s">
        <v>1473</v>
      </c>
      <c r="R17" s="498" t="s">
        <v>440</v>
      </c>
      <c r="S17" s="498">
        <v>30</v>
      </c>
      <c r="T17" s="498">
        <v>2000</v>
      </c>
      <c r="U17" s="493">
        <f>IFERROR(IF(AND(Tabla465[[#This Row],[Cantidad de Insumos]]="",Tabla465[[#This Row],[Precio Unitario]]=""),"",Tabla465[[#This Row],[Precio Unitario]]*Tabla465[[#This Row],[Cantidad de Insumos]]),"")</f>
        <v>60000</v>
      </c>
      <c r="V17" s="493" t="str">
        <f>IFERROR(VLOOKUP($J17,[1]Insumos!$C$2:$F$528,4,FALSE),"")</f>
        <v>2.6.3.1.01</v>
      </c>
      <c r="W17" s="504" t="s">
        <v>1302</v>
      </c>
    </row>
    <row r="18" spans="2:23" ht="38.25" x14ac:dyDescent="0.2">
      <c r="B18" s="490" t="str">
        <f>IF(Tabla465[[#This Row],[Tipos de Acciones]]="","",CONCATENATE(Tabla465[[#This Row],[POA]],".",Tabla465[[#This Row],[SRS]],".",Tabla465[[#This Row],[AREA]],".",Tabla465[[#This Row],[TIPO]]))</f>
        <v>2018.R8.Gerencia.Regional (Consolidado)</v>
      </c>
      <c r="C18" s="490">
        <f>IF(Tabla465[[#This Row],[Tipos de Acciones]]="","",'[1]Formulario PPGR1'!$N$2)</f>
        <v>2018</v>
      </c>
      <c r="D18" s="490" t="str">
        <f>IF(Tabla465[[#This Row],[Tipos de Acciones]]="","",'[1]Formulario PPGR1'!$N$3)</f>
        <v>R8</v>
      </c>
      <c r="E18" s="490" t="str">
        <f>IF(Tabla465[[#This Row],[Tipos de Acciones]]="","",'[1]Formulario PPGR1'!$N$4)</f>
        <v>Gerencia</v>
      </c>
      <c r="F18" s="490" t="str">
        <f>IF(Tabla465[[#This Row],[Tipos de Acciones]]="","",'[1]Formulario PPGR1'!$N$5)</f>
        <v>Regional (Consolidado)</v>
      </c>
      <c r="G18" s="499" t="s">
        <v>1313</v>
      </c>
      <c r="H18" s="509" t="s">
        <v>2375</v>
      </c>
      <c r="I18" s="510">
        <f>IFERROR(VLOOKUP(Tabla465[[#This Row],[Tipo de Equipo]],[1]LSIns!F16:G32,2,FALSE),"")</f>
        <v>0</v>
      </c>
      <c r="J18" s="509" t="s">
        <v>776</v>
      </c>
      <c r="K18" s="509"/>
      <c r="L18" s="509"/>
      <c r="M18" s="499" t="s">
        <v>465</v>
      </c>
      <c r="N18" s="499" t="s">
        <v>465</v>
      </c>
      <c r="O18" s="511" t="s">
        <v>1536</v>
      </c>
      <c r="P18" s="512" t="str">
        <f>IFERROR(VLOOKUP(Tabla465[[#This Row],[Provincia]],[1]Prov!$A$2:$B$156,2,FALSE),"")</f>
        <v/>
      </c>
      <c r="Q18" s="513" t="s">
        <v>1473</v>
      </c>
      <c r="R18" s="498" t="s">
        <v>440</v>
      </c>
      <c r="S18" s="498">
        <v>30</v>
      </c>
      <c r="T18" s="498">
        <v>900</v>
      </c>
      <c r="U18" s="493">
        <f>IFERROR(IF(AND(Tabla465[[#This Row],[Cantidad de Insumos]]="",Tabla465[[#This Row],[Precio Unitario]]=""),"",Tabla465[[#This Row],[Precio Unitario]]*Tabla465[[#This Row],[Cantidad de Insumos]]),"")</f>
        <v>27000</v>
      </c>
      <c r="V18" s="493" t="str">
        <f>IFERROR(VLOOKUP($J18,[1]Insumos!$C$2:$F$528,4,FALSE),"")</f>
        <v>2.6.3.1.01</v>
      </c>
      <c r="W18" s="504" t="s">
        <v>1302</v>
      </c>
    </row>
    <row r="19" spans="2:23" x14ac:dyDescent="0.2">
      <c r="B19" s="490" t="str">
        <f>IF(Tabla465[[#This Row],[Tipos de Acciones]]="","",CONCATENATE(Tabla465[[#This Row],[POA]],".",Tabla465[[#This Row],[SRS]],".",Tabla465[[#This Row],[AREA]],".",Tabla465[[#This Row],[TIPO]]))</f>
        <v>2018.R8.Gerencia.Regional (Consolidado)</v>
      </c>
      <c r="C19" s="490">
        <f>IF(Tabla465[[#This Row],[Tipos de Acciones]]="","",'[1]Formulario PPGR1'!$N$2)</f>
        <v>2018</v>
      </c>
      <c r="D19" s="490" t="str">
        <f>IF(Tabla465[[#This Row],[Tipos de Acciones]]="","",'[1]Formulario PPGR1'!$N$3)</f>
        <v>R8</v>
      </c>
      <c r="E19" s="490" t="str">
        <f>IF(Tabla465[[#This Row],[Tipos de Acciones]]="","",'[1]Formulario PPGR1'!$N$4)</f>
        <v>Gerencia</v>
      </c>
      <c r="F19" s="490" t="str">
        <f>IF(Tabla465[[#This Row],[Tipos de Acciones]]="","",'[1]Formulario PPGR1'!$N$5)</f>
        <v>Regional (Consolidado)</v>
      </c>
      <c r="G19" s="499" t="s">
        <v>1313</v>
      </c>
      <c r="H19" s="509" t="s">
        <v>2375</v>
      </c>
      <c r="I19" s="510">
        <f>IFERROR(VLOOKUP(Tabla465[[#This Row],[Tipo de Equipo]],[1]LSIns!F16:G32,2,FALSE),"")</f>
        <v>0</v>
      </c>
      <c r="J19" s="509" t="s">
        <v>783</v>
      </c>
      <c r="K19" s="509"/>
      <c r="L19" s="509"/>
      <c r="M19" s="499" t="s">
        <v>465</v>
      </c>
      <c r="N19" s="499" t="s">
        <v>465</v>
      </c>
      <c r="O19" s="511" t="s">
        <v>1536</v>
      </c>
      <c r="P19" s="512" t="str">
        <f>IFERROR(VLOOKUP(Tabla465[[#This Row],[Provincia]],[1]Prov!$A$2:$B$156,2,FALSE),"")</f>
        <v/>
      </c>
      <c r="Q19" s="513" t="s">
        <v>1473</v>
      </c>
      <c r="R19" s="498" t="s">
        <v>440</v>
      </c>
      <c r="S19" s="498">
        <v>30</v>
      </c>
      <c r="T19" s="498">
        <v>3000</v>
      </c>
      <c r="U19" s="493">
        <f>IFERROR(IF(AND(Tabla465[[#This Row],[Cantidad de Insumos]]="",Tabla465[[#This Row],[Precio Unitario]]=""),"",Tabla465[[#This Row],[Precio Unitario]]*Tabla465[[#This Row],[Cantidad de Insumos]]),"")</f>
        <v>90000</v>
      </c>
      <c r="V19" s="493" t="str">
        <f>IFERROR(VLOOKUP($J19,[1]Insumos!$C$2:$F$528,4,FALSE),"")</f>
        <v>2.6.3.1.01</v>
      </c>
      <c r="W19" s="504" t="s">
        <v>1302</v>
      </c>
    </row>
    <row r="20" spans="2:23" ht="25.5" x14ac:dyDescent="0.2">
      <c r="B20" s="490" t="str">
        <f>IF(Tabla465[[#This Row],[Tipos de Acciones]]="","",CONCATENATE(Tabla465[[#This Row],[POA]],".",Tabla465[[#This Row],[SRS]],".",Tabla465[[#This Row],[AREA]],".",Tabla465[[#This Row],[TIPO]]))</f>
        <v>2018.R8.Gerencia.Regional (Consolidado)</v>
      </c>
      <c r="C20" s="490">
        <f>IF(Tabla465[[#This Row],[Tipos de Acciones]]="","",'[1]Formulario PPGR1'!$N$2)</f>
        <v>2018</v>
      </c>
      <c r="D20" s="490" t="str">
        <f>IF(Tabla465[[#This Row],[Tipos de Acciones]]="","",'[1]Formulario PPGR1'!$N$3)</f>
        <v>R8</v>
      </c>
      <c r="E20" s="490" t="str">
        <f>IF(Tabla465[[#This Row],[Tipos de Acciones]]="","",'[1]Formulario PPGR1'!$N$4)</f>
        <v>Gerencia</v>
      </c>
      <c r="F20" s="490" t="str">
        <f>IF(Tabla465[[#This Row],[Tipos de Acciones]]="","",'[1]Formulario PPGR1'!$N$5)</f>
        <v>Regional (Consolidado)</v>
      </c>
      <c r="G20" s="499" t="s">
        <v>1313</v>
      </c>
      <c r="H20" s="509" t="s">
        <v>2375</v>
      </c>
      <c r="I20" s="510">
        <f>IFERROR(VLOOKUP(Tabla465[[#This Row],[Tipo de Equipo]],[1]LSIns!F16:G32,2,FALSE),"")</f>
        <v>0</v>
      </c>
      <c r="J20" s="509" t="s">
        <v>782</v>
      </c>
      <c r="K20" s="509"/>
      <c r="L20" s="509"/>
      <c r="M20" s="499" t="s">
        <v>465</v>
      </c>
      <c r="N20" s="499" t="s">
        <v>465</v>
      </c>
      <c r="O20" s="511" t="s">
        <v>1536</v>
      </c>
      <c r="P20" s="512" t="str">
        <f>IFERROR(VLOOKUP(Tabla465[[#This Row],[Provincia]],[1]Prov!$A$2:$B$156,2,FALSE),"")</f>
        <v/>
      </c>
      <c r="Q20" s="513" t="s">
        <v>1473</v>
      </c>
      <c r="R20" s="498" t="s">
        <v>440</v>
      </c>
      <c r="S20" s="498">
        <v>30</v>
      </c>
      <c r="T20" s="498">
        <v>1000</v>
      </c>
      <c r="U20" s="493">
        <f>IFERROR(IF(AND(Tabla465[[#This Row],[Cantidad de Insumos]]="",Tabla465[[#This Row],[Precio Unitario]]=""),"",Tabla465[[#This Row],[Precio Unitario]]*Tabla465[[#This Row],[Cantidad de Insumos]]),"")</f>
        <v>30000</v>
      </c>
      <c r="V20" s="493" t="str">
        <f>IFERROR(VLOOKUP($J20,[1]Insumos!$C$2:$F$528,4,FALSE),"")</f>
        <v>2.6.3.1.01</v>
      </c>
      <c r="W20" s="504" t="s">
        <v>1302</v>
      </c>
    </row>
    <row r="21" spans="2:23" x14ac:dyDescent="0.2">
      <c r="B21" s="490" t="str">
        <f>IF(Tabla465[[#This Row],[Tipos de Acciones]]="","",CONCATENATE(Tabla465[[#This Row],[POA]],".",Tabla465[[#This Row],[SRS]],".",Tabla465[[#This Row],[AREA]],".",Tabla465[[#This Row],[TIPO]]))</f>
        <v>2018.R8.Gerencia.Regional (Consolidado)</v>
      </c>
      <c r="C21" s="490">
        <f>IF(Tabla465[[#This Row],[Tipos de Acciones]]="","",'[1]Formulario PPGR1'!$N$2)</f>
        <v>2018</v>
      </c>
      <c r="D21" s="490" t="str">
        <f>IF(Tabla465[[#This Row],[Tipos de Acciones]]="","",'[1]Formulario PPGR1'!$N$3)</f>
        <v>R8</v>
      </c>
      <c r="E21" s="490" t="str">
        <f>IF(Tabla465[[#This Row],[Tipos de Acciones]]="","",'[1]Formulario PPGR1'!$N$4)</f>
        <v>Gerencia</v>
      </c>
      <c r="F21" s="490" t="str">
        <f>IF(Tabla465[[#This Row],[Tipos de Acciones]]="","",'[1]Formulario PPGR1'!$N$5)</f>
        <v>Regional (Consolidado)</v>
      </c>
      <c r="G21" s="499" t="s">
        <v>1313</v>
      </c>
      <c r="H21" s="509" t="s">
        <v>2375</v>
      </c>
      <c r="I21" s="510">
        <f>IFERROR(VLOOKUP(Tabla465[[#This Row],[Tipo de Equipo]],[1]LSIns!F16:G32,2,FALSE),"")</f>
        <v>0</v>
      </c>
      <c r="J21" s="509" t="s">
        <v>802</v>
      </c>
      <c r="K21" s="509"/>
      <c r="L21" s="509"/>
      <c r="M21" s="499" t="s">
        <v>465</v>
      </c>
      <c r="N21" s="499" t="s">
        <v>465</v>
      </c>
      <c r="O21" s="511" t="s">
        <v>1536</v>
      </c>
      <c r="P21" s="512" t="str">
        <f>IFERROR(VLOOKUP(Tabla465[[#This Row],[Provincia]],[1]Prov!$A$2:$B$156,2,FALSE),"")</f>
        <v/>
      </c>
      <c r="Q21" s="513" t="s">
        <v>1473</v>
      </c>
      <c r="R21" s="498" t="s">
        <v>440</v>
      </c>
      <c r="S21" s="498">
        <v>15</v>
      </c>
      <c r="T21" s="498">
        <v>3500</v>
      </c>
      <c r="U21" s="493">
        <f>IFERROR(IF(AND(Tabla465[[#This Row],[Cantidad de Insumos]]="",Tabla465[[#This Row],[Precio Unitario]]=""),"",Tabla465[[#This Row],[Precio Unitario]]*Tabla465[[#This Row],[Cantidad de Insumos]]),"")</f>
        <v>52500</v>
      </c>
      <c r="V21" s="493" t="str">
        <f>IFERROR(VLOOKUP($J21,[1]Insumos!$C$2:$F$528,4,FALSE),"")</f>
        <v>2.6.3.1.01</v>
      </c>
      <c r="W21" s="504" t="s">
        <v>1302</v>
      </c>
    </row>
    <row r="22" spans="2:23" ht="25.5" x14ac:dyDescent="0.2">
      <c r="B22" s="490" t="str">
        <f>IF(Tabla465[[#This Row],[Tipos de Acciones]]="","",CONCATENATE(Tabla465[[#This Row],[POA]],".",Tabla465[[#This Row],[SRS]],".",Tabla465[[#This Row],[AREA]],".",Tabla465[[#This Row],[TIPO]]))</f>
        <v>2018.R8.Gerencia.Regional (Consolidado)</v>
      </c>
      <c r="C22" s="490">
        <f>IF(Tabla465[[#This Row],[Tipos de Acciones]]="","",'[1]Formulario PPGR1'!$N$2)</f>
        <v>2018</v>
      </c>
      <c r="D22" s="490" t="str">
        <f>IF(Tabla465[[#This Row],[Tipos de Acciones]]="","",'[1]Formulario PPGR1'!$N$3)</f>
        <v>R8</v>
      </c>
      <c r="E22" s="490" t="str">
        <f>IF(Tabla465[[#This Row],[Tipos de Acciones]]="","",'[1]Formulario PPGR1'!$N$4)</f>
        <v>Gerencia</v>
      </c>
      <c r="F22" s="490" t="str">
        <f>IF(Tabla465[[#This Row],[Tipos de Acciones]]="","",'[1]Formulario PPGR1'!$N$5)</f>
        <v>Regional (Consolidado)</v>
      </c>
      <c r="G22" s="499" t="s">
        <v>1313</v>
      </c>
      <c r="H22" s="509" t="s">
        <v>826</v>
      </c>
      <c r="I22" s="510">
        <f>IFERROR(VLOOKUP(Tabla465[[#This Row],[Tipo de Equipo]],[1]LSIns!F16:G32,2,FALSE),"")</f>
        <v>0</v>
      </c>
      <c r="J22" s="509" t="s">
        <v>832</v>
      </c>
      <c r="K22" s="509"/>
      <c r="L22" s="509"/>
      <c r="M22" s="499" t="s">
        <v>465</v>
      </c>
      <c r="N22" s="499" t="s">
        <v>465</v>
      </c>
      <c r="O22" s="511" t="s">
        <v>1536</v>
      </c>
      <c r="P22" s="512" t="str">
        <f>IFERROR(VLOOKUP(Tabla465[[#This Row],[Provincia]],[1]Prov!$A$2:$B$156,2,FALSE),"")</f>
        <v/>
      </c>
      <c r="Q22" s="513" t="s">
        <v>1473</v>
      </c>
      <c r="R22" s="498" t="s">
        <v>440</v>
      </c>
      <c r="S22" s="498">
        <v>4</v>
      </c>
      <c r="T22" s="498">
        <v>10000</v>
      </c>
      <c r="U22" s="493">
        <f>IFERROR(IF(AND(Tabla465[[#This Row],[Cantidad de Insumos]]="",Tabla465[[#This Row],[Precio Unitario]]=""),"",Tabla465[[#This Row],[Precio Unitario]]*Tabla465[[#This Row],[Cantidad de Insumos]]),"")</f>
        <v>40000</v>
      </c>
      <c r="V22" s="493" t="str">
        <f>IFERROR(VLOOKUP($J22,[1]Insumos!$C$2:$F$528,4,FALSE),"")</f>
        <v>2.6.1.3.01</v>
      </c>
      <c r="W22" s="504" t="s">
        <v>1302</v>
      </c>
    </row>
    <row r="23" spans="2:23" x14ac:dyDescent="0.2">
      <c r="B23" s="490" t="str">
        <f>IF(Tabla465[[#This Row],[Tipos de Acciones]]="","",CONCATENATE(Tabla465[[#This Row],[POA]],".",Tabla465[[#This Row],[SRS]],".",Tabla465[[#This Row],[AREA]],".",Tabla465[[#This Row],[TIPO]]))</f>
        <v>2018.R8.Gerencia.Regional (Consolidado)</v>
      </c>
      <c r="C23" s="490">
        <f>IF(Tabla465[[#This Row],[Tipos de Acciones]]="","",'[1]Formulario PPGR1'!$N$2)</f>
        <v>2018</v>
      </c>
      <c r="D23" s="490" t="str">
        <f>IF(Tabla465[[#This Row],[Tipos de Acciones]]="","",'[1]Formulario PPGR1'!$N$3)</f>
        <v>R8</v>
      </c>
      <c r="E23" s="490" t="str">
        <f>IF(Tabla465[[#This Row],[Tipos de Acciones]]="","",'[1]Formulario PPGR1'!$N$4)</f>
        <v>Gerencia</v>
      </c>
      <c r="F23" s="490" t="str">
        <f>IF(Tabla465[[#This Row],[Tipos de Acciones]]="","",'[1]Formulario PPGR1'!$N$5)</f>
        <v>Regional (Consolidado)</v>
      </c>
      <c r="G23" s="499" t="s">
        <v>1313</v>
      </c>
      <c r="H23" s="509" t="s">
        <v>826</v>
      </c>
      <c r="I23" s="510">
        <f>IFERROR(VLOOKUP(Tabla465[[#This Row],[Tipo de Equipo]],[1]LSIns!F16:G32,2,FALSE),"")</f>
        <v>0</v>
      </c>
      <c r="J23" s="509" t="s">
        <v>833</v>
      </c>
      <c r="K23" s="509"/>
      <c r="L23" s="509"/>
      <c r="M23" s="499" t="s">
        <v>465</v>
      </c>
      <c r="N23" s="499" t="s">
        <v>465</v>
      </c>
      <c r="O23" s="511" t="s">
        <v>1536</v>
      </c>
      <c r="P23" s="512" t="str">
        <f>IFERROR(VLOOKUP(Tabla465[[#This Row],[Provincia]],[1]Prov!$A$2:$B$156,2,FALSE),"")</f>
        <v/>
      </c>
      <c r="Q23" s="513" t="s">
        <v>1473</v>
      </c>
      <c r="R23" s="498" t="s">
        <v>440</v>
      </c>
      <c r="S23" s="498">
        <v>6</v>
      </c>
      <c r="T23" s="498">
        <v>30000</v>
      </c>
      <c r="U23" s="493">
        <f>IFERROR(IF(AND(Tabla465[[#This Row],[Cantidad de Insumos]]="",Tabla465[[#This Row],[Precio Unitario]]=""),"",Tabla465[[#This Row],[Precio Unitario]]*Tabla465[[#This Row],[Cantidad de Insumos]]),"")</f>
        <v>180000</v>
      </c>
      <c r="V23" s="493" t="str">
        <f>IFERROR(VLOOKUP($J23,[1]Insumos!$C$2:$F$528,4,FALSE),"")</f>
        <v>2.6.1.3.01</v>
      </c>
      <c r="W23" s="504" t="s">
        <v>1302</v>
      </c>
    </row>
    <row r="24" spans="2:23" x14ac:dyDescent="0.2">
      <c r="B24" s="490" t="str">
        <f>IF(Tabla465[[#This Row],[Tipos de Acciones]]="","",CONCATENATE(Tabla465[[#This Row],[POA]],".",Tabla465[[#This Row],[SRS]],".",Tabla465[[#This Row],[AREA]],".",Tabla465[[#This Row],[TIPO]]))</f>
        <v>2018.R8.Gerencia.Regional (Consolidado)</v>
      </c>
      <c r="C24" s="490">
        <f>IF(Tabla465[[#This Row],[Tipos de Acciones]]="","",'[1]Formulario PPGR1'!$N$2)</f>
        <v>2018</v>
      </c>
      <c r="D24" s="490" t="str">
        <f>IF(Tabla465[[#This Row],[Tipos de Acciones]]="","",'[1]Formulario PPGR1'!$N$3)</f>
        <v>R8</v>
      </c>
      <c r="E24" s="490" t="str">
        <f>IF(Tabla465[[#This Row],[Tipos de Acciones]]="","",'[1]Formulario PPGR1'!$N$4)</f>
        <v>Gerencia</v>
      </c>
      <c r="F24" s="490" t="str">
        <f>IF(Tabla465[[#This Row],[Tipos de Acciones]]="","",'[1]Formulario PPGR1'!$N$5)</f>
        <v>Regional (Consolidado)</v>
      </c>
      <c r="G24" s="499" t="s">
        <v>1313</v>
      </c>
      <c r="H24" s="509" t="s">
        <v>718</v>
      </c>
      <c r="I24" s="510">
        <f>IFERROR(VLOOKUP(Tabla465[[#This Row],[Tipo de Equipo]],[1]LSIns!F16:G32,2,FALSE),"")</f>
        <v>0</v>
      </c>
      <c r="J24" s="509" t="s">
        <v>722</v>
      </c>
      <c r="K24" s="509"/>
      <c r="L24" s="509"/>
      <c r="M24" s="499" t="s">
        <v>465</v>
      </c>
      <c r="N24" s="499" t="s">
        <v>465</v>
      </c>
      <c r="O24" s="511" t="s">
        <v>1536</v>
      </c>
      <c r="P24" s="512" t="str">
        <f>IFERROR(VLOOKUP(Tabla465[[#This Row],[Provincia]],[1]Prov!$A$2:$B$156,2,FALSE),"")</f>
        <v/>
      </c>
      <c r="Q24" s="513" t="s">
        <v>1473</v>
      </c>
      <c r="R24" s="498" t="s">
        <v>440</v>
      </c>
      <c r="S24" s="498">
        <v>15</v>
      </c>
      <c r="T24" s="498">
        <v>8000</v>
      </c>
      <c r="U24" s="493">
        <f>IFERROR(IF(AND(Tabla465[[#This Row],[Cantidad de Insumos]]="",Tabla465[[#This Row],[Precio Unitario]]=""),"",Tabla465[[#This Row],[Precio Unitario]]*Tabla465[[#This Row],[Cantidad de Insumos]]),"")</f>
        <v>120000</v>
      </c>
      <c r="V24" s="493" t="str">
        <f>IFERROR(VLOOKUP($J24,[1]Insumos!$C$2:$F$528,4,FALSE),"")</f>
        <v>2.6.1.4.01</v>
      </c>
      <c r="W24" s="504" t="s">
        <v>1302</v>
      </c>
    </row>
    <row r="25" spans="2:23" x14ac:dyDescent="0.2">
      <c r="B25" s="490" t="str">
        <f>IF(Tabla465[[#This Row],[Tipos de Acciones]]="","",CONCATENATE(Tabla465[[#This Row],[POA]],".",Tabla465[[#This Row],[SRS]],".",Tabla465[[#This Row],[AREA]],".",Tabla465[[#This Row],[TIPO]]))</f>
        <v>2018.R8.Gerencia.Regional (Consolidado)</v>
      </c>
      <c r="C25" s="490">
        <f>IF(Tabla465[[#This Row],[Tipos de Acciones]]="","",'[1]Formulario PPGR1'!$N$2)</f>
        <v>2018</v>
      </c>
      <c r="D25" s="490" t="str">
        <f>IF(Tabla465[[#This Row],[Tipos de Acciones]]="","",'[1]Formulario PPGR1'!$N$3)</f>
        <v>R8</v>
      </c>
      <c r="E25" s="490" t="str">
        <f>IF(Tabla465[[#This Row],[Tipos de Acciones]]="","",'[1]Formulario PPGR1'!$N$4)</f>
        <v>Gerencia</v>
      </c>
      <c r="F25" s="490" t="str">
        <f>IF(Tabla465[[#This Row],[Tipos de Acciones]]="","",'[1]Formulario PPGR1'!$N$5)</f>
        <v>Regional (Consolidado)</v>
      </c>
      <c r="G25" s="499" t="s">
        <v>1313</v>
      </c>
      <c r="H25" s="509" t="s">
        <v>718</v>
      </c>
      <c r="I25" s="510">
        <f>IFERROR(VLOOKUP(Tabla465[[#This Row],[Tipo de Equipo]],[1]LSIns!F16:G32,2,FALSE),"")</f>
        <v>0</v>
      </c>
      <c r="J25" s="509" t="s">
        <v>724</v>
      </c>
      <c r="K25" s="509"/>
      <c r="L25" s="509"/>
      <c r="M25" s="499" t="s">
        <v>465</v>
      </c>
      <c r="N25" s="499" t="s">
        <v>465</v>
      </c>
      <c r="O25" s="511" t="s">
        <v>1536</v>
      </c>
      <c r="P25" s="512" t="str">
        <f>IFERROR(VLOOKUP(Tabla465[[#This Row],[Provincia]],[1]Prov!$A$2:$B$156,2,FALSE),"")</f>
        <v/>
      </c>
      <c r="Q25" s="513" t="s">
        <v>1473</v>
      </c>
      <c r="R25" s="498" t="s">
        <v>440</v>
      </c>
      <c r="S25" s="498">
        <v>8</v>
      </c>
      <c r="T25" s="498">
        <v>17000</v>
      </c>
      <c r="U25" s="493">
        <f>IFERROR(IF(AND(Tabla465[[#This Row],[Cantidad de Insumos]]="",Tabla465[[#This Row],[Precio Unitario]]=""),"",Tabla465[[#This Row],[Precio Unitario]]*Tabla465[[#This Row],[Cantidad de Insumos]]),"")</f>
        <v>136000</v>
      </c>
      <c r="V25" s="493" t="str">
        <f>IFERROR(VLOOKUP($J25,[1]Insumos!$C$2:$F$528,4,FALSE),"")</f>
        <v>2.6.1.4.01</v>
      </c>
      <c r="W25" s="504" t="s">
        <v>1302</v>
      </c>
    </row>
    <row r="26" spans="2:23" x14ac:dyDescent="0.2">
      <c r="B26" s="490" t="str">
        <f>IF(Tabla465[[#This Row],[Tipos de Acciones]]="","",CONCATENATE(Tabla465[[#This Row],[POA]],".",Tabla465[[#This Row],[SRS]],".",Tabla465[[#This Row],[AREA]],".",Tabla465[[#This Row],[TIPO]]))</f>
        <v>2018.R8.Gerencia.Regional (Consolidado)</v>
      </c>
      <c r="C26" s="490">
        <f>IF(Tabla465[[#This Row],[Tipos de Acciones]]="","",'[1]Formulario PPGR1'!$N$2)</f>
        <v>2018</v>
      </c>
      <c r="D26" s="490" t="str">
        <f>IF(Tabla465[[#This Row],[Tipos de Acciones]]="","",'[1]Formulario PPGR1'!$N$3)</f>
        <v>R8</v>
      </c>
      <c r="E26" s="490" t="str">
        <f>IF(Tabla465[[#This Row],[Tipos de Acciones]]="","",'[1]Formulario PPGR1'!$N$4)</f>
        <v>Gerencia</v>
      </c>
      <c r="F26" s="490" t="str">
        <f>IF(Tabla465[[#This Row],[Tipos de Acciones]]="","",'[1]Formulario PPGR1'!$N$5)</f>
        <v>Regional (Consolidado)</v>
      </c>
      <c r="G26" s="499" t="s">
        <v>1313</v>
      </c>
      <c r="H26" s="509" t="s">
        <v>718</v>
      </c>
      <c r="I26" s="510">
        <f>IFERROR(VLOOKUP(Tabla465[[#This Row],[Tipo de Equipo]],[1]LSIns!F16:G32,2,FALSE),"")</f>
        <v>0</v>
      </c>
      <c r="J26" s="442" t="s">
        <v>723</v>
      </c>
      <c r="K26" s="509"/>
      <c r="L26" s="509"/>
      <c r="M26" s="499" t="s">
        <v>465</v>
      </c>
      <c r="N26" s="499" t="s">
        <v>465</v>
      </c>
      <c r="O26" s="511" t="s">
        <v>1536</v>
      </c>
      <c r="P26" s="512" t="str">
        <f>IFERROR(VLOOKUP(Tabla465[[#This Row],[Provincia]],[1]Prov!$A$2:$B$156,2,FALSE),"")</f>
        <v/>
      </c>
      <c r="Q26" s="513" t="s">
        <v>1473</v>
      </c>
      <c r="R26" s="498" t="s">
        <v>440</v>
      </c>
      <c r="S26" s="498">
        <v>12</v>
      </c>
      <c r="T26" s="498">
        <v>5000</v>
      </c>
      <c r="U26" s="493">
        <f>IFERROR(IF(AND(Tabla465[[#This Row],[Cantidad de Insumos]]="",Tabla465[[#This Row],[Precio Unitario]]=""),"",Tabla465[[#This Row],[Precio Unitario]]*Tabla465[[#This Row],[Cantidad de Insumos]]),"")</f>
        <v>60000</v>
      </c>
      <c r="V26" s="493" t="str">
        <f>IFERROR(VLOOKUP($J26,[1]Insumos!$C$2:$F$528,4,FALSE),"")</f>
        <v>2.6.1.4.01</v>
      </c>
      <c r="W26" s="504" t="s">
        <v>1302</v>
      </c>
    </row>
    <row r="27" spans="2:23" x14ac:dyDescent="0.2">
      <c r="B27" s="490" t="str">
        <f>IF(Tabla465[[#This Row],[Tipos de Acciones]]="","",CONCATENATE(Tabla465[[#This Row],[POA]],".",Tabla465[[#This Row],[SRS]],".",Tabla465[[#This Row],[AREA]],".",Tabla465[[#This Row],[TIPO]]))</f>
        <v>2018.R8.Gerencia.Regional (Consolidado)</v>
      </c>
      <c r="C27" s="490">
        <f>IF(Tabla465[[#This Row],[Tipos de Acciones]]="","",'[1]Formulario PPGR1'!$N$2)</f>
        <v>2018</v>
      </c>
      <c r="D27" s="490" t="str">
        <f>IF(Tabla465[[#This Row],[Tipos de Acciones]]="","",'[1]Formulario PPGR1'!$N$3)</f>
        <v>R8</v>
      </c>
      <c r="E27" s="490" t="str">
        <f>IF(Tabla465[[#This Row],[Tipos de Acciones]]="","",'[1]Formulario PPGR1'!$N$4)</f>
        <v>Gerencia</v>
      </c>
      <c r="F27" s="490" t="str">
        <f>IF(Tabla465[[#This Row],[Tipos de Acciones]]="","",'[1]Formulario PPGR1'!$N$5)</f>
        <v>Regional (Consolidado)</v>
      </c>
      <c r="G27" s="499" t="s">
        <v>1313</v>
      </c>
      <c r="H27" s="509" t="s">
        <v>718</v>
      </c>
      <c r="I27" s="510">
        <f>IFERROR(VLOOKUP(Tabla465[[#This Row],[Tipo de Equipo]],[1]LSIns!F16:G32,2,FALSE),"")</f>
        <v>0</v>
      </c>
      <c r="J27" s="442" t="s">
        <v>725</v>
      </c>
      <c r="K27" s="509"/>
      <c r="L27" s="509"/>
      <c r="M27" s="499" t="s">
        <v>465</v>
      </c>
      <c r="N27" s="499" t="s">
        <v>465</v>
      </c>
      <c r="O27" s="511" t="s">
        <v>1536</v>
      </c>
      <c r="P27" s="512" t="str">
        <f>IFERROR(VLOOKUP(Tabla465[[#This Row],[Provincia]],[1]Prov!$A$2:$B$156,2,FALSE),"")</f>
        <v/>
      </c>
      <c r="Q27" s="513" t="s">
        <v>1473</v>
      </c>
      <c r="R27" s="498" t="s">
        <v>440</v>
      </c>
      <c r="S27" s="498">
        <v>10</v>
      </c>
      <c r="T27" s="498">
        <v>16000</v>
      </c>
      <c r="U27" s="493">
        <f>IFERROR(IF(AND(Tabla465[[#This Row],[Cantidad de Insumos]]="",Tabla465[[#This Row],[Precio Unitario]]=""),"",Tabla465[[#This Row],[Precio Unitario]]*Tabla465[[#This Row],[Cantidad de Insumos]]),"")</f>
        <v>160000</v>
      </c>
      <c r="V27" s="493" t="str">
        <f>IFERROR(VLOOKUP($J27,[1]Insumos!$C$2:$F$528,4,FALSE),"")</f>
        <v>2.6.1.4.01</v>
      </c>
      <c r="W27" s="504" t="s">
        <v>1302</v>
      </c>
    </row>
    <row r="28" spans="2:23" x14ac:dyDescent="0.2">
      <c r="B28" s="490" t="str">
        <f>IF(Tabla465[[#This Row],[Tipos de Acciones]]="","",CONCATENATE(Tabla465[[#This Row],[POA]],".",Tabla465[[#This Row],[SRS]],".",Tabla465[[#This Row],[AREA]],".",Tabla465[[#This Row],[TIPO]]))</f>
        <v>2018.R8.Gerencia.Regional (Consolidado)</v>
      </c>
      <c r="C28" s="490">
        <f>IF(Tabla465[[#This Row],[Tipos de Acciones]]="","",'[1]Formulario PPGR1'!$N$2)</f>
        <v>2018</v>
      </c>
      <c r="D28" s="490" t="str">
        <f>IF(Tabla465[[#This Row],[Tipos de Acciones]]="","",'[1]Formulario PPGR1'!$N$3)</f>
        <v>R8</v>
      </c>
      <c r="E28" s="490" t="str">
        <f>IF(Tabla465[[#This Row],[Tipos de Acciones]]="","",'[1]Formulario PPGR1'!$N$4)</f>
        <v>Gerencia</v>
      </c>
      <c r="F28" s="490" t="str">
        <f>IF(Tabla465[[#This Row],[Tipos de Acciones]]="","",'[1]Formulario PPGR1'!$N$5)</f>
        <v>Regional (Consolidado)</v>
      </c>
      <c r="G28" s="499" t="s">
        <v>1313</v>
      </c>
      <c r="H28" s="509" t="s">
        <v>944</v>
      </c>
      <c r="I28" s="510">
        <f>IFERROR(VLOOKUP(Tabla465[[#This Row],[Tipo de Equipo]],[1]LSIns!F16:G32,2,FALSE),"")</f>
        <v>0</v>
      </c>
      <c r="J28" s="509" t="s">
        <v>946</v>
      </c>
      <c r="K28" s="509"/>
      <c r="L28" s="509"/>
      <c r="M28" s="499" t="s">
        <v>465</v>
      </c>
      <c r="N28" s="499" t="s">
        <v>465</v>
      </c>
      <c r="O28" s="511" t="s">
        <v>1536</v>
      </c>
      <c r="P28" s="512" t="str">
        <f>IFERROR(VLOOKUP(Tabla465[[#This Row],[Provincia]],[1]Prov!$A$2:$B$156,2,FALSE),"")</f>
        <v/>
      </c>
      <c r="Q28" s="513" t="s">
        <v>1473</v>
      </c>
      <c r="R28" s="498" t="s">
        <v>440</v>
      </c>
      <c r="S28" s="498">
        <v>20</v>
      </c>
      <c r="T28" s="498">
        <v>25000</v>
      </c>
      <c r="U28" s="493">
        <f>IFERROR(IF(AND(Tabla465[[#This Row],[Cantidad de Insumos]]="",Tabla465[[#This Row],[Precio Unitario]]=""),"",Tabla465[[#This Row],[Precio Unitario]]*Tabla465[[#This Row],[Cantidad de Insumos]]),"")</f>
        <v>500000</v>
      </c>
      <c r="V28" s="493" t="str">
        <f>IFERROR(VLOOKUP($J28,[1]Insumos!$C$2:$F$528,4,FALSE),"")</f>
        <v>2.6.1.2.02</v>
      </c>
      <c r="W28" s="504" t="s">
        <v>1302</v>
      </c>
    </row>
    <row r="29" spans="2:23" x14ac:dyDescent="0.2">
      <c r="B29" s="490" t="str">
        <f>IF(Tabla465[[#This Row],[Tipos de Acciones]]="","",CONCATENATE(Tabla465[[#This Row],[POA]],".",Tabla465[[#This Row],[SRS]],".",Tabla465[[#This Row],[AREA]],".",Tabla465[[#This Row],[TIPO]]))</f>
        <v>2018.R8.Gerencia.Regional (Consolidado)</v>
      </c>
      <c r="C29" s="490">
        <f>IF(Tabla465[[#This Row],[Tipos de Acciones]]="","",'[1]Formulario PPGR1'!$N$2)</f>
        <v>2018</v>
      </c>
      <c r="D29" s="490" t="str">
        <f>IF(Tabla465[[#This Row],[Tipos de Acciones]]="","",'[1]Formulario PPGR1'!$N$3)</f>
        <v>R8</v>
      </c>
      <c r="E29" s="490" t="str">
        <f>IF(Tabla465[[#This Row],[Tipos de Acciones]]="","",'[1]Formulario PPGR1'!$N$4)</f>
        <v>Gerencia</v>
      </c>
      <c r="F29" s="490" t="str">
        <f>IF(Tabla465[[#This Row],[Tipos de Acciones]]="","",'[1]Formulario PPGR1'!$N$5)</f>
        <v>Regional (Consolidado)</v>
      </c>
      <c r="G29" s="499" t="s">
        <v>1313</v>
      </c>
      <c r="H29" s="509" t="s">
        <v>944</v>
      </c>
      <c r="I29" s="510">
        <f>IFERROR(VLOOKUP(Tabla465[[#This Row],[Tipo de Equipo]],[1]LSIns!F16:G32,2,FALSE),"")</f>
        <v>0</v>
      </c>
      <c r="J29" s="509" t="s">
        <v>948</v>
      </c>
      <c r="K29" s="509"/>
      <c r="L29" s="509"/>
      <c r="M29" s="499" t="s">
        <v>465</v>
      </c>
      <c r="N29" s="499" t="s">
        <v>465</v>
      </c>
      <c r="O29" s="511" t="s">
        <v>1536</v>
      </c>
      <c r="P29" s="512" t="str">
        <f>IFERROR(VLOOKUP(Tabla465[[#This Row],[Provincia]],[1]Prov!$A$2:$B$156,2,FALSE),"")</f>
        <v/>
      </c>
      <c r="Q29" s="513" t="s">
        <v>1473</v>
      </c>
      <c r="R29" s="498" t="s">
        <v>440</v>
      </c>
      <c r="S29" s="498">
        <v>20</v>
      </c>
      <c r="T29" s="498">
        <v>30000</v>
      </c>
      <c r="U29" s="493">
        <f>IFERROR(IF(AND(Tabla465[[#This Row],[Cantidad de Insumos]]="",Tabla465[[#This Row],[Precio Unitario]]=""),"",Tabla465[[#This Row],[Precio Unitario]]*Tabla465[[#This Row],[Cantidad de Insumos]]),"")</f>
        <v>600000</v>
      </c>
      <c r="V29" s="493" t="str">
        <f>IFERROR(VLOOKUP($J29,[1]Insumos!$C$2:$F$528,4,FALSE),"")</f>
        <v>2.6.1.2.02</v>
      </c>
      <c r="W29" s="504" t="s">
        <v>1302</v>
      </c>
    </row>
    <row r="30" spans="2:23" ht="25.5" x14ac:dyDescent="0.2">
      <c r="B30" s="490" t="str">
        <f>IF(Tabla465[[#This Row],[Tipos de Acciones]]="","",CONCATENATE(Tabla465[[#This Row],[POA]],".",Tabla465[[#This Row],[SRS]],".",Tabla465[[#This Row],[AREA]],".",Tabla465[[#This Row],[TIPO]]))</f>
        <v>2018.R8.Gerencia.Regional (Consolidado)</v>
      </c>
      <c r="C30" s="490">
        <f>IF(Tabla465[[#This Row],[Tipos de Acciones]]="","",'[1]Formulario PPGR1'!$N$2)</f>
        <v>2018</v>
      </c>
      <c r="D30" s="490" t="str">
        <f>IF(Tabla465[[#This Row],[Tipos de Acciones]]="","",'[1]Formulario PPGR1'!$N$3)</f>
        <v>R8</v>
      </c>
      <c r="E30" s="490" t="str">
        <f>IF(Tabla465[[#This Row],[Tipos de Acciones]]="","",'[1]Formulario PPGR1'!$N$4)</f>
        <v>Gerencia</v>
      </c>
      <c r="F30" s="490" t="str">
        <f>IF(Tabla465[[#This Row],[Tipos de Acciones]]="","",'[1]Formulario PPGR1'!$N$5)</f>
        <v>Regional (Consolidado)</v>
      </c>
      <c r="G30" s="499" t="s">
        <v>1313</v>
      </c>
      <c r="H30" s="509" t="s">
        <v>278</v>
      </c>
      <c r="I30" s="510">
        <f>IFERROR(VLOOKUP(Tabla465[[#This Row],[Tipo de Equipo]],[1]LSIns!F16:G32,2,FALSE),"")</f>
        <v>0</v>
      </c>
      <c r="J30" s="509" t="s">
        <v>980</v>
      </c>
      <c r="K30" s="509"/>
      <c r="L30" s="509"/>
      <c r="M30" s="499" t="s">
        <v>465</v>
      </c>
      <c r="N30" s="499" t="s">
        <v>465</v>
      </c>
      <c r="O30" s="511" t="s">
        <v>1536</v>
      </c>
      <c r="P30" s="512" t="str">
        <f>IFERROR(VLOOKUP(Tabla465[[#This Row],[Provincia]],[1]Prov!$A$2:$B$156,2,FALSE),"")</f>
        <v/>
      </c>
      <c r="Q30" s="513" t="s">
        <v>1473</v>
      </c>
      <c r="R30" s="498" t="s">
        <v>440</v>
      </c>
      <c r="S30" s="498">
        <v>5</v>
      </c>
      <c r="T30" s="498">
        <v>36000</v>
      </c>
      <c r="U30" s="493">
        <f>IFERROR(IF(AND(Tabla465[[#This Row],[Cantidad de Insumos]]="",Tabla465[[#This Row],[Precio Unitario]]=""),"",Tabla465[[#This Row],[Precio Unitario]]*Tabla465[[#This Row],[Cantidad de Insumos]]),"")</f>
        <v>180000</v>
      </c>
      <c r="V30" s="493" t="str">
        <f>IFERROR(VLOOKUP($J30,[1]Insumos!$C$2:$F$528,4,FALSE),"")</f>
        <v>2.6.5.8.01</v>
      </c>
      <c r="W30" s="504" t="s">
        <v>1302</v>
      </c>
    </row>
    <row r="31" spans="2:23" ht="25.5" x14ac:dyDescent="0.2">
      <c r="B31" s="490" t="str">
        <f>IF(Tabla465[[#This Row],[Tipos de Acciones]]="","",CONCATENATE(Tabla465[[#This Row],[POA]],".",Tabla465[[#This Row],[SRS]],".",Tabla465[[#This Row],[AREA]],".",Tabla465[[#This Row],[TIPO]]))</f>
        <v>2018.R8.Gerencia.Regional (Consolidado)</v>
      </c>
      <c r="C31" s="490">
        <f>IF(Tabla465[[#This Row],[Tipos de Acciones]]="","",'[1]Formulario PPGR1'!$N$2)</f>
        <v>2018</v>
      </c>
      <c r="D31" s="490" t="str">
        <f>IF(Tabla465[[#This Row],[Tipos de Acciones]]="","",'[1]Formulario PPGR1'!$N$3)</f>
        <v>R8</v>
      </c>
      <c r="E31" s="490" t="str">
        <f>IF(Tabla465[[#This Row],[Tipos de Acciones]]="","",'[1]Formulario PPGR1'!$N$4)</f>
        <v>Gerencia</v>
      </c>
      <c r="F31" s="490" t="str">
        <f>IF(Tabla465[[#This Row],[Tipos de Acciones]]="","",'[1]Formulario PPGR1'!$N$5)</f>
        <v>Regional (Consolidado)</v>
      </c>
      <c r="G31" s="499" t="s">
        <v>1313</v>
      </c>
      <c r="H31" s="509" t="s">
        <v>256</v>
      </c>
      <c r="I31" s="510">
        <f>IFERROR(VLOOKUP(Tabla465[[#This Row],[Tipo de Equipo]],[1]LSIns!F16:G32,2,FALSE),"")</f>
        <v>0</v>
      </c>
      <c r="J31" s="509" t="s">
        <v>962</v>
      </c>
      <c r="K31" s="509"/>
      <c r="L31" s="509"/>
      <c r="M31" s="499" t="s">
        <v>465</v>
      </c>
      <c r="N31" s="499" t="s">
        <v>465</v>
      </c>
      <c r="O31" s="511" t="s">
        <v>1536</v>
      </c>
      <c r="P31" s="512" t="str">
        <f>IFERROR(VLOOKUP(Tabla465[[#This Row],[Provincia]],[1]Prov!$A$2:$B$156,2,FALSE),"")</f>
        <v/>
      </c>
      <c r="Q31" s="513" t="s">
        <v>1473</v>
      </c>
      <c r="R31" s="498" t="s">
        <v>440</v>
      </c>
      <c r="S31" s="498">
        <v>15</v>
      </c>
      <c r="T31" s="498">
        <v>6000</v>
      </c>
      <c r="U31" s="493">
        <f>IFERROR(IF(AND(Tabla465[[#This Row],[Cantidad de Insumos]]="",Tabla465[[#This Row],[Precio Unitario]]=""),"",Tabla465[[#This Row],[Precio Unitario]]*Tabla465[[#This Row],[Cantidad de Insumos]]),"")</f>
        <v>90000</v>
      </c>
      <c r="V31" s="493" t="str">
        <f>IFERROR(VLOOKUP($J31,[1]Insumos!$C$2:$F$528,4,FALSE),"")</f>
        <v>2.6.1.1.02</v>
      </c>
      <c r="W31" s="504" t="s">
        <v>1302</v>
      </c>
    </row>
    <row r="32" spans="2:23" ht="25.5" x14ac:dyDescent="0.2">
      <c r="B32" s="490" t="str">
        <f>IF(Tabla465[[#This Row],[Tipos de Acciones]]="","",CONCATENATE(Tabla465[[#This Row],[POA]],".",Tabla465[[#This Row],[SRS]],".",Tabla465[[#This Row],[AREA]],".",Tabla465[[#This Row],[TIPO]]))</f>
        <v>2018.R8.Gerencia.Regional (Consolidado)</v>
      </c>
      <c r="C32" s="490">
        <f>IF(Tabla465[[#This Row],[Tipos de Acciones]]="","",'[1]Formulario PPGR1'!$N$2)</f>
        <v>2018</v>
      </c>
      <c r="D32" s="490" t="str">
        <f>IF(Tabla465[[#This Row],[Tipos de Acciones]]="","",'[1]Formulario PPGR1'!$N$3)</f>
        <v>R8</v>
      </c>
      <c r="E32" s="490" t="str">
        <f>IF(Tabla465[[#This Row],[Tipos de Acciones]]="","",'[1]Formulario PPGR1'!$N$4)</f>
        <v>Gerencia</v>
      </c>
      <c r="F32" s="490" t="str">
        <f>IF(Tabla465[[#This Row],[Tipos de Acciones]]="","",'[1]Formulario PPGR1'!$N$5)</f>
        <v>Regional (Consolidado)</v>
      </c>
      <c r="G32" s="499" t="s">
        <v>1313</v>
      </c>
      <c r="H32" s="509" t="s">
        <v>256</v>
      </c>
      <c r="I32" s="510">
        <f>IFERROR(VLOOKUP(Tabla465[[#This Row],[Tipo de Equipo]],[1]LSIns!F16:G32,2,FALSE),"")</f>
        <v>0</v>
      </c>
      <c r="J32" s="509" t="s">
        <v>965</v>
      </c>
      <c r="K32" s="509"/>
      <c r="L32" s="509"/>
      <c r="M32" s="499" t="s">
        <v>465</v>
      </c>
      <c r="N32" s="499" t="s">
        <v>465</v>
      </c>
      <c r="O32" s="511" t="s">
        <v>1536</v>
      </c>
      <c r="P32" s="512" t="str">
        <f>IFERROR(VLOOKUP(Tabla465[[#This Row],[Provincia]],[1]Prov!$A$2:$B$156,2,FALSE),"")</f>
        <v/>
      </c>
      <c r="Q32" s="513" t="s">
        <v>1473</v>
      </c>
      <c r="R32" s="498" t="s">
        <v>440</v>
      </c>
      <c r="S32" s="498">
        <v>4</v>
      </c>
      <c r="T32" s="498">
        <v>4200</v>
      </c>
      <c r="U32" s="493">
        <f>IFERROR(IF(AND(Tabla465[[#This Row],[Cantidad de Insumos]]="",Tabla465[[#This Row],[Precio Unitario]]=""),"",Tabla465[[#This Row],[Precio Unitario]]*Tabla465[[#This Row],[Cantidad de Insumos]]),"")</f>
        <v>16800</v>
      </c>
      <c r="V32" s="493" t="str">
        <f>IFERROR(VLOOKUP($J32,[1]Insumos!$C$2:$F$528,4,FALSE),"")</f>
        <v>2.6.1.1.02</v>
      </c>
      <c r="W32" s="504" t="s">
        <v>1302</v>
      </c>
    </row>
    <row r="33" spans="2:23" ht="25.5" x14ac:dyDescent="0.2">
      <c r="B33" s="490" t="str">
        <f>IF(Tabla465[[#This Row],[Tipos de Acciones]]="","",CONCATENATE(Tabla465[[#This Row],[POA]],".",Tabla465[[#This Row],[SRS]],".",Tabla465[[#This Row],[AREA]],".",Tabla465[[#This Row],[TIPO]]))</f>
        <v>2018.R8.Gerencia.Regional (Consolidado)</v>
      </c>
      <c r="C33" s="490">
        <f>IF(Tabla465[[#This Row],[Tipos de Acciones]]="","",'[1]Formulario PPGR1'!$N$2)</f>
        <v>2018</v>
      </c>
      <c r="D33" s="490" t="str">
        <f>IF(Tabla465[[#This Row],[Tipos de Acciones]]="","",'[1]Formulario PPGR1'!$N$3)</f>
        <v>R8</v>
      </c>
      <c r="E33" s="490" t="str">
        <f>IF(Tabla465[[#This Row],[Tipos de Acciones]]="","",'[1]Formulario PPGR1'!$N$4)</f>
        <v>Gerencia</v>
      </c>
      <c r="F33" s="490" t="str">
        <f>IF(Tabla465[[#This Row],[Tipos de Acciones]]="","",'[1]Formulario PPGR1'!$N$5)</f>
        <v>Regional (Consolidado)</v>
      </c>
      <c r="G33" s="499" t="s">
        <v>1313</v>
      </c>
      <c r="H33" s="509" t="s">
        <v>256</v>
      </c>
      <c r="I33" s="510">
        <f>IFERROR(VLOOKUP(Tabla465[[#This Row],[Tipo de Equipo]],[1]LSIns!F16:G32,2,FALSE),"")</f>
        <v>0</v>
      </c>
      <c r="J33" s="509" t="s">
        <v>969</v>
      </c>
      <c r="K33" s="509"/>
      <c r="L33" s="509"/>
      <c r="M33" s="499" t="s">
        <v>465</v>
      </c>
      <c r="N33" s="499" t="s">
        <v>465</v>
      </c>
      <c r="O33" s="511" t="s">
        <v>1536</v>
      </c>
      <c r="P33" s="512" t="str">
        <f>IFERROR(VLOOKUP(Tabla465[[#This Row],[Provincia]],[1]Prov!$A$2:$B$156,2,FALSE),"")</f>
        <v/>
      </c>
      <c r="Q33" s="513" t="s">
        <v>1473</v>
      </c>
      <c r="R33" s="498" t="s">
        <v>440</v>
      </c>
      <c r="S33" s="498">
        <v>10</v>
      </c>
      <c r="T33" s="498">
        <v>6000</v>
      </c>
      <c r="U33" s="493">
        <f>IFERROR(IF(AND(Tabla465[[#This Row],[Cantidad de Insumos]]="",Tabla465[[#This Row],[Precio Unitario]]=""),"",Tabla465[[#This Row],[Precio Unitario]]*Tabla465[[#This Row],[Cantidad de Insumos]]),"")</f>
        <v>60000</v>
      </c>
      <c r="V33" s="493" t="str">
        <f>IFERROR(VLOOKUP($J33,[1]Insumos!$C$2:$F$528,4,FALSE),"")</f>
        <v>2.6.1.1.01</v>
      </c>
      <c r="W33" s="504" t="s">
        <v>1302</v>
      </c>
    </row>
    <row r="34" spans="2:23" ht="38.25" x14ac:dyDescent="0.2">
      <c r="B34" s="490" t="str">
        <f>IF(Tabla465[[#This Row],[Tipos de Acciones]]="","",CONCATENATE(Tabla465[[#This Row],[POA]],".",Tabla465[[#This Row],[SRS]],".",Tabla465[[#This Row],[AREA]],".",Tabla465[[#This Row],[TIPO]]))</f>
        <v>2018.R8.Gerencia.Regional (Consolidado)</v>
      </c>
      <c r="C34" s="490">
        <f>IF(Tabla465[[#This Row],[Tipos de Acciones]]="","",'[1]Formulario PPGR1'!$N$2)</f>
        <v>2018</v>
      </c>
      <c r="D34" s="490" t="str">
        <f>IF(Tabla465[[#This Row],[Tipos de Acciones]]="","",'[1]Formulario PPGR1'!$N$3)</f>
        <v>R8</v>
      </c>
      <c r="E34" s="490" t="str">
        <f>IF(Tabla465[[#This Row],[Tipos de Acciones]]="","",'[1]Formulario PPGR1'!$N$4)</f>
        <v>Gerencia</v>
      </c>
      <c r="F34" s="490" t="str">
        <f>IF(Tabla465[[#This Row],[Tipos de Acciones]]="","",'[1]Formulario PPGR1'!$N$5)</f>
        <v>Regional (Consolidado)</v>
      </c>
      <c r="G34" s="499" t="s">
        <v>1313</v>
      </c>
      <c r="H34" s="509" t="s">
        <v>256</v>
      </c>
      <c r="I34" s="510">
        <f>IFERROR(VLOOKUP(Tabla465[[#This Row],[Tipo de Equipo]],[1]LSIns!F16:G32,2,FALSE),"")</f>
        <v>0</v>
      </c>
      <c r="J34" s="509" t="s">
        <v>970</v>
      </c>
      <c r="K34" s="509"/>
      <c r="L34" s="509"/>
      <c r="M34" s="499" t="s">
        <v>465</v>
      </c>
      <c r="N34" s="499" t="s">
        <v>465</v>
      </c>
      <c r="O34" s="511" t="s">
        <v>1536</v>
      </c>
      <c r="P34" s="512" t="str">
        <f>IFERROR(VLOOKUP(Tabla465[[#This Row],[Provincia]],[1]Prov!$A$2:$B$156,2,FALSE),"")</f>
        <v/>
      </c>
      <c r="Q34" s="513" t="s">
        <v>1473</v>
      </c>
      <c r="R34" s="498" t="s">
        <v>440</v>
      </c>
      <c r="S34" s="498">
        <v>3</v>
      </c>
      <c r="T34" s="498">
        <v>14000</v>
      </c>
      <c r="U34" s="493">
        <f>IFERROR(IF(AND(Tabla465[[#This Row],[Cantidad de Insumos]]="",Tabla465[[#This Row],[Precio Unitario]]=""),"",Tabla465[[#This Row],[Precio Unitario]]*Tabla465[[#This Row],[Cantidad de Insumos]]),"")</f>
        <v>42000</v>
      </c>
      <c r="V34" s="493" t="str">
        <f>IFERROR(VLOOKUP($J34,[1]Insumos!$C$2:$F$528,4,FALSE),"")</f>
        <v>2.6.1.1.01</v>
      </c>
      <c r="W34" s="504" t="s">
        <v>1302</v>
      </c>
    </row>
    <row r="35" spans="2:23" x14ac:dyDescent="0.2">
      <c r="B35" s="490" t="str">
        <f>IF(Tabla465[[#This Row],[Tipos de Acciones]]="","",CONCATENATE(Tabla465[[#This Row],[POA]],".",Tabla465[[#This Row],[SRS]],".",Tabla465[[#This Row],[AREA]],".",Tabla465[[#This Row],[TIPO]]))</f>
        <v>2018.R8.Gerencia.Regional (Consolidado)</v>
      </c>
      <c r="C35" s="490">
        <f>IF(Tabla465[[#This Row],[Tipos de Acciones]]="","",'[1]Formulario PPGR1'!$N$2)</f>
        <v>2018</v>
      </c>
      <c r="D35" s="490" t="str">
        <f>IF(Tabla465[[#This Row],[Tipos de Acciones]]="","",'[1]Formulario PPGR1'!$N$3)</f>
        <v>R8</v>
      </c>
      <c r="E35" s="490" t="str">
        <f>IF(Tabla465[[#This Row],[Tipos de Acciones]]="","",'[1]Formulario PPGR1'!$N$4)</f>
        <v>Gerencia</v>
      </c>
      <c r="F35" s="490" t="str">
        <f>IF(Tabla465[[#This Row],[Tipos de Acciones]]="","",'[1]Formulario PPGR1'!$N$5)</f>
        <v>Regional (Consolidado)</v>
      </c>
      <c r="G35" s="499" t="s">
        <v>1313</v>
      </c>
      <c r="H35" s="509" t="s">
        <v>256</v>
      </c>
      <c r="I35" s="510">
        <f>IFERROR(VLOOKUP(Tabla465[[#This Row],[Tipo de Equipo]],[1]LSIns!F16:G32,2,FALSE),"")</f>
        <v>0</v>
      </c>
      <c r="J35" s="442" t="s">
        <v>964</v>
      </c>
      <c r="K35" s="509"/>
      <c r="L35" s="509"/>
      <c r="M35" s="499" t="s">
        <v>465</v>
      </c>
      <c r="N35" s="499" t="s">
        <v>465</v>
      </c>
      <c r="O35" s="511" t="s">
        <v>1536</v>
      </c>
      <c r="P35" s="512" t="str">
        <f>IFERROR(VLOOKUP(Tabla465[[#This Row],[Provincia]],[1]Prov!$A$2:$B$156,2,FALSE),"")</f>
        <v/>
      </c>
      <c r="Q35" s="513" t="s">
        <v>1473</v>
      </c>
      <c r="R35" s="498" t="s">
        <v>440</v>
      </c>
      <c r="S35" s="498">
        <v>10</v>
      </c>
      <c r="T35" s="498">
        <v>7000</v>
      </c>
      <c r="U35" s="493">
        <f>IFERROR(IF(AND(Tabla465[[#This Row],[Cantidad de Insumos]]="",Tabla465[[#This Row],[Precio Unitario]]=""),"",Tabla465[[#This Row],[Precio Unitario]]*Tabla465[[#This Row],[Cantidad de Insumos]]),"")</f>
        <v>70000</v>
      </c>
      <c r="V35" s="493" t="str">
        <f>IFERROR(VLOOKUP($J35,[1]Insumos!$C$2:$F$528,4,FALSE),"")</f>
        <v>2.6.1.1.02</v>
      </c>
      <c r="W35" s="504" t="s">
        <v>1302</v>
      </c>
    </row>
    <row r="36" spans="2:23" x14ac:dyDescent="0.2">
      <c r="B36" s="490" t="str">
        <f>IF(Tabla465[[#This Row],[Tipos de Acciones]]="","",CONCATENATE(Tabla465[[#This Row],[POA]],".",Tabla465[[#This Row],[SRS]],".",Tabla465[[#This Row],[AREA]],".",Tabla465[[#This Row],[TIPO]]))</f>
        <v>2018.R8.Gerencia.Regional (Consolidado)</v>
      </c>
      <c r="C36" s="490">
        <f>IF(Tabla465[[#This Row],[Tipos de Acciones]]="","",'[1]Formulario PPGR1'!$N$2)</f>
        <v>2018</v>
      </c>
      <c r="D36" s="490" t="str">
        <f>IF(Tabla465[[#This Row],[Tipos de Acciones]]="","",'[1]Formulario PPGR1'!$N$3)</f>
        <v>R8</v>
      </c>
      <c r="E36" s="490" t="str">
        <f>IF(Tabla465[[#This Row],[Tipos de Acciones]]="","",'[1]Formulario PPGR1'!$N$4)</f>
        <v>Gerencia</v>
      </c>
      <c r="F36" s="490" t="str">
        <f>IF(Tabla465[[#This Row],[Tipos de Acciones]]="","",'[1]Formulario PPGR1'!$N$5)</f>
        <v>Regional (Consolidado)</v>
      </c>
      <c r="G36" s="499" t="s">
        <v>1313</v>
      </c>
      <c r="H36" s="509" t="s">
        <v>256</v>
      </c>
      <c r="I36" s="510">
        <f>IFERROR(VLOOKUP(Tabla465[[#This Row],[Tipo de Equipo]],[1]LSIns!F16:G32,2,FALSE),"")</f>
        <v>0</v>
      </c>
      <c r="J36" s="442" t="s">
        <v>950</v>
      </c>
      <c r="K36" s="509"/>
      <c r="L36" s="509"/>
      <c r="M36" s="499" t="s">
        <v>465</v>
      </c>
      <c r="N36" s="499" t="s">
        <v>465</v>
      </c>
      <c r="O36" s="511" t="s">
        <v>1536</v>
      </c>
      <c r="P36" s="512" t="str">
        <f>IFERROR(VLOOKUP(Tabla465[[#This Row],[Provincia]],[1]Prov!$A$2:$B$156,2,FALSE),"")</f>
        <v/>
      </c>
      <c r="Q36" s="513" t="s">
        <v>1473</v>
      </c>
      <c r="R36" s="498" t="s">
        <v>440</v>
      </c>
      <c r="S36" s="498">
        <v>14</v>
      </c>
      <c r="T36" s="498">
        <v>7000</v>
      </c>
      <c r="U36" s="493">
        <f>IFERROR(IF(AND(Tabla465[[#This Row],[Cantidad de Insumos]]="",Tabla465[[#This Row],[Precio Unitario]]=""),"",Tabla465[[#This Row],[Precio Unitario]]*Tabla465[[#This Row],[Cantidad de Insumos]]),"")</f>
        <v>98000</v>
      </c>
      <c r="V36" s="493" t="str">
        <f>IFERROR(VLOOKUP($J36,[1]Insumos!$C$2:$F$528,4,FALSE),"")</f>
        <v>2.6.1.1.02</v>
      </c>
      <c r="W36" s="504" t="s">
        <v>1302</v>
      </c>
    </row>
    <row r="37" spans="2:23" x14ac:dyDescent="0.2">
      <c r="B37" s="490" t="str">
        <f>IF(Tabla465[[#This Row],[Tipos de Acciones]]="","",CONCATENATE(Tabla465[[#This Row],[POA]],".",Tabla465[[#This Row],[SRS]],".",Tabla465[[#This Row],[AREA]],".",Tabla465[[#This Row],[TIPO]]))</f>
        <v>2018.R8.Gerencia.Regional (Consolidado)</v>
      </c>
      <c r="C37" s="490">
        <f>IF(Tabla465[[#This Row],[Tipos de Acciones]]="","",'[1]Formulario PPGR1'!$N$2)</f>
        <v>2018</v>
      </c>
      <c r="D37" s="490" t="str">
        <f>IF(Tabla465[[#This Row],[Tipos de Acciones]]="","",'[1]Formulario PPGR1'!$N$3)</f>
        <v>R8</v>
      </c>
      <c r="E37" s="490" t="str">
        <f>IF(Tabla465[[#This Row],[Tipos de Acciones]]="","",'[1]Formulario PPGR1'!$N$4)</f>
        <v>Gerencia</v>
      </c>
      <c r="F37" s="490" t="str">
        <f>IF(Tabla465[[#This Row],[Tipos de Acciones]]="","",'[1]Formulario PPGR1'!$N$5)</f>
        <v>Regional (Consolidado)</v>
      </c>
      <c r="G37" s="499" t="s">
        <v>1311</v>
      </c>
      <c r="H37" s="509" t="s">
        <v>268</v>
      </c>
      <c r="I37" s="510">
        <f>IFERROR(VLOOKUP(Tabla465[[#This Row],[Tipo de Equipo]],[1]LSIns!F16:G32,2,FALSE),"")</f>
        <v>0</v>
      </c>
      <c r="J37" s="442" t="s">
        <v>268</v>
      </c>
      <c r="K37" s="509"/>
      <c r="L37" s="509"/>
      <c r="M37" s="499" t="s">
        <v>465</v>
      </c>
      <c r="N37" s="499" t="s">
        <v>465</v>
      </c>
      <c r="O37" s="511" t="s">
        <v>1536</v>
      </c>
      <c r="P37" s="512" t="str">
        <f>IFERROR(VLOOKUP(Tabla465[[#This Row],[Provincia]],[1]Prov!$A$2:$B$156,2,FALSE),"")</f>
        <v/>
      </c>
      <c r="Q37" s="513" t="s">
        <v>1473</v>
      </c>
      <c r="R37" s="498" t="s">
        <v>440</v>
      </c>
      <c r="S37" s="498">
        <v>5</v>
      </c>
      <c r="T37" s="498">
        <v>5500</v>
      </c>
      <c r="U37" s="493">
        <f>IFERROR(IF(AND(Tabla465[[#This Row],[Cantidad de Insumos]]="",Tabla465[[#This Row],[Precio Unitario]]=""),"",Tabla465[[#This Row],[Precio Unitario]]*Tabla465[[#This Row],[Cantidad de Insumos]]),"")</f>
        <v>27500</v>
      </c>
      <c r="V37" s="493" t="str">
        <f>IFERROR(VLOOKUP($J37,[1]Insumos!$C$2:$F$528,4,FALSE),"")</f>
        <v/>
      </c>
      <c r="W37" s="504" t="s">
        <v>1302</v>
      </c>
    </row>
    <row r="38" spans="2:23" ht="25.5" x14ac:dyDescent="0.2">
      <c r="B38" s="490" t="str">
        <f>IF(Tabla465[[#This Row],[Tipos de Acciones]]="","",CONCATENATE(Tabla465[[#This Row],[POA]],".",Tabla465[[#This Row],[SRS]],".",Tabla465[[#This Row],[AREA]],".",Tabla465[[#This Row],[TIPO]]))</f>
        <v>2018.R8.Gerencia.Regional (Consolidado)</v>
      </c>
      <c r="C38" s="490">
        <f>IF(Tabla465[[#This Row],[Tipos de Acciones]]="","",'[1]Formulario PPGR1'!$N$2)</f>
        <v>2018</v>
      </c>
      <c r="D38" s="490" t="str">
        <f>IF(Tabla465[[#This Row],[Tipos de Acciones]]="","",'[1]Formulario PPGR1'!$N$3)</f>
        <v>R8</v>
      </c>
      <c r="E38" s="490" t="str">
        <f>IF(Tabla465[[#This Row],[Tipos de Acciones]]="","",'[1]Formulario PPGR1'!$N$4)</f>
        <v>Gerencia</v>
      </c>
      <c r="F38" s="490" t="str">
        <f>IF(Tabla465[[#This Row],[Tipos de Acciones]]="","",'[1]Formulario PPGR1'!$N$5)</f>
        <v>Regional (Consolidado)</v>
      </c>
      <c r="G38" s="499" t="s">
        <v>1311</v>
      </c>
      <c r="H38" s="509" t="s">
        <v>906</v>
      </c>
      <c r="I38" s="510">
        <f>IFERROR(VLOOKUP(Tabla465[[#This Row],[Tipo de Equipo]],[1]LSIns!F16:G32,2,FALSE),"")</f>
        <v>0</v>
      </c>
      <c r="J38" s="442" t="s">
        <v>831</v>
      </c>
      <c r="K38" s="509"/>
      <c r="L38" s="509"/>
      <c r="M38" s="499" t="s">
        <v>465</v>
      </c>
      <c r="N38" s="499" t="s">
        <v>465</v>
      </c>
      <c r="O38" s="511" t="s">
        <v>1536</v>
      </c>
      <c r="P38" s="512" t="str">
        <f>IFERROR(VLOOKUP(Tabla465[[#This Row],[Provincia]],[1]Prov!$A$2:$B$156,2,FALSE),"")</f>
        <v/>
      </c>
      <c r="Q38" s="513" t="s">
        <v>1473</v>
      </c>
      <c r="R38" s="498" t="s">
        <v>440</v>
      </c>
      <c r="S38" s="498">
        <v>25</v>
      </c>
      <c r="T38" s="498">
        <v>2000</v>
      </c>
      <c r="U38" s="493">
        <f>IFERROR(IF(AND(Tabla465[[#This Row],[Cantidad de Insumos]]="",Tabla465[[#This Row],[Precio Unitario]]=""),"",Tabla465[[#This Row],[Precio Unitario]]*Tabla465[[#This Row],[Cantidad de Insumos]]),"")</f>
        <v>50000</v>
      </c>
      <c r="V38" s="493" t="str">
        <f>IFERROR(VLOOKUP($J38,[1]Insumos!$C$2:$F$528,4,FALSE),"")</f>
        <v>2.6.1.3.01</v>
      </c>
      <c r="W38" s="504" t="s">
        <v>1302</v>
      </c>
    </row>
    <row r="39" spans="2:23" ht="25.5" x14ac:dyDescent="0.2">
      <c r="B39" s="490" t="str">
        <f>IF(Tabla465[[#This Row],[Tipos de Acciones]]="","",CONCATENATE(Tabla465[[#This Row],[POA]],".",Tabla465[[#This Row],[SRS]],".",Tabla465[[#This Row],[AREA]],".",Tabla465[[#This Row],[TIPO]]))</f>
        <v>2018.R8.Gerencia.Regional (Consolidado)</v>
      </c>
      <c r="C39" s="490">
        <f>IF(Tabla465[[#This Row],[Tipos de Acciones]]="","",'[1]Formulario PPGR1'!$N$2)</f>
        <v>2018</v>
      </c>
      <c r="D39" s="490" t="str">
        <f>IF(Tabla465[[#This Row],[Tipos de Acciones]]="","",'[1]Formulario PPGR1'!$N$3)</f>
        <v>R8</v>
      </c>
      <c r="E39" s="490" t="str">
        <f>IF(Tabla465[[#This Row],[Tipos de Acciones]]="","",'[1]Formulario PPGR1'!$N$4)</f>
        <v>Gerencia</v>
      </c>
      <c r="F39" s="490" t="str">
        <f>IF(Tabla465[[#This Row],[Tipos de Acciones]]="","",'[1]Formulario PPGR1'!$N$5)</f>
        <v>Regional (Consolidado)</v>
      </c>
      <c r="G39" s="499" t="s">
        <v>1311</v>
      </c>
      <c r="H39" s="509" t="s">
        <v>906</v>
      </c>
      <c r="I39" s="510">
        <f>IFERROR(VLOOKUP(Tabla465[[#This Row],[Tipo de Equipo]],[1]LSIns!F16:G32,2,FALSE),"")</f>
        <v>0</v>
      </c>
      <c r="J39" s="509" t="s">
        <v>832</v>
      </c>
      <c r="K39" s="509"/>
      <c r="L39" s="509"/>
      <c r="M39" s="499" t="s">
        <v>465</v>
      </c>
      <c r="N39" s="499" t="s">
        <v>465</v>
      </c>
      <c r="O39" s="511" t="s">
        <v>1536</v>
      </c>
      <c r="P39" s="512" t="str">
        <f>IFERROR(VLOOKUP(Tabla465[[#This Row],[Provincia]],[1]Prov!$A$2:$B$156,2,FALSE),"")</f>
        <v/>
      </c>
      <c r="Q39" s="513" t="s">
        <v>1473</v>
      </c>
      <c r="R39" s="498" t="s">
        <v>440</v>
      </c>
      <c r="S39" s="498">
        <v>14</v>
      </c>
      <c r="T39" s="498">
        <v>1000</v>
      </c>
      <c r="U39" s="493">
        <f>IFERROR(IF(AND(Tabla465[[#This Row],[Cantidad de Insumos]]="",Tabla465[[#This Row],[Precio Unitario]]=""),"",Tabla465[[#This Row],[Precio Unitario]]*Tabla465[[#This Row],[Cantidad de Insumos]]),"")</f>
        <v>14000</v>
      </c>
      <c r="V39" s="493" t="str">
        <f>IFERROR(VLOOKUP($J39,[1]Insumos!$C$2:$F$528,4,FALSE),"")</f>
        <v>2.6.1.3.01</v>
      </c>
      <c r="W39" s="504" t="s">
        <v>1302</v>
      </c>
    </row>
    <row r="40" spans="2:23" ht="38.25" x14ac:dyDescent="0.2">
      <c r="B40" s="490" t="str">
        <f>IF(Tabla465[[#This Row],[Tipos de Acciones]]="","",CONCATENATE(Tabla465[[#This Row],[POA]],".",Tabla465[[#This Row],[SRS]],".",Tabla465[[#This Row],[AREA]],".",Tabla465[[#This Row],[TIPO]]))</f>
        <v>2018.R8.Gerencia.Regional (Consolidado)</v>
      </c>
      <c r="C40" s="490">
        <f>IF(Tabla465[[#This Row],[Tipos de Acciones]]="","",'[1]Formulario PPGR1'!$N$2)</f>
        <v>2018</v>
      </c>
      <c r="D40" s="490" t="str">
        <f>IF(Tabla465[[#This Row],[Tipos de Acciones]]="","",'[1]Formulario PPGR1'!$N$3)</f>
        <v>R8</v>
      </c>
      <c r="E40" s="490" t="str">
        <f>IF(Tabla465[[#This Row],[Tipos de Acciones]]="","",'[1]Formulario PPGR1'!$N$4)</f>
        <v>Gerencia</v>
      </c>
      <c r="F40" s="490" t="str">
        <f>IF(Tabla465[[#This Row],[Tipos de Acciones]]="","",'[1]Formulario PPGR1'!$N$5)</f>
        <v>Regional (Consolidado)</v>
      </c>
      <c r="G40" s="499" t="s">
        <v>1311</v>
      </c>
      <c r="H40" s="509" t="s">
        <v>913</v>
      </c>
      <c r="I40" s="510">
        <f>IFERROR(VLOOKUP(Tabla465[[#This Row],[Tipo de Equipo]],[1]LSIns!F16:G32,2,FALSE),"")</f>
        <v>0</v>
      </c>
      <c r="J40" s="509" t="s">
        <v>910</v>
      </c>
      <c r="K40" s="509"/>
      <c r="L40" s="509"/>
      <c r="M40" s="499" t="s">
        <v>465</v>
      </c>
      <c r="N40" s="499" t="s">
        <v>465</v>
      </c>
      <c r="O40" s="511" t="s">
        <v>1536</v>
      </c>
      <c r="P40" s="512" t="str">
        <f>IFERROR(VLOOKUP(Tabla465[[#This Row],[Provincia]],[1]Prov!$A$2:$B$156,2,FALSE),"")</f>
        <v/>
      </c>
      <c r="Q40" s="513" t="s">
        <v>1473</v>
      </c>
      <c r="R40" s="498" t="s">
        <v>440</v>
      </c>
      <c r="S40" s="498">
        <v>5</v>
      </c>
      <c r="T40" s="498">
        <v>3000</v>
      </c>
      <c r="U40" s="493">
        <f>IFERROR(IF(AND(Tabla465[[#This Row],[Cantidad de Insumos]]="",Tabla465[[#This Row],[Precio Unitario]]=""),"",Tabla465[[#This Row],[Precio Unitario]]*Tabla465[[#This Row],[Cantidad de Insumos]]),"")</f>
        <v>15000</v>
      </c>
      <c r="V40" s="493" t="str">
        <f>IFERROR(VLOOKUP($J40,[1]Insumos!$C$2:$F$528,4,FALSE),"")</f>
        <v>2.7.2.2.01</v>
      </c>
      <c r="W40" s="504" t="s">
        <v>1302</v>
      </c>
    </row>
    <row r="41" spans="2:23" ht="38.25" x14ac:dyDescent="0.2">
      <c r="B41" s="490" t="str">
        <f>IF(Tabla465[[#This Row],[Tipos de Acciones]]="","",CONCATENATE(Tabla465[[#This Row],[POA]],".",Tabla465[[#This Row],[SRS]],".",Tabla465[[#This Row],[AREA]],".",Tabla465[[#This Row],[TIPO]]))</f>
        <v>2018.R8.Gerencia.Regional (Consolidado)</v>
      </c>
      <c r="C41" s="490">
        <f>IF(Tabla465[[#This Row],[Tipos de Acciones]]="","",'[1]Formulario PPGR1'!$N$2)</f>
        <v>2018</v>
      </c>
      <c r="D41" s="490" t="str">
        <f>IF(Tabla465[[#This Row],[Tipos de Acciones]]="","",'[1]Formulario PPGR1'!$N$3)</f>
        <v>R8</v>
      </c>
      <c r="E41" s="490" t="str">
        <f>IF(Tabla465[[#This Row],[Tipos de Acciones]]="","",'[1]Formulario PPGR1'!$N$4)</f>
        <v>Gerencia</v>
      </c>
      <c r="F41" s="490" t="str">
        <f>IF(Tabla465[[#This Row],[Tipos de Acciones]]="","",'[1]Formulario PPGR1'!$N$5)</f>
        <v>Regional (Consolidado)</v>
      </c>
      <c r="G41" s="499" t="s">
        <v>1313</v>
      </c>
      <c r="H41" s="509" t="s">
        <v>922</v>
      </c>
      <c r="I41" s="510">
        <f>IFERROR(VLOOKUP(Tabla465[[#This Row],[Tipo de Equipo]],[1]LSIns!F16:G32,2,FALSE),"")</f>
        <v>0</v>
      </c>
      <c r="J41" s="509" t="s">
        <v>916</v>
      </c>
      <c r="K41" s="509"/>
      <c r="L41" s="509"/>
      <c r="M41" s="499" t="s">
        <v>465</v>
      </c>
      <c r="N41" s="499" t="s">
        <v>465</v>
      </c>
      <c r="O41" s="511" t="s">
        <v>1536</v>
      </c>
      <c r="P41" s="512" t="str">
        <f>IFERROR(VLOOKUP(Tabla465[[#This Row],[Provincia]],[1]Prov!$A$2:$B$156,2,FALSE),"")</f>
        <v/>
      </c>
      <c r="Q41" s="513" t="s">
        <v>1473</v>
      </c>
      <c r="R41" s="498" t="s">
        <v>440</v>
      </c>
      <c r="S41" s="498">
        <v>2</v>
      </c>
      <c r="T41" s="498">
        <v>6000</v>
      </c>
      <c r="U41" s="493">
        <f>IFERROR(IF(AND(Tabla465[[#This Row],[Cantidad de Insumos]]="",Tabla465[[#This Row],[Precio Unitario]]=""),"",Tabla465[[#This Row],[Precio Unitario]]*Tabla465[[#This Row],[Cantidad de Insumos]]),"")</f>
        <v>12000</v>
      </c>
      <c r="V41" s="493" t="str">
        <f>IFERROR(VLOOKUP($J41,[1]Insumos!$C$2:$F$528,4,FALSE),"")</f>
        <v>2.7.2.6.01</v>
      </c>
      <c r="W41" s="504" t="s">
        <v>1302</v>
      </c>
    </row>
    <row r="42" spans="2:23" ht="51" x14ac:dyDescent="0.2">
      <c r="B42" s="490" t="str">
        <f>IF(Tabla465[[#This Row],[Tipos de Acciones]]="","",CONCATENATE(Tabla465[[#This Row],[POA]],".",Tabla465[[#This Row],[SRS]],".",Tabla465[[#This Row],[AREA]],".",Tabla465[[#This Row],[TIPO]]))</f>
        <v>2018.R8.Gerencia.Regional (Consolidado)</v>
      </c>
      <c r="C42" s="490">
        <f>IF(Tabla465[[#This Row],[Tipos de Acciones]]="","",'[1]Formulario PPGR1'!$N$2)</f>
        <v>2018</v>
      </c>
      <c r="D42" s="490" t="str">
        <f>IF(Tabla465[[#This Row],[Tipos de Acciones]]="","",'[1]Formulario PPGR1'!$N$3)</f>
        <v>R8</v>
      </c>
      <c r="E42" s="490" t="str">
        <f>IF(Tabla465[[#This Row],[Tipos de Acciones]]="","",'[1]Formulario PPGR1'!$N$4)</f>
        <v>Gerencia</v>
      </c>
      <c r="F42" s="490" t="str">
        <f>IF(Tabla465[[#This Row],[Tipos de Acciones]]="","",'[1]Formulario PPGR1'!$N$5)</f>
        <v>Regional (Consolidado)</v>
      </c>
      <c r="G42" s="499" t="s">
        <v>1311</v>
      </c>
      <c r="H42" s="509" t="s">
        <v>922</v>
      </c>
      <c r="I42" s="510">
        <f>IFERROR(VLOOKUP(Tabla465[[#This Row],[Tipo de Equipo]],[1]LSIns!F16:G32,2,FALSE),"")</f>
        <v>0</v>
      </c>
      <c r="J42" s="509" t="s">
        <v>915</v>
      </c>
      <c r="K42" s="509"/>
      <c r="L42" s="509"/>
      <c r="M42" s="499" t="s">
        <v>465</v>
      </c>
      <c r="N42" s="499" t="s">
        <v>465</v>
      </c>
      <c r="O42" s="511" t="s">
        <v>1536</v>
      </c>
      <c r="P42" s="512" t="str">
        <f>IFERROR(VLOOKUP(Tabla465[[#This Row],[Provincia]],[1]Prov!$A$2:$B$156,2,FALSE),"")</f>
        <v/>
      </c>
      <c r="Q42" s="513" t="s">
        <v>1473</v>
      </c>
      <c r="R42" s="498" t="s">
        <v>440</v>
      </c>
      <c r="S42" s="498">
        <v>3</v>
      </c>
      <c r="T42" s="498">
        <v>5000</v>
      </c>
      <c r="U42" s="493">
        <f>IFERROR(IF(AND(Tabla465[[#This Row],[Cantidad de Insumos]]="",Tabla465[[#This Row],[Precio Unitario]]=""),"",Tabla465[[#This Row],[Precio Unitario]]*Tabla465[[#This Row],[Cantidad de Insumos]]),"")</f>
        <v>15000</v>
      </c>
      <c r="V42" s="493" t="str">
        <f>IFERROR(VLOOKUP($J42,[1]Insumos!$C$2:$F$528,4,FALSE),"")</f>
        <v>2.7.2.6.01</v>
      </c>
      <c r="W42" s="504" t="s">
        <v>1302</v>
      </c>
    </row>
    <row r="43" spans="2:23" ht="38.25" x14ac:dyDescent="0.2">
      <c r="B43" s="490" t="str">
        <f>IF(Tabla465[[#This Row],[Tipos de Acciones]]="","",CONCATENATE(Tabla465[[#This Row],[POA]],".",Tabla465[[#This Row],[SRS]],".",Tabla465[[#This Row],[AREA]],".",Tabla465[[#This Row],[TIPO]]))</f>
        <v>2018.R8.Gerencia.Regional (Consolidado)</v>
      </c>
      <c r="C43" s="490">
        <f>IF(Tabla465[[#This Row],[Tipos de Acciones]]="","",'[1]Formulario PPGR1'!$N$2)</f>
        <v>2018</v>
      </c>
      <c r="D43" s="490" t="str">
        <f>IF(Tabla465[[#This Row],[Tipos de Acciones]]="","",'[1]Formulario PPGR1'!$N$3)</f>
        <v>R8</v>
      </c>
      <c r="E43" s="490" t="str">
        <f>IF(Tabla465[[#This Row],[Tipos de Acciones]]="","",'[1]Formulario PPGR1'!$N$4)</f>
        <v>Gerencia</v>
      </c>
      <c r="F43" s="490" t="str">
        <f>IF(Tabla465[[#This Row],[Tipos de Acciones]]="","",'[1]Formulario PPGR1'!$N$5)</f>
        <v>Regional (Consolidado)</v>
      </c>
      <c r="G43" s="499" t="s">
        <v>1311</v>
      </c>
      <c r="H43" s="509" t="s">
        <v>922</v>
      </c>
      <c r="I43" s="510">
        <f>IFERROR(VLOOKUP(Tabla465[[#This Row],[Tipo de Equipo]],[1]LSIns!F16:G32,2,FALSE),"")</f>
        <v>0</v>
      </c>
      <c r="J43" s="509" t="s">
        <v>903</v>
      </c>
      <c r="K43" s="509"/>
      <c r="L43" s="509"/>
      <c r="M43" s="499" t="s">
        <v>465</v>
      </c>
      <c r="N43" s="499" t="s">
        <v>465</v>
      </c>
      <c r="O43" s="511" t="s">
        <v>1536</v>
      </c>
      <c r="P43" s="512" t="str">
        <f>IFERROR(VLOOKUP(Tabla465[[#This Row],[Provincia]],[1]Prov!$A$2:$B$156,2,FALSE),"")</f>
        <v/>
      </c>
      <c r="Q43" s="513" t="s">
        <v>1473</v>
      </c>
      <c r="R43" s="498" t="s">
        <v>440</v>
      </c>
      <c r="S43" s="498">
        <v>3</v>
      </c>
      <c r="T43" s="498">
        <v>5000</v>
      </c>
      <c r="U43" s="493">
        <f>IFERROR(IF(AND(Tabla465[[#This Row],[Cantidad de Insumos]]="",Tabla465[[#This Row],[Precio Unitario]]=""),"",Tabla465[[#This Row],[Precio Unitario]]*Tabla465[[#This Row],[Cantidad de Insumos]]),"")</f>
        <v>15000</v>
      </c>
      <c r="V43" s="493" t="str">
        <f>IFERROR(VLOOKUP($J43,[1]Insumos!$C$2:$F$528,4,FALSE),"")</f>
        <v>2.7.2.6.01</v>
      </c>
      <c r="W43" s="504" t="s">
        <v>1302</v>
      </c>
    </row>
    <row r="44" spans="2:23" ht="38.25" x14ac:dyDescent="0.2">
      <c r="B44" s="490" t="str">
        <f>IF(Tabla465[[#This Row],[Tipos de Acciones]]="","",CONCATENATE(Tabla465[[#This Row],[POA]],".",Tabla465[[#This Row],[SRS]],".",Tabla465[[#This Row],[AREA]],".",Tabla465[[#This Row],[TIPO]]))</f>
        <v>2018.R8.Gerencia.Regional (Consolidado)</v>
      </c>
      <c r="C44" s="490">
        <f>IF(Tabla465[[#This Row],[Tipos de Acciones]]="","",'[1]Formulario PPGR1'!$N$2)</f>
        <v>2018</v>
      </c>
      <c r="D44" s="490" t="str">
        <f>IF(Tabla465[[#This Row],[Tipos de Acciones]]="","",'[1]Formulario PPGR1'!$N$3)</f>
        <v>R8</v>
      </c>
      <c r="E44" s="490" t="str">
        <f>IF(Tabla465[[#This Row],[Tipos de Acciones]]="","",'[1]Formulario PPGR1'!$N$4)</f>
        <v>Gerencia</v>
      </c>
      <c r="F44" s="490" t="str">
        <f>IF(Tabla465[[#This Row],[Tipos de Acciones]]="","",'[1]Formulario PPGR1'!$N$5)</f>
        <v>Regional (Consolidado)</v>
      </c>
      <c r="G44" s="499" t="s">
        <v>1313</v>
      </c>
      <c r="H44" s="509" t="s">
        <v>2375</v>
      </c>
      <c r="I44" s="510">
        <f>IFERROR(VLOOKUP(Tabla465[[#This Row],[Tipo de Equipo]],[1]LSIns!F16:G32,2,FALSE),"")</f>
        <v>0</v>
      </c>
      <c r="J44" s="509" t="s">
        <v>743</v>
      </c>
      <c r="K44" s="509"/>
      <c r="L44" s="509"/>
      <c r="M44" s="499" t="s">
        <v>465</v>
      </c>
      <c r="N44" s="499" t="s">
        <v>465</v>
      </c>
      <c r="O44" s="511" t="s">
        <v>1528</v>
      </c>
      <c r="P44" s="512" t="str">
        <f>IFERROR(VLOOKUP(Tabla465[[#This Row],[Provincia]],[1]Prov!$A$2:$B$156,2,FALSE),"")</f>
        <v/>
      </c>
      <c r="Q44" s="513" t="s">
        <v>1420</v>
      </c>
      <c r="R44" s="498" t="s">
        <v>440</v>
      </c>
      <c r="S44" s="498">
        <v>10</v>
      </c>
      <c r="T44" s="505">
        <v>11000</v>
      </c>
      <c r="U44" s="493">
        <f>IFERROR(IF(AND(Tabla465[[#This Row],[Cantidad de Insumos]]="",Tabla465[[#This Row],[Precio Unitario]]=""),"",Tabla465[[#This Row],[Precio Unitario]]*Tabla465[[#This Row],[Cantidad de Insumos]]),"")</f>
        <v>110000</v>
      </c>
      <c r="V44" s="493" t="str">
        <f>IFERROR(VLOOKUP($J44,[1]Insumos!$C$2:$F$528,4,FALSE),"")</f>
        <v>2.6.3.1.01</v>
      </c>
      <c r="W44" s="504" t="s">
        <v>1302</v>
      </c>
    </row>
    <row r="45" spans="2:23" ht="25.5" x14ac:dyDescent="0.2">
      <c r="B45" s="490" t="str">
        <f>IF(Tabla465[[#This Row],[Tipos de Acciones]]="","",CONCATENATE(Tabla465[[#This Row],[POA]],".",Tabla465[[#This Row],[SRS]],".",Tabla465[[#This Row],[AREA]],".",Tabla465[[#This Row],[TIPO]]))</f>
        <v>2018.R8.Gerencia.Regional (Consolidado)</v>
      </c>
      <c r="C45" s="490">
        <f>IF(Tabla465[[#This Row],[Tipos de Acciones]]="","",'[1]Formulario PPGR1'!$N$2)</f>
        <v>2018</v>
      </c>
      <c r="D45" s="490" t="str">
        <f>IF(Tabla465[[#This Row],[Tipos de Acciones]]="","",'[1]Formulario PPGR1'!$N$3)</f>
        <v>R8</v>
      </c>
      <c r="E45" s="490" t="str">
        <f>IF(Tabla465[[#This Row],[Tipos de Acciones]]="","",'[1]Formulario PPGR1'!$N$4)</f>
        <v>Gerencia</v>
      </c>
      <c r="F45" s="490" t="str">
        <f>IF(Tabla465[[#This Row],[Tipos de Acciones]]="","",'[1]Formulario PPGR1'!$N$5)</f>
        <v>Regional (Consolidado)</v>
      </c>
      <c r="G45" s="499" t="s">
        <v>1313</v>
      </c>
      <c r="H45" s="509" t="s">
        <v>256</v>
      </c>
      <c r="I45" s="510">
        <f>IFERROR(VLOOKUP(Tabla465[[#This Row],[Tipo de Equipo]],[1]LSIns!F16:G32,2,FALSE),"")</f>
        <v>0</v>
      </c>
      <c r="J45" s="509" t="s">
        <v>950</v>
      </c>
      <c r="K45" s="509"/>
      <c r="L45" s="509"/>
      <c r="M45" s="499" t="s">
        <v>465</v>
      </c>
      <c r="N45" s="499" t="s">
        <v>465</v>
      </c>
      <c r="O45" s="511" t="s">
        <v>1528</v>
      </c>
      <c r="P45" s="512" t="str">
        <f>IFERROR(VLOOKUP(Tabla465[[#This Row],[Provincia]],[1]Prov!$A$2:$B$156,2,FALSE),"")</f>
        <v/>
      </c>
      <c r="Q45" s="513" t="s">
        <v>1420</v>
      </c>
      <c r="R45" s="498" t="s">
        <v>440</v>
      </c>
      <c r="S45" s="498">
        <v>5</v>
      </c>
      <c r="T45" s="498">
        <v>7000</v>
      </c>
      <c r="U45" s="493">
        <f>IFERROR(IF(AND(Tabla465[[#This Row],[Cantidad de Insumos]]="",Tabla465[[#This Row],[Precio Unitario]]=""),"",Tabla465[[#This Row],[Precio Unitario]]*Tabla465[[#This Row],[Cantidad de Insumos]]),"")</f>
        <v>35000</v>
      </c>
      <c r="V45" s="493" t="str">
        <f>IFERROR(VLOOKUP($J45,[1]Insumos!$C$2:$F$528,4,FALSE),"")</f>
        <v>2.6.1.1.02</v>
      </c>
      <c r="W45" s="504" t="s">
        <v>1302</v>
      </c>
    </row>
    <row r="46" spans="2:23" ht="25.5" x14ac:dyDescent="0.2">
      <c r="B46" s="490" t="str">
        <f>IF(Tabla465[[#This Row],[Tipos de Acciones]]="","",CONCATENATE(Tabla465[[#This Row],[POA]],".",Tabla465[[#This Row],[SRS]],".",Tabla465[[#This Row],[AREA]],".",Tabla465[[#This Row],[TIPO]]))</f>
        <v>2018.R8.Gerencia.Regional (Consolidado)</v>
      </c>
      <c r="C46" s="490">
        <f>IF(Tabla465[[#This Row],[Tipos de Acciones]]="","",'[1]Formulario PPGR1'!$N$2)</f>
        <v>2018</v>
      </c>
      <c r="D46" s="490" t="str">
        <f>IF(Tabla465[[#This Row],[Tipos de Acciones]]="","",'[1]Formulario PPGR1'!$N$3)</f>
        <v>R8</v>
      </c>
      <c r="E46" s="490" t="str">
        <f>IF(Tabla465[[#This Row],[Tipos de Acciones]]="","",'[1]Formulario PPGR1'!$N$4)</f>
        <v>Gerencia</v>
      </c>
      <c r="F46" s="490" t="str">
        <f>IF(Tabla465[[#This Row],[Tipos de Acciones]]="","",'[1]Formulario PPGR1'!$N$5)</f>
        <v>Regional (Consolidado)</v>
      </c>
      <c r="G46" s="499" t="s">
        <v>1313</v>
      </c>
      <c r="H46" s="509" t="s">
        <v>256</v>
      </c>
      <c r="I46" s="510">
        <f>IFERROR(VLOOKUP(Tabla465[[#This Row],[Tipo de Equipo]],[1]LSIns!F16:G32,2,FALSE),"")</f>
        <v>0</v>
      </c>
      <c r="J46" s="509" t="s">
        <v>955</v>
      </c>
      <c r="K46" s="509"/>
      <c r="L46" s="509"/>
      <c r="M46" s="499" t="s">
        <v>465</v>
      </c>
      <c r="N46" s="499" t="s">
        <v>465</v>
      </c>
      <c r="O46" s="511" t="s">
        <v>1528</v>
      </c>
      <c r="P46" s="512" t="str">
        <f>IFERROR(VLOOKUP(Tabla465[[#This Row],[Provincia]],[1]Prov!$A$2:$B$156,2,FALSE),"")</f>
        <v/>
      </c>
      <c r="Q46" s="513" t="s">
        <v>1420</v>
      </c>
      <c r="R46" s="498" t="s">
        <v>440</v>
      </c>
      <c r="S46" s="498">
        <v>30</v>
      </c>
      <c r="T46" s="498">
        <v>6000</v>
      </c>
      <c r="U46" s="493">
        <f>IFERROR(IF(AND(Tabla465[[#This Row],[Cantidad de Insumos]]="",Tabla465[[#This Row],[Precio Unitario]]=""),"",Tabla465[[#This Row],[Precio Unitario]]*Tabla465[[#This Row],[Cantidad de Insumos]]),"")</f>
        <v>180000</v>
      </c>
      <c r="V46" s="493" t="str">
        <f>IFERROR(VLOOKUP($J46,[1]Insumos!$C$2:$F$528,4,FALSE),"")</f>
        <v>2.6.1.1.02</v>
      </c>
      <c r="W46" s="504" t="s">
        <v>1302</v>
      </c>
    </row>
    <row r="47" spans="2:23" ht="38.25" x14ac:dyDescent="0.2">
      <c r="B47" s="490" t="str">
        <f>IF(Tabla465[[#This Row],[Tipos de Acciones]]="","",CONCATENATE(Tabla465[[#This Row],[POA]],".",Tabla465[[#This Row],[SRS]],".",Tabla465[[#This Row],[AREA]],".",Tabla465[[#This Row],[TIPO]]))</f>
        <v>2018.R8.Gerencia.Regional (Consolidado)</v>
      </c>
      <c r="C47" s="490">
        <f>IF(Tabla465[[#This Row],[Tipos de Acciones]]="","",'[1]Formulario PPGR1'!$N$2)</f>
        <v>2018</v>
      </c>
      <c r="D47" s="490" t="str">
        <f>IF(Tabla465[[#This Row],[Tipos de Acciones]]="","",'[1]Formulario PPGR1'!$N$3)</f>
        <v>R8</v>
      </c>
      <c r="E47" s="490" t="str">
        <f>IF(Tabla465[[#This Row],[Tipos de Acciones]]="","",'[1]Formulario PPGR1'!$N$4)</f>
        <v>Gerencia</v>
      </c>
      <c r="F47" s="490" t="str">
        <f>IF(Tabla465[[#This Row],[Tipos de Acciones]]="","",'[1]Formulario PPGR1'!$N$5)</f>
        <v>Regional (Consolidado)</v>
      </c>
      <c r="G47" s="499" t="s">
        <v>1313</v>
      </c>
      <c r="H47" s="509" t="s">
        <v>256</v>
      </c>
      <c r="I47" s="510">
        <f>IFERROR(VLOOKUP(Tabla465[[#This Row],[Tipo de Equipo]],[1]LSIns!F16:G32,2,FALSE),"")</f>
        <v>0</v>
      </c>
      <c r="J47" s="509" t="s">
        <v>957</v>
      </c>
      <c r="K47" s="509"/>
      <c r="L47" s="509"/>
      <c r="M47" s="499" t="s">
        <v>465</v>
      </c>
      <c r="N47" s="499" t="s">
        <v>465</v>
      </c>
      <c r="O47" s="511" t="s">
        <v>1528</v>
      </c>
      <c r="P47" s="512" t="str">
        <f>IFERROR(VLOOKUP(Tabla465[[#This Row],[Provincia]],[1]Prov!$A$2:$B$156,2,FALSE),"")</f>
        <v/>
      </c>
      <c r="Q47" s="513" t="s">
        <v>1420</v>
      </c>
      <c r="R47" s="498" t="s">
        <v>440</v>
      </c>
      <c r="S47" s="498">
        <v>2</v>
      </c>
      <c r="T47" s="498">
        <v>10000</v>
      </c>
      <c r="U47" s="493">
        <f>IFERROR(IF(AND(Tabla465[[#This Row],[Cantidad de Insumos]]="",Tabla465[[#This Row],[Precio Unitario]]=""),"",Tabla465[[#This Row],[Precio Unitario]]*Tabla465[[#This Row],[Cantidad de Insumos]]),"")</f>
        <v>20000</v>
      </c>
      <c r="V47" s="493" t="str">
        <f>IFERROR(VLOOKUP($J47,[1]Insumos!$C$2:$F$528,4,FALSE),"")</f>
        <v>2.6.1.1.02</v>
      </c>
      <c r="W47" s="504" t="s">
        <v>1302</v>
      </c>
    </row>
    <row r="48" spans="2:23" ht="25.5" x14ac:dyDescent="0.2">
      <c r="B48" s="490" t="str">
        <f>IF(Tabla465[[#This Row],[Tipos de Acciones]]="","",CONCATENATE(Tabla465[[#This Row],[POA]],".",Tabla465[[#This Row],[SRS]],".",Tabla465[[#This Row],[AREA]],".",Tabla465[[#This Row],[TIPO]]))</f>
        <v>2018.R8.Gerencia.Regional (Consolidado)</v>
      </c>
      <c r="C48" s="490">
        <f>IF(Tabla465[[#This Row],[Tipos de Acciones]]="","",'[1]Formulario PPGR1'!$N$2)</f>
        <v>2018</v>
      </c>
      <c r="D48" s="490" t="str">
        <f>IF(Tabla465[[#This Row],[Tipos de Acciones]]="","",'[1]Formulario PPGR1'!$N$3)</f>
        <v>R8</v>
      </c>
      <c r="E48" s="490" t="str">
        <f>IF(Tabla465[[#This Row],[Tipos de Acciones]]="","",'[1]Formulario PPGR1'!$N$4)</f>
        <v>Gerencia</v>
      </c>
      <c r="F48" s="490" t="str">
        <f>IF(Tabla465[[#This Row],[Tipos de Acciones]]="","",'[1]Formulario PPGR1'!$N$5)</f>
        <v>Regional (Consolidado)</v>
      </c>
      <c r="G48" s="499" t="s">
        <v>1313</v>
      </c>
      <c r="H48" s="509" t="s">
        <v>2375</v>
      </c>
      <c r="I48" s="510">
        <f>IFERROR(VLOOKUP(Tabla465[[#This Row],[Tipo de Equipo]],[1]LSIns!F16:G32,2,FALSE),"")</f>
        <v>0</v>
      </c>
      <c r="J48" s="509" t="s">
        <v>745</v>
      </c>
      <c r="K48" s="509"/>
      <c r="L48" s="509"/>
      <c r="M48" s="499" t="s">
        <v>465</v>
      </c>
      <c r="N48" s="499" t="s">
        <v>465</v>
      </c>
      <c r="O48" s="511" t="s">
        <v>1528</v>
      </c>
      <c r="P48" s="512" t="str">
        <f>IFERROR(VLOOKUP(Tabla465[[#This Row],[Provincia]],[1]Prov!$A$2:$B$156,2,FALSE),"")</f>
        <v/>
      </c>
      <c r="Q48" s="513" t="s">
        <v>1420</v>
      </c>
      <c r="R48" s="498" t="s">
        <v>440</v>
      </c>
      <c r="S48" s="498">
        <v>10</v>
      </c>
      <c r="T48" s="498">
        <v>16000</v>
      </c>
      <c r="U48" s="493">
        <f>IFERROR(IF(AND(Tabla465[[#This Row],[Cantidad de Insumos]]="",Tabla465[[#This Row],[Precio Unitario]]=""),"",Tabla465[[#This Row],[Precio Unitario]]*Tabla465[[#This Row],[Cantidad de Insumos]]),"")</f>
        <v>160000</v>
      </c>
      <c r="V48" s="493" t="str">
        <f>IFERROR(VLOOKUP($J48,[1]Insumos!$C$2:$F$528,4,FALSE),"")</f>
        <v>2.6.3.1.01</v>
      </c>
      <c r="W48" s="504" t="s">
        <v>1302</v>
      </c>
    </row>
    <row r="49" spans="2:23" x14ac:dyDescent="0.2">
      <c r="B49" s="490" t="str">
        <f>IF(Tabla465[[#This Row],[Tipos de Acciones]]="","",CONCATENATE(Tabla465[[#This Row],[POA]],".",Tabla465[[#This Row],[SRS]],".",Tabla465[[#This Row],[AREA]],".",Tabla465[[#This Row],[TIPO]]))</f>
        <v>2018.R8.Gerencia.Regional (Consolidado)</v>
      </c>
      <c r="C49" s="490">
        <f>IF(Tabla465[[#This Row],[Tipos de Acciones]]="","",'[1]Formulario PPGR1'!$N$2)</f>
        <v>2018</v>
      </c>
      <c r="D49" s="490" t="str">
        <f>IF(Tabla465[[#This Row],[Tipos de Acciones]]="","",'[1]Formulario PPGR1'!$N$3)</f>
        <v>R8</v>
      </c>
      <c r="E49" s="490" t="str">
        <f>IF(Tabla465[[#This Row],[Tipos de Acciones]]="","",'[1]Formulario PPGR1'!$N$4)</f>
        <v>Gerencia</v>
      </c>
      <c r="F49" s="490" t="str">
        <f>IF(Tabla465[[#This Row],[Tipos de Acciones]]="","",'[1]Formulario PPGR1'!$N$5)</f>
        <v>Regional (Consolidado)</v>
      </c>
      <c r="G49" s="499" t="s">
        <v>1313</v>
      </c>
      <c r="H49" s="509" t="s">
        <v>944</v>
      </c>
      <c r="I49" s="510">
        <f>IFERROR(VLOOKUP(Tabla465[[#This Row],[Tipo de Equipo]],[1]LSIns!F16:G32,2,FALSE),"")</f>
        <v>0</v>
      </c>
      <c r="J49" s="509" t="s">
        <v>948</v>
      </c>
      <c r="K49" s="509"/>
      <c r="L49" s="509"/>
      <c r="M49" s="499" t="s">
        <v>465</v>
      </c>
      <c r="N49" s="499" t="s">
        <v>465</v>
      </c>
      <c r="O49" s="511" t="s">
        <v>1528</v>
      </c>
      <c r="P49" s="512" t="str">
        <f>IFERROR(VLOOKUP(Tabla465[[#This Row],[Provincia]],[1]Prov!$A$2:$B$156,2,FALSE),"")</f>
        <v/>
      </c>
      <c r="Q49" s="513" t="s">
        <v>1420</v>
      </c>
      <c r="R49" s="498" t="s">
        <v>440</v>
      </c>
      <c r="S49" s="498">
        <v>50</v>
      </c>
      <c r="T49" s="498">
        <v>30000</v>
      </c>
      <c r="U49" s="493">
        <f>IFERROR(IF(AND(Tabla465[[#This Row],[Cantidad de Insumos]]="",Tabla465[[#This Row],[Precio Unitario]]=""),"",Tabla465[[#This Row],[Precio Unitario]]*Tabla465[[#This Row],[Cantidad de Insumos]]),"")</f>
        <v>1500000</v>
      </c>
      <c r="V49" s="493" t="str">
        <f>IFERROR(VLOOKUP($J49,[1]Insumos!$C$2:$F$528,4,FALSE),"")</f>
        <v>2.6.1.2.02</v>
      </c>
      <c r="W49" s="504" t="s">
        <v>1302</v>
      </c>
    </row>
    <row r="50" spans="2:23" ht="25.5" x14ac:dyDescent="0.2">
      <c r="B50" s="490" t="str">
        <f>IF(Tabla465[[#This Row],[Tipos de Acciones]]="","",CONCATENATE(Tabla465[[#This Row],[POA]],".",Tabla465[[#This Row],[SRS]],".",Tabla465[[#This Row],[AREA]],".",Tabla465[[#This Row],[TIPO]]))</f>
        <v>2018.R8.Gerencia.Regional (Consolidado)</v>
      </c>
      <c r="C50" s="490">
        <f>IF(Tabla465[[#This Row],[Tipos de Acciones]]="","",'[1]Formulario PPGR1'!$N$2)</f>
        <v>2018</v>
      </c>
      <c r="D50" s="490" t="str">
        <f>IF(Tabla465[[#This Row],[Tipos de Acciones]]="","",'[1]Formulario PPGR1'!$N$3)</f>
        <v>R8</v>
      </c>
      <c r="E50" s="490" t="str">
        <f>IF(Tabla465[[#This Row],[Tipos de Acciones]]="","",'[1]Formulario PPGR1'!$N$4)</f>
        <v>Gerencia</v>
      </c>
      <c r="F50" s="490" t="str">
        <f>IF(Tabla465[[#This Row],[Tipos de Acciones]]="","",'[1]Formulario PPGR1'!$N$5)</f>
        <v>Regional (Consolidado)</v>
      </c>
      <c r="G50" s="499" t="s">
        <v>1313</v>
      </c>
      <c r="H50" s="509" t="s">
        <v>2375</v>
      </c>
      <c r="I50" s="510">
        <f>IFERROR(VLOOKUP(Tabla465[[#This Row],[Tipo de Equipo]],[1]LSIns!F16:G32,2,FALSE),"")</f>
        <v>0</v>
      </c>
      <c r="J50" s="509" t="s">
        <v>748</v>
      </c>
      <c r="K50" s="509"/>
      <c r="L50" s="509"/>
      <c r="M50" s="499" t="s">
        <v>465</v>
      </c>
      <c r="N50" s="499" t="s">
        <v>465</v>
      </c>
      <c r="O50" s="511" t="s">
        <v>1528</v>
      </c>
      <c r="P50" s="512" t="str">
        <f>IFERROR(VLOOKUP(Tabla465[[#This Row],[Provincia]],[1]Prov!$A$2:$B$156,2,FALSE),"")</f>
        <v/>
      </c>
      <c r="Q50" s="513" t="s">
        <v>1420</v>
      </c>
      <c r="R50" s="498" t="s">
        <v>440</v>
      </c>
      <c r="S50" s="498">
        <v>10</v>
      </c>
      <c r="T50" s="498">
        <v>800</v>
      </c>
      <c r="U50" s="493">
        <f>IFERROR(IF(AND(Tabla465[[#This Row],[Cantidad de Insumos]]="",Tabla465[[#This Row],[Precio Unitario]]=""),"",Tabla465[[#This Row],[Precio Unitario]]*Tabla465[[#This Row],[Cantidad de Insumos]]),"")</f>
        <v>8000</v>
      </c>
      <c r="V50" s="493" t="str">
        <f>IFERROR(VLOOKUP($J50,[1]Insumos!$C$2:$F$528,4,FALSE),"")</f>
        <v>2.6.3.1.01</v>
      </c>
      <c r="W50" s="504" t="s">
        <v>1302</v>
      </c>
    </row>
    <row r="51" spans="2:23" ht="25.5" x14ac:dyDescent="0.2">
      <c r="B51" s="490" t="str">
        <f>IF(Tabla465[[#This Row],[Tipos de Acciones]]="","",CONCATENATE(Tabla465[[#This Row],[POA]],".",Tabla465[[#This Row],[SRS]],".",Tabla465[[#This Row],[AREA]],".",Tabla465[[#This Row],[TIPO]]))</f>
        <v>2018.R8.Gerencia.Regional (Consolidado)</v>
      </c>
      <c r="C51" s="490">
        <f>IF(Tabla465[[#This Row],[Tipos de Acciones]]="","",'[1]Formulario PPGR1'!$N$2)</f>
        <v>2018</v>
      </c>
      <c r="D51" s="490" t="str">
        <f>IF(Tabla465[[#This Row],[Tipos de Acciones]]="","",'[1]Formulario PPGR1'!$N$3)</f>
        <v>R8</v>
      </c>
      <c r="E51" s="490" t="str">
        <f>IF(Tabla465[[#This Row],[Tipos de Acciones]]="","",'[1]Formulario PPGR1'!$N$4)</f>
        <v>Gerencia</v>
      </c>
      <c r="F51" s="490" t="str">
        <f>IF(Tabla465[[#This Row],[Tipos de Acciones]]="","",'[1]Formulario PPGR1'!$N$5)</f>
        <v>Regional (Consolidado)</v>
      </c>
      <c r="G51" s="499" t="s">
        <v>1313</v>
      </c>
      <c r="H51" s="509" t="s">
        <v>278</v>
      </c>
      <c r="I51" s="510">
        <f>IFERROR(VLOOKUP(Tabla465[[#This Row],[Tipo de Equipo]],[1]LSIns!F16:G32,2,FALSE),"")</f>
        <v>0</v>
      </c>
      <c r="J51" s="509" t="s">
        <v>980</v>
      </c>
      <c r="K51" s="509"/>
      <c r="L51" s="509"/>
      <c r="M51" s="499" t="s">
        <v>465</v>
      </c>
      <c r="N51" s="499" t="s">
        <v>465</v>
      </c>
      <c r="O51" s="511" t="s">
        <v>1528</v>
      </c>
      <c r="P51" s="512" t="str">
        <f>IFERROR(VLOOKUP(Tabla465[[#This Row],[Provincia]],[1]Prov!$A$2:$B$156,2,FALSE),"")</f>
        <v/>
      </c>
      <c r="Q51" s="513" t="s">
        <v>1420</v>
      </c>
      <c r="R51" s="498" t="s">
        <v>440</v>
      </c>
      <c r="S51" s="498">
        <v>7</v>
      </c>
      <c r="T51" s="498">
        <v>5000</v>
      </c>
      <c r="U51" s="493">
        <f>IFERROR(IF(AND(Tabla465[[#This Row],[Cantidad de Insumos]]="",Tabla465[[#This Row],[Precio Unitario]]=""),"",Tabla465[[#This Row],[Precio Unitario]]*Tabla465[[#This Row],[Cantidad de Insumos]]),"")</f>
        <v>35000</v>
      </c>
      <c r="V51" s="493" t="str">
        <f>IFERROR(VLOOKUP($J51,[1]Insumos!$C$2:$F$528,4,FALSE),"")</f>
        <v>2.6.5.8.01</v>
      </c>
      <c r="W51" s="504" t="s">
        <v>1302</v>
      </c>
    </row>
    <row r="52" spans="2:23" ht="25.5" x14ac:dyDescent="0.2">
      <c r="B52" s="490" t="str">
        <f>IF(Tabla465[[#This Row],[Tipos de Acciones]]="","",CONCATENATE(Tabla465[[#This Row],[POA]],".",Tabla465[[#This Row],[SRS]],".",Tabla465[[#This Row],[AREA]],".",Tabla465[[#This Row],[TIPO]]))</f>
        <v>2018.R8.Gerencia.Regional (Consolidado)</v>
      </c>
      <c r="C52" s="490">
        <f>IF(Tabla465[[#This Row],[Tipos de Acciones]]="","",'[1]Formulario PPGR1'!$N$2)</f>
        <v>2018</v>
      </c>
      <c r="D52" s="490" t="str">
        <f>IF(Tabla465[[#This Row],[Tipos de Acciones]]="","",'[1]Formulario PPGR1'!$N$3)</f>
        <v>R8</v>
      </c>
      <c r="E52" s="490" t="str">
        <f>IF(Tabla465[[#This Row],[Tipos de Acciones]]="","",'[1]Formulario PPGR1'!$N$4)</f>
        <v>Gerencia</v>
      </c>
      <c r="F52" s="490" t="str">
        <f>IF(Tabla465[[#This Row],[Tipos de Acciones]]="","",'[1]Formulario PPGR1'!$N$5)</f>
        <v>Regional (Consolidado)</v>
      </c>
      <c r="G52" s="499" t="s">
        <v>1313</v>
      </c>
      <c r="H52" s="509" t="s">
        <v>826</v>
      </c>
      <c r="I52" s="510">
        <f>IFERROR(VLOOKUP(Tabla465[[#This Row],[Tipo de Equipo]],[1]LSIns!F16:G32,2,FALSE),"")</f>
        <v>0</v>
      </c>
      <c r="J52" s="509" t="s">
        <v>828</v>
      </c>
      <c r="K52" s="509"/>
      <c r="L52" s="509"/>
      <c r="M52" s="499" t="s">
        <v>465</v>
      </c>
      <c r="N52" s="499" t="s">
        <v>465</v>
      </c>
      <c r="O52" s="511" t="s">
        <v>1528</v>
      </c>
      <c r="P52" s="512" t="str">
        <f>IFERROR(VLOOKUP(Tabla465[[#This Row],[Provincia]],[1]Prov!$A$2:$B$156,2,FALSE),"")</f>
        <v/>
      </c>
      <c r="Q52" s="513" t="s">
        <v>1420</v>
      </c>
      <c r="R52" s="498" t="s">
        <v>440</v>
      </c>
      <c r="S52" s="498">
        <v>12</v>
      </c>
      <c r="T52" s="498">
        <v>15000</v>
      </c>
      <c r="U52" s="493">
        <f>IFERROR(IF(AND(Tabla465[[#This Row],[Cantidad de Insumos]]="",Tabla465[[#This Row],[Precio Unitario]]=""),"",Tabla465[[#This Row],[Precio Unitario]]*Tabla465[[#This Row],[Cantidad de Insumos]]),"")</f>
        <v>180000</v>
      </c>
      <c r="V52" s="493" t="str">
        <f>IFERROR(VLOOKUP($J52,[1]Insumos!$C$2:$F$528,4,FALSE),"")</f>
        <v>2.6.1.3.01</v>
      </c>
      <c r="W52" s="504" t="s">
        <v>1302</v>
      </c>
    </row>
    <row r="53" spans="2:23" ht="38.25" x14ac:dyDescent="0.2">
      <c r="B53" s="490" t="str">
        <f>IF(Tabla465[[#This Row],[Tipos de Acciones]]="","",CONCATENATE(Tabla465[[#This Row],[POA]],".",Tabla465[[#This Row],[SRS]],".",Tabla465[[#This Row],[AREA]],".",Tabla465[[#This Row],[TIPO]]))</f>
        <v>2018.R8.Gerencia.Regional (Consolidado)</v>
      </c>
      <c r="C53" s="490">
        <f>IF(Tabla465[[#This Row],[Tipos de Acciones]]="","",'[1]Formulario PPGR1'!$N$2)</f>
        <v>2018</v>
      </c>
      <c r="D53" s="490" t="str">
        <f>IF(Tabla465[[#This Row],[Tipos de Acciones]]="","",'[1]Formulario PPGR1'!$N$3)</f>
        <v>R8</v>
      </c>
      <c r="E53" s="490" t="str">
        <f>IF(Tabla465[[#This Row],[Tipos de Acciones]]="","",'[1]Formulario PPGR1'!$N$4)</f>
        <v>Gerencia</v>
      </c>
      <c r="F53" s="490" t="str">
        <f>IF(Tabla465[[#This Row],[Tipos de Acciones]]="","",'[1]Formulario PPGR1'!$N$5)</f>
        <v>Regional (Consolidado)</v>
      </c>
      <c r="G53" s="499" t="s">
        <v>1313</v>
      </c>
      <c r="H53" s="509" t="s">
        <v>256</v>
      </c>
      <c r="I53" s="510">
        <f>IFERROR(VLOOKUP(Tabla465[[#This Row],[Tipo de Equipo]],[1]LSIns!F16:G32,2,FALSE),"")</f>
        <v>0</v>
      </c>
      <c r="J53" s="509" t="s">
        <v>960</v>
      </c>
      <c r="K53" s="509"/>
      <c r="L53" s="509"/>
      <c r="M53" s="499" t="s">
        <v>465</v>
      </c>
      <c r="N53" s="499" t="s">
        <v>465</v>
      </c>
      <c r="O53" s="511" t="s">
        <v>1528</v>
      </c>
      <c r="P53" s="512" t="str">
        <f>IFERROR(VLOOKUP(Tabla465[[#This Row],[Provincia]],[1]Prov!$A$2:$B$156,2,FALSE),"")</f>
        <v/>
      </c>
      <c r="Q53" s="513" t="s">
        <v>1420</v>
      </c>
      <c r="R53" s="498" t="s">
        <v>440</v>
      </c>
      <c r="S53" s="498">
        <v>90</v>
      </c>
      <c r="T53" s="498">
        <v>800</v>
      </c>
      <c r="U53" s="493">
        <f>IFERROR(IF(AND(Tabla465[[#This Row],[Cantidad de Insumos]]="",Tabla465[[#This Row],[Precio Unitario]]=""),"",Tabla465[[#This Row],[Precio Unitario]]*Tabla465[[#This Row],[Cantidad de Insumos]]),"")</f>
        <v>72000</v>
      </c>
      <c r="V53" s="493" t="str">
        <f>IFERROR(VLOOKUP($J53,[1]Insumos!$C$2:$F$528,4,FALSE),"")</f>
        <v>2.6.1.1.02</v>
      </c>
      <c r="W53" s="504" t="s">
        <v>1302</v>
      </c>
    </row>
    <row r="54" spans="2:23" ht="25.5" x14ac:dyDescent="0.2">
      <c r="B54" s="490" t="str">
        <f>IF(Tabla465[[#This Row],[Tipos de Acciones]]="","",CONCATENATE(Tabla465[[#This Row],[POA]],".",Tabla465[[#This Row],[SRS]],".",Tabla465[[#This Row],[AREA]],".",Tabla465[[#This Row],[TIPO]]))</f>
        <v>2018.R8.Gerencia.Regional (Consolidado)</v>
      </c>
      <c r="C54" s="490">
        <f>IF(Tabla465[[#This Row],[Tipos de Acciones]]="","",'[1]Formulario PPGR1'!$N$2)</f>
        <v>2018</v>
      </c>
      <c r="D54" s="490" t="str">
        <f>IF(Tabla465[[#This Row],[Tipos de Acciones]]="","",'[1]Formulario PPGR1'!$N$3)</f>
        <v>R8</v>
      </c>
      <c r="E54" s="490" t="str">
        <f>IF(Tabla465[[#This Row],[Tipos de Acciones]]="","",'[1]Formulario PPGR1'!$N$4)</f>
        <v>Gerencia</v>
      </c>
      <c r="F54" s="490" t="str">
        <f>IF(Tabla465[[#This Row],[Tipos de Acciones]]="","",'[1]Formulario PPGR1'!$N$5)</f>
        <v>Regional (Consolidado)</v>
      </c>
      <c r="G54" s="499" t="s">
        <v>1313</v>
      </c>
      <c r="H54" s="509" t="s">
        <v>256</v>
      </c>
      <c r="I54" s="510">
        <f>IFERROR(VLOOKUP(Tabla465[[#This Row],[Tipo de Equipo]],[1]LSIns!F16:G32,2,FALSE),"")</f>
        <v>0</v>
      </c>
      <c r="J54" s="509" t="s">
        <v>962</v>
      </c>
      <c r="K54" s="509"/>
      <c r="L54" s="509"/>
      <c r="M54" s="499" t="s">
        <v>465</v>
      </c>
      <c r="N54" s="499" t="s">
        <v>465</v>
      </c>
      <c r="O54" s="511" t="s">
        <v>1528</v>
      </c>
      <c r="P54" s="512" t="str">
        <f>IFERROR(VLOOKUP(Tabla465[[#This Row],[Provincia]],[1]Prov!$A$2:$B$156,2,FALSE),"")</f>
        <v/>
      </c>
      <c r="Q54" s="513" t="s">
        <v>1420</v>
      </c>
      <c r="R54" s="498" t="s">
        <v>440</v>
      </c>
      <c r="S54" s="498">
        <v>10</v>
      </c>
      <c r="T54" s="498">
        <v>5600</v>
      </c>
      <c r="U54" s="493">
        <f>IFERROR(IF(AND(Tabla465[[#This Row],[Cantidad de Insumos]]="",Tabla465[[#This Row],[Precio Unitario]]=""),"",Tabla465[[#This Row],[Precio Unitario]]*Tabla465[[#This Row],[Cantidad de Insumos]]),"")</f>
        <v>56000</v>
      </c>
      <c r="V54" s="493" t="str">
        <f>IFERROR(VLOOKUP($J54,[1]Insumos!$C$2:$F$528,4,FALSE),"")</f>
        <v>2.6.1.1.02</v>
      </c>
      <c r="W54" s="504" t="s">
        <v>1302</v>
      </c>
    </row>
    <row r="55" spans="2:23" ht="38.25" x14ac:dyDescent="0.2">
      <c r="B55" s="490" t="str">
        <f>IF(Tabla465[[#This Row],[Tipos de Acciones]]="","",CONCATENATE(Tabla465[[#This Row],[POA]],".",Tabla465[[#This Row],[SRS]],".",Tabla465[[#This Row],[AREA]],".",Tabla465[[#This Row],[TIPO]]))</f>
        <v>2018.R8.Gerencia.Regional (Consolidado)</v>
      </c>
      <c r="C55" s="490">
        <f>IF(Tabla465[[#This Row],[Tipos de Acciones]]="","",'[1]Formulario PPGR1'!$N$2)</f>
        <v>2018</v>
      </c>
      <c r="D55" s="490" t="str">
        <f>IF(Tabla465[[#This Row],[Tipos de Acciones]]="","",'[1]Formulario PPGR1'!$N$3)</f>
        <v>R8</v>
      </c>
      <c r="E55" s="490" t="str">
        <f>IF(Tabla465[[#This Row],[Tipos de Acciones]]="","",'[1]Formulario PPGR1'!$N$4)</f>
        <v>Gerencia</v>
      </c>
      <c r="F55" s="490" t="str">
        <f>IF(Tabla465[[#This Row],[Tipos de Acciones]]="","",'[1]Formulario PPGR1'!$N$5)</f>
        <v>Regional (Consolidado)</v>
      </c>
      <c r="G55" s="499" t="s">
        <v>1313</v>
      </c>
      <c r="H55" s="509" t="s">
        <v>2375</v>
      </c>
      <c r="I55" s="510">
        <f>IFERROR(VLOOKUP(Tabla465[[#This Row],[Tipo de Equipo]],[1]LSIns!F16:G32,2,FALSE),"")</f>
        <v>0</v>
      </c>
      <c r="J55" s="509" t="s">
        <v>775</v>
      </c>
      <c r="K55" s="509"/>
      <c r="L55" s="509"/>
      <c r="M55" s="499" t="s">
        <v>465</v>
      </c>
      <c r="N55" s="499" t="s">
        <v>465</v>
      </c>
      <c r="O55" s="511" t="s">
        <v>1528</v>
      </c>
      <c r="P55" s="512" t="str">
        <f>IFERROR(VLOOKUP(Tabla465[[#This Row],[Provincia]],[1]Prov!$A$2:$B$156,2,FALSE),"")</f>
        <v/>
      </c>
      <c r="Q55" s="513" t="s">
        <v>1420</v>
      </c>
      <c r="R55" s="498" t="s">
        <v>440</v>
      </c>
      <c r="S55" s="498">
        <v>15</v>
      </c>
      <c r="T55" s="498">
        <v>1500</v>
      </c>
      <c r="U55" s="493">
        <f>IFERROR(IF(AND(Tabla465[[#This Row],[Cantidad de Insumos]]="",Tabla465[[#This Row],[Precio Unitario]]=""),"",Tabla465[[#This Row],[Precio Unitario]]*Tabla465[[#This Row],[Cantidad de Insumos]]),"")</f>
        <v>22500</v>
      </c>
      <c r="V55" s="493" t="str">
        <f>IFERROR(VLOOKUP($J55,[1]Insumos!$C$2:$F$528,4,FALSE),"")</f>
        <v>2.6.3.1.01</v>
      </c>
      <c r="W55" s="504" t="s">
        <v>1302</v>
      </c>
    </row>
    <row r="56" spans="2:23" ht="38.25" x14ac:dyDescent="0.2">
      <c r="B56" s="490" t="str">
        <f>IF(Tabla465[[#This Row],[Tipos de Acciones]]="","",CONCATENATE(Tabla465[[#This Row],[POA]],".",Tabla465[[#This Row],[SRS]],".",Tabla465[[#This Row],[AREA]],".",Tabla465[[#This Row],[TIPO]]))</f>
        <v>2018.R8.Gerencia.Regional (Consolidado)</v>
      </c>
      <c r="C56" s="490">
        <f>IF(Tabla465[[#This Row],[Tipos de Acciones]]="","",'[1]Formulario PPGR1'!$N$2)</f>
        <v>2018</v>
      </c>
      <c r="D56" s="490" t="str">
        <f>IF(Tabla465[[#This Row],[Tipos de Acciones]]="","",'[1]Formulario PPGR1'!$N$3)</f>
        <v>R8</v>
      </c>
      <c r="E56" s="490" t="str">
        <f>IF(Tabla465[[#This Row],[Tipos de Acciones]]="","",'[1]Formulario PPGR1'!$N$4)</f>
        <v>Gerencia</v>
      </c>
      <c r="F56" s="490" t="str">
        <f>IF(Tabla465[[#This Row],[Tipos de Acciones]]="","",'[1]Formulario PPGR1'!$N$5)</f>
        <v>Regional (Consolidado)</v>
      </c>
      <c r="G56" s="499" t="s">
        <v>1313</v>
      </c>
      <c r="H56" s="509" t="s">
        <v>2375</v>
      </c>
      <c r="I56" s="510">
        <f>IFERROR(VLOOKUP(Tabla465[[#This Row],[Tipo de Equipo]],[1]LSIns!F16:G32,2,FALSE),"")</f>
        <v>0</v>
      </c>
      <c r="J56" s="509" t="s">
        <v>776</v>
      </c>
      <c r="K56" s="509"/>
      <c r="L56" s="509"/>
      <c r="M56" s="499" t="s">
        <v>465</v>
      </c>
      <c r="N56" s="499" t="s">
        <v>465</v>
      </c>
      <c r="O56" s="511" t="s">
        <v>1528</v>
      </c>
      <c r="P56" s="512" t="str">
        <f>IFERROR(VLOOKUP(Tabla465[[#This Row],[Provincia]],[1]Prov!$A$2:$B$156,2,FALSE),"")</f>
        <v/>
      </c>
      <c r="Q56" s="513" t="s">
        <v>1420</v>
      </c>
      <c r="R56" s="498" t="s">
        <v>440</v>
      </c>
      <c r="S56" s="498">
        <v>15</v>
      </c>
      <c r="T56" s="498">
        <v>900</v>
      </c>
      <c r="U56" s="493">
        <f>IFERROR(IF(AND(Tabla465[[#This Row],[Cantidad de Insumos]]="",Tabla465[[#This Row],[Precio Unitario]]=""),"",Tabla465[[#This Row],[Precio Unitario]]*Tabla465[[#This Row],[Cantidad de Insumos]]),"")</f>
        <v>13500</v>
      </c>
      <c r="V56" s="493" t="str">
        <f>IFERROR(VLOOKUP($J56,[1]Insumos!$C$2:$F$528,4,FALSE),"")</f>
        <v>2.6.3.1.01</v>
      </c>
      <c r="W56" s="504" t="s">
        <v>1302</v>
      </c>
    </row>
    <row r="57" spans="2:23" ht="38.25" x14ac:dyDescent="0.2">
      <c r="B57" s="490" t="str">
        <f>IF(Tabla465[[#This Row],[Tipos de Acciones]]="","",CONCATENATE(Tabla465[[#This Row],[POA]],".",Tabla465[[#This Row],[SRS]],".",Tabla465[[#This Row],[AREA]],".",Tabla465[[#This Row],[TIPO]]))</f>
        <v>2018.R8.Gerencia.Regional (Consolidado)</v>
      </c>
      <c r="C57" s="490">
        <f>IF(Tabla465[[#This Row],[Tipos de Acciones]]="","",'[1]Formulario PPGR1'!$N$2)</f>
        <v>2018</v>
      </c>
      <c r="D57" s="490" t="str">
        <f>IF(Tabla465[[#This Row],[Tipos de Acciones]]="","",'[1]Formulario PPGR1'!$N$3)</f>
        <v>R8</v>
      </c>
      <c r="E57" s="490" t="str">
        <f>IF(Tabla465[[#This Row],[Tipos de Acciones]]="","",'[1]Formulario PPGR1'!$N$4)</f>
        <v>Gerencia</v>
      </c>
      <c r="F57" s="490" t="str">
        <f>IF(Tabla465[[#This Row],[Tipos de Acciones]]="","",'[1]Formulario PPGR1'!$N$5)</f>
        <v>Regional (Consolidado)</v>
      </c>
      <c r="G57" s="499" t="s">
        <v>1313</v>
      </c>
      <c r="H57" s="509" t="s">
        <v>2375</v>
      </c>
      <c r="I57" s="510">
        <f>IFERROR(VLOOKUP(Tabla465[[#This Row],[Tipo de Equipo]],[1]LSIns!F16:G32,2,FALSE),"")</f>
        <v>0</v>
      </c>
      <c r="J57" s="509" t="s">
        <v>779</v>
      </c>
      <c r="K57" s="509"/>
      <c r="L57" s="509"/>
      <c r="M57" s="499" t="s">
        <v>465</v>
      </c>
      <c r="N57" s="499" t="s">
        <v>465</v>
      </c>
      <c r="O57" s="511" t="s">
        <v>1528</v>
      </c>
      <c r="P57" s="512" t="str">
        <f>IFERROR(VLOOKUP(Tabla465[[#This Row],[Provincia]],[1]Prov!$A$2:$B$156,2,FALSE),"")</f>
        <v/>
      </c>
      <c r="Q57" s="513" t="s">
        <v>1420</v>
      </c>
      <c r="R57" s="498" t="s">
        <v>440</v>
      </c>
      <c r="S57" s="498">
        <v>15</v>
      </c>
      <c r="T57" s="498">
        <v>1500</v>
      </c>
      <c r="U57" s="493">
        <f>IFERROR(IF(AND(Tabla465[[#This Row],[Cantidad de Insumos]]="",Tabla465[[#This Row],[Precio Unitario]]=""),"",Tabla465[[#This Row],[Precio Unitario]]*Tabla465[[#This Row],[Cantidad de Insumos]]),"")</f>
        <v>22500</v>
      </c>
      <c r="V57" s="493" t="str">
        <f>IFERROR(VLOOKUP($J57,[1]Insumos!$C$2:$F$528,4,FALSE),"")</f>
        <v>2.6.3.1.01</v>
      </c>
      <c r="W57" s="504" t="s">
        <v>1302</v>
      </c>
    </row>
    <row r="58" spans="2:23" ht="38.25" x14ac:dyDescent="0.2">
      <c r="B58" s="490" t="str">
        <f>IF(Tabla465[[#This Row],[Tipos de Acciones]]="","",CONCATENATE(Tabla465[[#This Row],[POA]],".",Tabla465[[#This Row],[SRS]],".",Tabla465[[#This Row],[AREA]],".",Tabla465[[#This Row],[TIPO]]))</f>
        <v>2018.R8.Gerencia.Regional (Consolidado)</v>
      </c>
      <c r="C58" s="490">
        <f>IF(Tabla465[[#This Row],[Tipos de Acciones]]="","",'[1]Formulario PPGR1'!$N$2)</f>
        <v>2018</v>
      </c>
      <c r="D58" s="490" t="str">
        <f>IF(Tabla465[[#This Row],[Tipos de Acciones]]="","",'[1]Formulario PPGR1'!$N$3)</f>
        <v>R8</v>
      </c>
      <c r="E58" s="490" t="str">
        <f>IF(Tabla465[[#This Row],[Tipos de Acciones]]="","",'[1]Formulario PPGR1'!$N$4)</f>
        <v>Gerencia</v>
      </c>
      <c r="F58" s="490" t="str">
        <f>IF(Tabla465[[#This Row],[Tipos de Acciones]]="","",'[1]Formulario PPGR1'!$N$5)</f>
        <v>Regional (Consolidado)</v>
      </c>
      <c r="G58" s="499" t="s">
        <v>1313</v>
      </c>
      <c r="H58" s="509" t="s">
        <v>2375</v>
      </c>
      <c r="I58" s="510">
        <f>IFERROR(VLOOKUP(Tabla465[[#This Row],[Tipo de Equipo]],[1]LSIns!F16:G32,2,FALSE),"")</f>
        <v>0</v>
      </c>
      <c r="J58" s="509" t="s">
        <v>778</v>
      </c>
      <c r="K58" s="509"/>
      <c r="L58" s="509"/>
      <c r="M58" s="499" t="s">
        <v>465</v>
      </c>
      <c r="N58" s="499" t="s">
        <v>465</v>
      </c>
      <c r="O58" s="511" t="s">
        <v>1528</v>
      </c>
      <c r="P58" s="512" t="str">
        <f>IFERROR(VLOOKUP(Tabla465[[#This Row],[Provincia]],[1]Prov!$A$2:$B$156,2,FALSE),"")</f>
        <v/>
      </c>
      <c r="Q58" s="513" t="s">
        <v>1420</v>
      </c>
      <c r="R58" s="498" t="s">
        <v>440</v>
      </c>
      <c r="S58" s="498">
        <v>29</v>
      </c>
      <c r="T58" s="498">
        <v>900</v>
      </c>
      <c r="U58" s="493">
        <f>IFERROR(IF(AND(Tabla465[[#This Row],[Cantidad de Insumos]]="",Tabla465[[#This Row],[Precio Unitario]]=""),"",Tabla465[[#This Row],[Precio Unitario]]*Tabla465[[#This Row],[Cantidad de Insumos]]),"")</f>
        <v>26100</v>
      </c>
      <c r="V58" s="493" t="str">
        <f>IFERROR(VLOOKUP($J58,[1]Insumos!$C$2:$F$528,4,FALSE),"")</f>
        <v>2.6.3.1.01</v>
      </c>
      <c r="W58" s="504" t="s">
        <v>1302</v>
      </c>
    </row>
    <row r="59" spans="2:23" ht="25.5" x14ac:dyDescent="0.2">
      <c r="B59" s="490" t="str">
        <f>IF(Tabla465[[#This Row],[Tipos de Acciones]]="","",CONCATENATE(Tabla465[[#This Row],[POA]],".",Tabla465[[#This Row],[SRS]],".",Tabla465[[#This Row],[AREA]],".",Tabla465[[#This Row],[TIPO]]))</f>
        <v>2018.R8.Gerencia.Regional (Consolidado)</v>
      </c>
      <c r="C59" s="490">
        <f>IF(Tabla465[[#This Row],[Tipos de Acciones]]="","",'[1]Formulario PPGR1'!$N$2)</f>
        <v>2018</v>
      </c>
      <c r="D59" s="490" t="str">
        <f>IF(Tabla465[[#This Row],[Tipos de Acciones]]="","",'[1]Formulario PPGR1'!$N$3)</f>
        <v>R8</v>
      </c>
      <c r="E59" s="490" t="str">
        <f>IF(Tabla465[[#This Row],[Tipos de Acciones]]="","",'[1]Formulario PPGR1'!$N$4)</f>
        <v>Gerencia</v>
      </c>
      <c r="F59" s="490" t="str">
        <f>IF(Tabla465[[#This Row],[Tipos de Acciones]]="","",'[1]Formulario PPGR1'!$N$5)</f>
        <v>Regional (Consolidado)</v>
      </c>
      <c r="G59" s="499" t="s">
        <v>1313</v>
      </c>
      <c r="H59" s="509" t="s">
        <v>2375</v>
      </c>
      <c r="I59" s="510">
        <f>IFERROR(VLOOKUP(Tabla465[[#This Row],[Tipo de Equipo]],[1]LSIns!F16:G32,2,FALSE),"")</f>
        <v>0</v>
      </c>
      <c r="J59" s="509" t="s">
        <v>781</v>
      </c>
      <c r="K59" s="509"/>
      <c r="L59" s="509"/>
      <c r="M59" s="499" t="s">
        <v>465</v>
      </c>
      <c r="N59" s="499" t="s">
        <v>465</v>
      </c>
      <c r="O59" s="511" t="s">
        <v>1528</v>
      </c>
      <c r="P59" s="512" t="str">
        <f>IFERROR(VLOOKUP(Tabla465[[#This Row],[Provincia]],[1]Prov!$A$2:$B$156,2,FALSE),"")</f>
        <v/>
      </c>
      <c r="Q59" s="513" t="s">
        <v>1420</v>
      </c>
      <c r="R59" s="498" t="s">
        <v>440</v>
      </c>
      <c r="S59" s="498">
        <v>20</v>
      </c>
      <c r="T59" s="498">
        <v>8000</v>
      </c>
      <c r="U59" s="493">
        <f>IFERROR(IF(AND(Tabla465[[#This Row],[Cantidad de Insumos]]="",Tabla465[[#This Row],[Precio Unitario]]=""),"",Tabla465[[#This Row],[Precio Unitario]]*Tabla465[[#This Row],[Cantidad de Insumos]]),"")</f>
        <v>160000</v>
      </c>
      <c r="V59" s="493" t="str">
        <f>IFERROR(VLOOKUP($J59,[1]Insumos!$C$2:$F$528,4,FALSE),"")</f>
        <v>2.6.3.1.01</v>
      </c>
      <c r="W59" s="504" t="s">
        <v>1302</v>
      </c>
    </row>
    <row r="60" spans="2:23" x14ac:dyDescent="0.2">
      <c r="B60" s="490" t="str">
        <f>IF(Tabla465[[#This Row],[Tipos de Acciones]]="","",CONCATENATE(Tabla465[[#This Row],[POA]],".",Tabla465[[#This Row],[SRS]],".",Tabla465[[#This Row],[AREA]],".",Tabla465[[#This Row],[TIPO]]))</f>
        <v>2018.R8.Gerencia.Regional (Consolidado)</v>
      </c>
      <c r="C60" s="490">
        <f>IF(Tabla465[[#This Row],[Tipos de Acciones]]="","",'[1]Formulario PPGR1'!$N$2)</f>
        <v>2018</v>
      </c>
      <c r="D60" s="490" t="str">
        <f>IF(Tabla465[[#This Row],[Tipos de Acciones]]="","",'[1]Formulario PPGR1'!$N$3)</f>
        <v>R8</v>
      </c>
      <c r="E60" s="490" t="str">
        <f>IF(Tabla465[[#This Row],[Tipos de Acciones]]="","",'[1]Formulario PPGR1'!$N$4)</f>
        <v>Gerencia</v>
      </c>
      <c r="F60" s="490" t="str">
        <f>IF(Tabla465[[#This Row],[Tipos de Acciones]]="","",'[1]Formulario PPGR1'!$N$5)</f>
        <v>Regional (Consolidado)</v>
      </c>
      <c r="G60" s="499" t="s">
        <v>1313</v>
      </c>
      <c r="H60" s="509" t="s">
        <v>2375</v>
      </c>
      <c r="I60" s="510">
        <f>IFERROR(VLOOKUP(Tabla465[[#This Row],[Tipo de Equipo]],[1]LSIns!F16:G32,2,FALSE),"")</f>
        <v>0</v>
      </c>
      <c r="J60" s="509" t="s">
        <v>783</v>
      </c>
      <c r="K60" s="509"/>
      <c r="L60" s="509"/>
      <c r="M60" s="499" t="s">
        <v>465</v>
      </c>
      <c r="N60" s="499" t="s">
        <v>465</v>
      </c>
      <c r="O60" s="511" t="s">
        <v>1528</v>
      </c>
      <c r="P60" s="512" t="str">
        <f>IFERROR(VLOOKUP(Tabla465[[#This Row],[Provincia]],[1]Prov!$A$2:$B$156,2,FALSE),"")</f>
        <v/>
      </c>
      <c r="Q60" s="513" t="s">
        <v>1420</v>
      </c>
      <c r="R60" s="498" t="s">
        <v>440</v>
      </c>
      <c r="S60" s="498">
        <v>15</v>
      </c>
      <c r="T60" s="498">
        <v>3500</v>
      </c>
      <c r="U60" s="493">
        <f>IFERROR(IF(AND(Tabla465[[#This Row],[Cantidad de Insumos]]="",Tabla465[[#This Row],[Precio Unitario]]=""),"",Tabla465[[#This Row],[Precio Unitario]]*Tabla465[[#This Row],[Cantidad de Insumos]]),"")</f>
        <v>52500</v>
      </c>
      <c r="V60" s="493" t="str">
        <f>IFERROR(VLOOKUP($J60,[1]Insumos!$C$2:$F$528,4,FALSE),"")</f>
        <v>2.6.3.1.01</v>
      </c>
      <c r="W60" s="504" t="s">
        <v>1302</v>
      </c>
    </row>
    <row r="61" spans="2:23" x14ac:dyDescent="0.2">
      <c r="B61" s="490" t="str">
        <f>IF(Tabla465[[#This Row],[Tipos de Acciones]]="","",CONCATENATE(Tabla465[[#This Row],[POA]],".",Tabla465[[#This Row],[SRS]],".",Tabla465[[#This Row],[AREA]],".",Tabla465[[#This Row],[TIPO]]))</f>
        <v>2018.R8.Gerencia.Regional (Consolidado)</v>
      </c>
      <c r="C61" s="490">
        <f>IF(Tabla465[[#This Row],[Tipos de Acciones]]="","",'[1]Formulario PPGR1'!$N$2)</f>
        <v>2018</v>
      </c>
      <c r="D61" s="490" t="str">
        <f>IF(Tabla465[[#This Row],[Tipos de Acciones]]="","",'[1]Formulario PPGR1'!$N$3)</f>
        <v>R8</v>
      </c>
      <c r="E61" s="490" t="str">
        <f>IF(Tabla465[[#This Row],[Tipos de Acciones]]="","",'[1]Formulario PPGR1'!$N$4)</f>
        <v>Gerencia</v>
      </c>
      <c r="F61" s="490" t="str">
        <f>IF(Tabla465[[#This Row],[Tipos de Acciones]]="","",'[1]Formulario PPGR1'!$N$5)</f>
        <v>Regional (Consolidado)</v>
      </c>
      <c r="G61" s="499" t="s">
        <v>1313</v>
      </c>
      <c r="H61" s="509" t="s">
        <v>718</v>
      </c>
      <c r="I61" s="510">
        <f>IFERROR(VLOOKUP(Tabla465[[#This Row],[Tipo de Equipo]],[1]LSIns!F16:G32,2,FALSE),"")</f>
        <v>0</v>
      </c>
      <c r="J61" s="509" t="s">
        <v>722</v>
      </c>
      <c r="K61" s="509"/>
      <c r="L61" s="509"/>
      <c r="M61" s="499" t="s">
        <v>465</v>
      </c>
      <c r="N61" s="499" t="s">
        <v>465</v>
      </c>
      <c r="O61" s="511" t="s">
        <v>1528</v>
      </c>
      <c r="P61" s="512" t="str">
        <f>IFERROR(VLOOKUP(Tabla465[[#This Row],[Provincia]],[1]Prov!$A$2:$B$156,2,FALSE),"")</f>
        <v/>
      </c>
      <c r="Q61" s="513" t="s">
        <v>1420</v>
      </c>
      <c r="R61" s="498" t="s">
        <v>440</v>
      </c>
      <c r="S61" s="498">
        <v>10</v>
      </c>
      <c r="T61" s="498">
        <v>5000</v>
      </c>
      <c r="U61" s="493">
        <f>IFERROR(IF(AND(Tabla465[[#This Row],[Cantidad de Insumos]]="",Tabla465[[#This Row],[Precio Unitario]]=""),"",Tabla465[[#This Row],[Precio Unitario]]*Tabla465[[#This Row],[Cantidad de Insumos]]),"")</f>
        <v>50000</v>
      </c>
      <c r="V61" s="493" t="str">
        <f>IFERROR(VLOOKUP($J61,[1]Insumos!$C$2:$F$528,4,FALSE),"")</f>
        <v>2.6.1.4.01</v>
      </c>
      <c r="W61" s="504" t="s">
        <v>1302</v>
      </c>
    </row>
    <row r="62" spans="2:23" ht="25.5" x14ac:dyDescent="0.2">
      <c r="B62" s="490" t="str">
        <f>IF(Tabla465[[#This Row],[Tipos de Acciones]]="","",CONCATENATE(Tabla465[[#This Row],[POA]],".",Tabla465[[#This Row],[SRS]],".",Tabla465[[#This Row],[AREA]],".",Tabla465[[#This Row],[TIPO]]))</f>
        <v>2018.R8.Gerencia.Regional (Consolidado)</v>
      </c>
      <c r="C62" s="490">
        <f>IF(Tabla465[[#This Row],[Tipos de Acciones]]="","",'[1]Formulario PPGR1'!$N$2)</f>
        <v>2018</v>
      </c>
      <c r="D62" s="490" t="str">
        <f>IF(Tabla465[[#This Row],[Tipos de Acciones]]="","",'[1]Formulario PPGR1'!$N$3)</f>
        <v>R8</v>
      </c>
      <c r="E62" s="490" t="str">
        <f>IF(Tabla465[[#This Row],[Tipos de Acciones]]="","",'[1]Formulario PPGR1'!$N$4)</f>
        <v>Gerencia</v>
      </c>
      <c r="F62" s="490" t="str">
        <f>IF(Tabla465[[#This Row],[Tipos de Acciones]]="","",'[1]Formulario PPGR1'!$N$5)</f>
        <v>Regional (Consolidado)</v>
      </c>
      <c r="G62" s="499" t="s">
        <v>1313</v>
      </c>
      <c r="H62" s="509" t="s">
        <v>256</v>
      </c>
      <c r="I62" s="510">
        <f>IFERROR(VLOOKUP(Tabla465[[#This Row],[Tipo de Equipo]],[1]LSIns!F16:G32,2,FALSE),"")</f>
        <v>0</v>
      </c>
      <c r="J62" s="509" t="s">
        <v>963</v>
      </c>
      <c r="K62" s="509"/>
      <c r="L62" s="509"/>
      <c r="M62" s="499" t="s">
        <v>465</v>
      </c>
      <c r="N62" s="499" t="s">
        <v>465</v>
      </c>
      <c r="O62" s="511" t="s">
        <v>1528</v>
      </c>
      <c r="P62" s="512" t="str">
        <f>IFERROR(VLOOKUP(Tabla465[[#This Row],[Provincia]],[1]Prov!$A$2:$B$156,2,FALSE),"")</f>
        <v/>
      </c>
      <c r="Q62" s="513" t="s">
        <v>1420</v>
      </c>
      <c r="R62" s="498" t="s">
        <v>440</v>
      </c>
      <c r="S62" s="498">
        <v>5</v>
      </c>
      <c r="T62" s="498">
        <v>2500</v>
      </c>
      <c r="U62" s="493">
        <f>IFERROR(IF(AND(Tabla465[[#This Row],[Cantidad de Insumos]]="",Tabla465[[#This Row],[Precio Unitario]]=""),"",Tabla465[[#This Row],[Precio Unitario]]*Tabla465[[#This Row],[Cantidad de Insumos]]),"")</f>
        <v>12500</v>
      </c>
      <c r="V62" s="493" t="str">
        <f>IFERROR(VLOOKUP($J62,[1]Insumos!$C$2:$F$528,4,FALSE),"")</f>
        <v>2.6.1.1.01</v>
      </c>
      <c r="W62" s="504" t="s">
        <v>1302</v>
      </c>
    </row>
    <row r="63" spans="2:23" x14ac:dyDescent="0.2">
      <c r="B63" s="490" t="str">
        <f>IF(Tabla465[[#This Row],[Tipos de Acciones]]="","",CONCATENATE(Tabla465[[#This Row],[POA]],".",Tabla465[[#This Row],[SRS]],".",Tabla465[[#This Row],[AREA]],".",Tabla465[[#This Row],[TIPO]]))</f>
        <v>2018.R8.Gerencia.Regional (Consolidado)</v>
      </c>
      <c r="C63" s="490">
        <f>IF(Tabla465[[#This Row],[Tipos de Acciones]]="","",'[1]Formulario PPGR1'!$N$2)</f>
        <v>2018</v>
      </c>
      <c r="D63" s="490" t="str">
        <f>IF(Tabla465[[#This Row],[Tipos de Acciones]]="","",'[1]Formulario PPGR1'!$N$3)</f>
        <v>R8</v>
      </c>
      <c r="E63" s="490" t="str">
        <f>IF(Tabla465[[#This Row],[Tipos de Acciones]]="","",'[1]Formulario PPGR1'!$N$4)</f>
        <v>Gerencia</v>
      </c>
      <c r="F63" s="490" t="str">
        <f>IF(Tabla465[[#This Row],[Tipos de Acciones]]="","",'[1]Formulario PPGR1'!$N$5)</f>
        <v>Regional (Consolidado)</v>
      </c>
      <c r="G63" s="499" t="s">
        <v>1313</v>
      </c>
      <c r="H63" s="509" t="s">
        <v>2375</v>
      </c>
      <c r="I63" s="510">
        <f>IFERROR(VLOOKUP(Tabla465[[#This Row],[Tipo de Equipo]],[1]LSIns!F16:G32,2,FALSE),"")</f>
        <v>0</v>
      </c>
      <c r="J63" s="509"/>
      <c r="K63" s="509"/>
      <c r="L63" s="509"/>
      <c r="M63" s="499"/>
      <c r="N63" s="499"/>
      <c r="O63" s="511"/>
      <c r="P63" s="512" t="str">
        <f>IFERROR(VLOOKUP(Tabla465[[#This Row],[Provincia]],[1]Prov!$A$2:$B$156,2,FALSE),"")</f>
        <v/>
      </c>
      <c r="Q63" s="513"/>
      <c r="R63" s="498"/>
      <c r="S63" s="498"/>
      <c r="T63" s="498"/>
      <c r="U63" s="493" t="str">
        <f>IFERROR(IF(AND(Tabla465[[#This Row],[Cantidad de Insumos]]="",Tabla465[[#This Row],[Precio Unitario]]=""),"",Tabla465[[#This Row],[Precio Unitario]]*Tabla465[[#This Row],[Cantidad de Insumos]]),"")</f>
        <v/>
      </c>
      <c r="V63" s="493" t="str">
        <f>IFERROR(VLOOKUP($J63,[1]Insumos!$C$2:$F$528,4,FALSE),"")</f>
        <v/>
      </c>
      <c r="W63" s="504" t="s">
        <v>1302</v>
      </c>
    </row>
    <row r="64" spans="2:23" x14ac:dyDescent="0.2">
      <c r="B64" s="490" t="str">
        <f>IF(Tabla465[[#This Row],[Tipos de Acciones]]="","",CONCATENATE(Tabla465[[#This Row],[POA]],".",Tabla465[[#This Row],[SRS]],".",Tabla465[[#This Row],[AREA]],".",Tabla465[[#This Row],[TIPO]]))</f>
        <v>2018.R8.Gerencia.Regional (Consolidado)</v>
      </c>
      <c r="C64" s="490">
        <f>IF(Tabla465[[#This Row],[Tipos de Acciones]]="","",'[1]Formulario PPGR1'!$N$2)</f>
        <v>2018</v>
      </c>
      <c r="D64" s="490" t="str">
        <f>IF(Tabla465[[#This Row],[Tipos de Acciones]]="","",'[1]Formulario PPGR1'!$N$3)</f>
        <v>R8</v>
      </c>
      <c r="E64" s="490" t="str">
        <f>IF(Tabla465[[#This Row],[Tipos de Acciones]]="","",'[1]Formulario PPGR1'!$N$4)</f>
        <v>Gerencia</v>
      </c>
      <c r="F64" s="490" t="str">
        <f>IF(Tabla465[[#This Row],[Tipos de Acciones]]="","",'[1]Formulario PPGR1'!$N$5)</f>
        <v>Regional (Consolidado)</v>
      </c>
      <c r="G64" s="499" t="s">
        <v>1313</v>
      </c>
      <c r="H64" s="509" t="s">
        <v>826</v>
      </c>
      <c r="I64" s="510">
        <f>IFERROR(VLOOKUP(Tabla465[[#This Row],[Tipo de Equipo]],[1]LSIns!F16:G32,2,FALSE),"")</f>
        <v>0</v>
      </c>
      <c r="J64" s="509" t="s">
        <v>831</v>
      </c>
      <c r="K64" s="509"/>
      <c r="L64" s="509"/>
      <c r="M64" s="499" t="s">
        <v>465</v>
      </c>
      <c r="N64" s="499" t="s">
        <v>465</v>
      </c>
      <c r="O64" s="511" t="s">
        <v>1528</v>
      </c>
      <c r="P64" s="512" t="str">
        <f>IFERROR(VLOOKUP(Tabla465[[#This Row],[Provincia]],[1]Prov!$A$2:$B$156,2,FALSE),"")</f>
        <v/>
      </c>
      <c r="Q64" s="513" t="s">
        <v>1420</v>
      </c>
      <c r="R64" s="498" t="s">
        <v>440</v>
      </c>
      <c r="S64" s="498">
        <v>10</v>
      </c>
      <c r="T64" s="498">
        <v>12000</v>
      </c>
      <c r="U64" s="493">
        <f>IFERROR(IF(AND(Tabla465[[#This Row],[Cantidad de Insumos]]="",Tabla465[[#This Row],[Precio Unitario]]=""),"",Tabla465[[#This Row],[Precio Unitario]]*Tabla465[[#This Row],[Cantidad de Insumos]]),"")</f>
        <v>120000</v>
      </c>
      <c r="V64" s="493" t="str">
        <f>IFERROR(VLOOKUP($J64,[1]Insumos!$C$2:$F$528,4,FALSE),"")</f>
        <v>2.6.1.3.01</v>
      </c>
      <c r="W64" s="504" t="s">
        <v>1302</v>
      </c>
    </row>
    <row r="65" spans="2:23" ht="25.5" x14ac:dyDescent="0.2">
      <c r="B65" s="490" t="str">
        <f>IF(Tabla465[[#This Row],[Tipos de Acciones]]="","",CONCATENATE(Tabla465[[#This Row],[POA]],".",Tabla465[[#This Row],[SRS]],".",Tabla465[[#This Row],[AREA]],".",Tabla465[[#This Row],[TIPO]]))</f>
        <v>2018.R8.Gerencia.Regional (Consolidado)</v>
      </c>
      <c r="C65" s="490">
        <f>IF(Tabla465[[#This Row],[Tipos de Acciones]]="","",'[1]Formulario PPGR1'!$N$2)</f>
        <v>2018</v>
      </c>
      <c r="D65" s="490" t="str">
        <f>IF(Tabla465[[#This Row],[Tipos de Acciones]]="","",'[1]Formulario PPGR1'!$N$3)</f>
        <v>R8</v>
      </c>
      <c r="E65" s="490" t="str">
        <f>IF(Tabla465[[#This Row],[Tipos de Acciones]]="","",'[1]Formulario PPGR1'!$N$4)</f>
        <v>Gerencia</v>
      </c>
      <c r="F65" s="490" t="str">
        <f>IF(Tabla465[[#This Row],[Tipos de Acciones]]="","",'[1]Formulario PPGR1'!$N$5)</f>
        <v>Regional (Consolidado)</v>
      </c>
      <c r="G65" s="499" t="s">
        <v>1313</v>
      </c>
      <c r="H65" s="509" t="s">
        <v>256</v>
      </c>
      <c r="I65" s="510">
        <f>IFERROR(VLOOKUP(Tabla465[[#This Row],[Tipo de Equipo]],[1]LSIns!F16:G32,2,FALSE),"")</f>
        <v>0</v>
      </c>
      <c r="J65" s="509" t="s">
        <v>964</v>
      </c>
      <c r="K65" s="509"/>
      <c r="L65" s="509"/>
      <c r="M65" s="499" t="s">
        <v>465</v>
      </c>
      <c r="N65" s="499" t="s">
        <v>465</v>
      </c>
      <c r="O65" s="511" t="s">
        <v>1528</v>
      </c>
      <c r="P65" s="512" t="str">
        <f>IFERROR(VLOOKUP(Tabla465[[#This Row],[Provincia]],[1]Prov!$A$2:$B$156,2,FALSE),"")</f>
        <v/>
      </c>
      <c r="Q65" s="513" t="s">
        <v>1420</v>
      </c>
      <c r="R65" s="498" t="s">
        <v>440</v>
      </c>
      <c r="S65" s="498">
        <v>5</v>
      </c>
      <c r="T65" s="498">
        <v>7000</v>
      </c>
      <c r="U65" s="493">
        <f>IFERROR(IF(AND(Tabla465[[#This Row],[Cantidad de Insumos]]="",Tabla465[[#This Row],[Precio Unitario]]=""),"",Tabla465[[#This Row],[Precio Unitario]]*Tabla465[[#This Row],[Cantidad de Insumos]]),"")</f>
        <v>35000</v>
      </c>
      <c r="V65" s="493" t="str">
        <f>IFERROR(VLOOKUP($J65,[1]Insumos!$C$2:$F$528,4,FALSE),"")</f>
        <v>2.6.1.1.02</v>
      </c>
      <c r="W65" s="504" t="s">
        <v>1302</v>
      </c>
    </row>
    <row r="66" spans="2:23" x14ac:dyDescent="0.2">
      <c r="B66" s="490" t="str">
        <f>IF(Tabla465[[#This Row],[Tipos de Acciones]]="","",CONCATENATE(Tabla465[[#This Row],[POA]],".",Tabla465[[#This Row],[SRS]],".",Tabla465[[#This Row],[AREA]],".",Tabla465[[#This Row],[TIPO]]))</f>
        <v>2018.R8.Gerencia.Regional (Consolidado)</v>
      </c>
      <c r="C66" s="490">
        <f>IF(Tabla465[[#This Row],[Tipos de Acciones]]="","",'[1]Formulario PPGR1'!$N$2)</f>
        <v>2018</v>
      </c>
      <c r="D66" s="490" t="str">
        <f>IF(Tabla465[[#This Row],[Tipos de Acciones]]="","",'[1]Formulario PPGR1'!$N$3)</f>
        <v>R8</v>
      </c>
      <c r="E66" s="490" t="str">
        <f>IF(Tabla465[[#This Row],[Tipos de Acciones]]="","",'[1]Formulario PPGR1'!$N$4)</f>
        <v>Gerencia</v>
      </c>
      <c r="F66" s="490" t="str">
        <f>IF(Tabla465[[#This Row],[Tipos de Acciones]]="","",'[1]Formulario PPGR1'!$N$5)</f>
        <v>Regional (Consolidado)</v>
      </c>
      <c r="G66" s="499" t="s">
        <v>1313</v>
      </c>
      <c r="H66" s="509" t="s">
        <v>718</v>
      </c>
      <c r="I66" s="510">
        <f>IFERROR(VLOOKUP(Tabla465[[#This Row],[Tipo de Equipo]],[1]LSIns!F16:G32,2,FALSE),"")</f>
        <v>0</v>
      </c>
      <c r="J66" s="509" t="s">
        <v>722</v>
      </c>
      <c r="K66" s="509"/>
      <c r="L66" s="509"/>
      <c r="M66" s="499" t="s">
        <v>465</v>
      </c>
      <c r="N66" s="499" t="s">
        <v>465</v>
      </c>
      <c r="O66" s="511" t="s">
        <v>1528</v>
      </c>
      <c r="P66" s="512" t="str">
        <f>IFERROR(VLOOKUP(Tabla465[[#This Row],[Provincia]],[1]Prov!$A$2:$B$156,2,FALSE),"")</f>
        <v/>
      </c>
      <c r="Q66" s="513" t="s">
        <v>1420</v>
      </c>
      <c r="R66" s="498" t="s">
        <v>440</v>
      </c>
      <c r="S66" s="498">
        <v>2</v>
      </c>
      <c r="T66" s="498">
        <v>5000</v>
      </c>
      <c r="U66" s="493">
        <f>IFERROR(IF(AND(Tabla465[[#This Row],[Cantidad de Insumos]]="",Tabla465[[#This Row],[Precio Unitario]]=""),"",Tabla465[[#This Row],[Precio Unitario]]*Tabla465[[#This Row],[Cantidad de Insumos]]),"")</f>
        <v>10000</v>
      </c>
      <c r="V66" s="493" t="str">
        <f>IFERROR(VLOOKUP($J66,[1]Insumos!$C$2:$F$528,4,FALSE),"")</f>
        <v>2.6.1.4.01</v>
      </c>
      <c r="W66" s="504" t="s">
        <v>1302</v>
      </c>
    </row>
    <row r="67" spans="2:23" x14ac:dyDescent="0.2">
      <c r="B67" s="490" t="str">
        <f>IF(Tabla465[[#This Row],[Tipos de Acciones]]="","",CONCATENATE(Tabla465[[#This Row],[POA]],".",Tabla465[[#This Row],[SRS]],".",Tabla465[[#This Row],[AREA]],".",Tabla465[[#This Row],[TIPO]]))</f>
        <v>2018.R8.Gerencia.Regional (Consolidado)</v>
      </c>
      <c r="C67" s="490">
        <f>IF(Tabla465[[#This Row],[Tipos de Acciones]]="","",'[1]Formulario PPGR1'!$N$2)</f>
        <v>2018</v>
      </c>
      <c r="D67" s="490" t="str">
        <f>IF(Tabla465[[#This Row],[Tipos de Acciones]]="","",'[1]Formulario PPGR1'!$N$3)</f>
        <v>R8</v>
      </c>
      <c r="E67" s="490" t="str">
        <f>IF(Tabla465[[#This Row],[Tipos de Acciones]]="","",'[1]Formulario PPGR1'!$N$4)</f>
        <v>Gerencia</v>
      </c>
      <c r="F67" s="490" t="str">
        <f>IF(Tabla465[[#This Row],[Tipos de Acciones]]="","",'[1]Formulario PPGR1'!$N$5)</f>
        <v>Regional (Consolidado)</v>
      </c>
      <c r="G67" s="499" t="s">
        <v>1313</v>
      </c>
      <c r="H67" s="509" t="s">
        <v>718</v>
      </c>
      <c r="I67" s="510">
        <f>IFERROR(VLOOKUP(Tabla465[[#This Row],[Tipo de Equipo]],[1]LSIns!F16:G32,2,FALSE),"")</f>
        <v>0</v>
      </c>
      <c r="J67" s="509" t="s">
        <v>723</v>
      </c>
      <c r="K67" s="509"/>
      <c r="L67" s="509"/>
      <c r="M67" s="499" t="s">
        <v>465</v>
      </c>
      <c r="N67" s="499" t="s">
        <v>465</v>
      </c>
      <c r="O67" s="511" t="s">
        <v>1528</v>
      </c>
      <c r="P67" s="512" t="str">
        <f>IFERROR(VLOOKUP(Tabla465[[#This Row],[Provincia]],[1]Prov!$A$2:$B$156,2,FALSE),"")</f>
        <v/>
      </c>
      <c r="Q67" s="513" t="s">
        <v>1420</v>
      </c>
      <c r="R67" s="498" t="s">
        <v>440</v>
      </c>
      <c r="S67" s="498">
        <v>10</v>
      </c>
      <c r="T67" s="498">
        <v>4000</v>
      </c>
      <c r="U67" s="493">
        <f>IFERROR(IF(AND(Tabla465[[#This Row],[Cantidad de Insumos]]="",Tabla465[[#This Row],[Precio Unitario]]=""),"",Tabla465[[#This Row],[Precio Unitario]]*Tabla465[[#This Row],[Cantidad de Insumos]]),"")</f>
        <v>40000</v>
      </c>
      <c r="V67" s="493" t="str">
        <f>IFERROR(VLOOKUP($J67,[1]Insumos!$C$2:$F$528,4,FALSE),"")</f>
        <v>2.6.1.4.01</v>
      </c>
      <c r="W67" s="504" t="s">
        <v>1302</v>
      </c>
    </row>
    <row r="68" spans="2:23" x14ac:dyDescent="0.2">
      <c r="B68" s="490" t="str">
        <f>IF(Tabla465[[#This Row],[Tipos de Acciones]]="","",CONCATENATE(Tabla465[[#This Row],[POA]],".",Tabla465[[#This Row],[SRS]],".",Tabla465[[#This Row],[AREA]],".",Tabla465[[#This Row],[TIPO]]))</f>
        <v>2018.R8.Gerencia.Regional (Consolidado)</v>
      </c>
      <c r="C68" s="490">
        <f>IF(Tabla465[[#This Row],[Tipos de Acciones]]="","",'[1]Formulario PPGR1'!$N$2)</f>
        <v>2018</v>
      </c>
      <c r="D68" s="490" t="str">
        <f>IF(Tabla465[[#This Row],[Tipos de Acciones]]="","",'[1]Formulario PPGR1'!$N$3)</f>
        <v>R8</v>
      </c>
      <c r="E68" s="490" t="str">
        <f>IF(Tabla465[[#This Row],[Tipos de Acciones]]="","",'[1]Formulario PPGR1'!$N$4)</f>
        <v>Gerencia</v>
      </c>
      <c r="F68" s="490" t="str">
        <f>IF(Tabla465[[#This Row],[Tipos de Acciones]]="","",'[1]Formulario PPGR1'!$N$5)</f>
        <v>Regional (Consolidado)</v>
      </c>
      <c r="G68" s="499" t="s">
        <v>1313</v>
      </c>
      <c r="H68" s="509" t="s">
        <v>2375</v>
      </c>
      <c r="I68" s="510">
        <f>IFERROR(VLOOKUP(Tabla465[[#This Row],[Tipo de Equipo]],[1]LSIns!F16:G32,2,FALSE),"")</f>
        <v>0</v>
      </c>
      <c r="J68" s="509" t="s">
        <v>802</v>
      </c>
      <c r="K68" s="509"/>
      <c r="L68" s="509"/>
      <c r="M68" s="499" t="s">
        <v>465</v>
      </c>
      <c r="N68" s="499" t="s">
        <v>465</v>
      </c>
      <c r="O68" s="511" t="s">
        <v>1528</v>
      </c>
      <c r="P68" s="512" t="str">
        <f>IFERROR(VLOOKUP(Tabla465[[#This Row],[Provincia]],[1]Prov!$A$2:$B$156,2,FALSE),"")</f>
        <v/>
      </c>
      <c r="Q68" s="513" t="s">
        <v>1420</v>
      </c>
      <c r="R68" s="498" t="s">
        <v>440</v>
      </c>
      <c r="S68" s="498">
        <v>10</v>
      </c>
      <c r="T68" s="498">
        <v>3000</v>
      </c>
      <c r="U68" s="493">
        <f>IFERROR(IF(AND(Tabla465[[#This Row],[Cantidad de Insumos]]="",Tabla465[[#This Row],[Precio Unitario]]=""),"",Tabla465[[#This Row],[Precio Unitario]]*Tabla465[[#This Row],[Cantidad de Insumos]]),"")</f>
        <v>30000</v>
      </c>
      <c r="V68" s="493" t="str">
        <f>IFERROR(VLOOKUP($J68,[1]Insumos!$C$2:$F$528,4,FALSE),"")</f>
        <v>2.6.3.1.01</v>
      </c>
      <c r="W68" s="504" t="s">
        <v>1302</v>
      </c>
    </row>
    <row r="69" spans="2:23" x14ac:dyDescent="0.2">
      <c r="B69" s="490" t="str">
        <f>IF(Tabla465[[#This Row],[Tipos de Acciones]]="","",CONCATENATE(Tabla465[[#This Row],[POA]],".",Tabla465[[#This Row],[SRS]],".",Tabla465[[#This Row],[AREA]],".",Tabla465[[#This Row],[TIPO]]))</f>
        <v>2018.R8.Gerencia.Regional (Consolidado)</v>
      </c>
      <c r="C69" s="490">
        <f>IF(Tabla465[[#This Row],[Tipos de Acciones]]="","",'[1]Formulario PPGR1'!$N$2)</f>
        <v>2018</v>
      </c>
      <c r="D69" s="490" t="str">
        <f>IF(Tabla465[[#This Row],[Tipos de Acciones]]="","",'[1]Formulario PPGR1'!$N$3)</f>
        <v>R8</v>
      </c>
      <c r="E69" s="490" t="str">
        <f>IF(Tabla465[[#This Row],[Tipos de Acciones]]="","",'[1]Formulario PPGR1'!$N$4)</f>
        <v>Gerencia</v>
      </c>
      <c r="F69" s="490" t="str">
        <f>IF(Tabla465[[#This Row],[Tipos de Acciones]]="","",'[1]Formulario PPGR1'!$N$5)</f>
        <v>Regional (Consolidado)</v>
      </c>
      <c r="G69" s="499" t="s">
        <v>1313</v>
      </c>
      <c r="H69" s="509" t="s">
        <v>718</v>
      </c>
      <c r="I69" s="510">
        <f>IFERROR(VLOOKUP(Tabla465[[#This Row],[Tipo de Equipo]],[1]LSIns!F16:G32,2,FALSE),"")</f>
        <v>0</v>
      </c>
      <c r="J69" s="509" t="s">
        <v>724</v>
      </c>
      <c r="K69" s="509"/>
      <c r="L69" s="509"/>
      <c r="M69" s="499" t="s">
        <v>465</v>
      </c>
      <c r="N69" s="499" t="s">
        <v>465</v>
      </c>
      <c r="O69" s="511" t="s">
        <v>1528</v>
      </c>
      <c r="P69" s="512" t="str">
        <f>IFERROR(VLOOKUP(Tabla465[[#This Row],[Provincia]],[1]Prov!$A$2:$B$156,2,FALSE),"")</f>
        <v/>
      </c>
      <c r="Q69" s="513" t="s">
        <v>1420</v>
      </c>
      <c r="R69" s="498" t="s">
        <v>440</v>
      </c>
      <c r="S69" s="498">
        <v>10</v>
      </c>
      <c r="T69" s="498">
        <v>10000</v>
      </c>
      <c r="U69" s="493">
        <f>IFERROR(IF(AND(Tabla465[[#This Row],[Cantidad de Insumos]]="",Tabla465[[#This Row],[Precio Unitario]]=""),"",Tabla465[[#This Row],[Precio Unitario]]*Tabla465[[#This Row],[Cantidad de Insumos]]),"")</f>
        <v>100000</v>
      </c>
      <c r="V69" s="493" t="str">
        <f>IFERROR(VLOOKUP($J69,[1]Insumos!$C$2:$F$528,4,FALSE),"")</f>
        <v>2.6.1.4.01</v>
      </c>
      <c r="W69" s="504" t="s">
        <v>1302</v>
      </c>
    </row>
    <row r="70" spans="2:23" x14ac:dyDescent="0.2">
      <c r="B70" s="490" t="str">
        <f>IF(Tabla465[[#This Row],[Tipos de Acciones]]="","",CONCATENATE(Tabla465[[#This Row],[POA]],".",Tabla465[[#This Row],[SRS]],".",Tabla465[[#This Row],[AREA]],".",Tabla465[[#This Row],[TIPO]]))</f>
        <v>2018.R8.Gerencia.Regional (Consolidado)</v>
      </c>
      <c r="C70" s="490">
        <f>IF(Tabla465[[#This Row],[Tipos de Acciones]]="","",'[1]Formulario PPGR1'!$N$2)</f>
        <v>2018</v>
      </c>
      <c r="D70" s="490" t="str">
        <f>IF(Tabla465[[#This Row],[Tipos de Acciones]]="","",'[1]Formulario PPGR1'!$N$3)</f>
        <v>R8</v>
      </c>
      <c r="E70" s="490" t="str">
        <f>IF(Tabla465[[#This Row],[Tipos de Acciones]]="","",'[1]Formulario PPGR1'!$N$4)</f>
        <v>Gerencia</v>
      </c>
      <c r="F70" s="490" t="str">
        <f>IF(Tabla465[[#This Row],[Tipos de Acciones]]="","",'[1]Formulario PPGR1'!$N$5)</f>
        <v>Regional (Consolidado)</v>
      </c>
      <c r="G70" s="499" t="s">
        <v>1313</v>
      </c>
      <c r="H70" s="509" t="s">
        <v>2375</v>
      </c>
      <c r="I70" s="510">
        <f>IFERROR(VLOOKUP(Tabla465[[#This Row],[Tipo de Equipo]],[1]LSIns!F16:G32,2,FALSE),"")</f>
        <v>0</v>
      </c>
      <c r="J70" s="509" t="s">
        <v>813</v>
      </c>
      <c r="K70" s="509"/>
      <c r="L70" s="509"/>
      <c r="M70" s="499" t="s">
        <v>465</v>
      </c>
      <c r="N70" s="499" t="s">
        <v>465</v>
      </c>
      <c r="O70" s="511" t="s">
        <v>1528</v>
      </c>
      <c r="P70" s="512" t="str">
        <f>IFERROR(VLOOKUP(Tabla465[[#This Row],[Provincia]],[1]Prov!$A$2:$B$156,2,FALSE),"")</f>
        <v/>
      </c>
      <c r="Q70" s="513" t="s">
        <v>1420</v>
      </c>
      <c r="R70" s="498" t="s">
        <v>440</v>
      </c>
      <c r="S70" s="498">
        <v>10</v>
      </c>
      <c r="T70" s="498">
        <v>7000</v>
      </c>
      <c r="U70" s="493">
        <f>IFERROR(IF(AND(Tabla465[[#This Row],[Cantidad de Insumos]]="",Tabla465[[#This Row],[Precio Unitario]]=""),"",Tabla465[[#This Row],[Precio Unitario]]*Tabla465[[#This Row],[Cantidad de Insumos]]),"")</f>
        <v>70000</v>
      </c>
      <c r="V70" s="493" t="str">
        <f>IFERROR(VLOOKUP($J70,[1]Insumos!$C$2:$F$528,4,FALSE),"")</f>
        <v>2.6.3.1.01</v>
      </c>
      <c r="W70" s="504" t="s">
        <v>1302</v>
      </c>
    </row>
    <row r="71" spans="2:23" ht="25.5" x14ac:dyDescent="0.2">
      <c r="B71" s="490" t="str">
        <f>IF(Tabla465[[#This Row],[Tipos de Acciones]]="","",CONCATENATE(Tabla465[[#This Row],[POA]],".",Tabla465[[#This Row],[SRS]],".",Tabla465[[#This Row],[AREA]],".",Tabla465[[#This Row],[TIPO]]))</f>
        <v>2018.R8.Gerencia.Regional (Consolidado)</v>
      </c>
      <c r="C71" s="490">
        <f>IF(Tabla465[[#This Row],[Tipos de Acciones]]="","",'[1]Formulario PPGR1'!$N$2)</f>
        <v>2018</v>
      </c>
      <c r="D71" s="490" t="str">
        <f>IF(Tabla465[[#This Row],[Tipos de Acciones]]="","",'[1]Formulario PPGR1'!$N$3)</f>
        <v>R8</v>
      </c>
      <c r="E71" s="490" t="str">
        <f>IF(Tabla465[[#This Row],[Tipos de Acciones]]="","",'[1]Formulario PPGR1'!$N$4)</f>
        <v>Gerencia</v>
      </c>
      <c r="F71" s="490" t="str">
        <f>IF(Tabla465[[#This Row],[Tipos de Acciones]]="","",'[1]Formulario PPGR1'!$N$5)</f>
        <v>Regional (Consolidado)</v>
      </c>
      <c r="G71" s="499" t="s">
        <v>1313</v>
      </c>
      <c r="H71" s="509" t="s">
        <v>2375</v>
      </c>
      <c r="I71" s="510">
        <f>IFERROR(VLOOKUP(Tabla465[[#This Row],[Tipo de Equipo]],[1]LSIns!F16:G32,2,FALSE),"")</f>
        <v>0</v>
      </c>
      <c r="J71" s="509" t="s">
        <v>816</v>
      </c>
      <c r="K71" s="509"/>
      <c r="L71" s="509"/>
      <c r="M71" s="499" t="s">
        <v>465</v>
      </c>
      <c r="N71" s="499" t="s">
        <v>465</v>
      </c>
      <c r="O71" s="511" t="s">
        <v>1528</v>
      </c>
      <c r="P71" s="512" t="str">
        <f>IFERROR(VLOOKUP(Tabla465[[#This Row],[Provincia]],[1]Prov!$A$2:$B$156,2,FALSE),"")</f>
        <v/>
      </c>
      <c r="Q71" s="513" t="s">
        <v>1420</v>
      </c>
      <c r="R71" s="498" t="s">
        <v>440</v>
      </c>
      <c r="S71" s="498">
        <v>10</v>
      </c>
      <c r="T71" s="498">
        <v>5000</v>
      </c>
      <c r="U71" s="493">
        <f>IFERROR(IF(AND(Tabla465[[#This Row],[Cantidad de Insumos]]="",Tabla465[[#This Row],[Precio Unitario]]=""),"",Tabla465[[#This Row],[Precio Unitario]]*Tabla465[[#This Row],[Cantidad de Insumos]]),"")</f>
        <v>50000</v>
      </c>
      <c r="V71" s="493" t="str">
        <f>IFERROR(VLOOKUP($J71,[1]Insumos!$C$2:$F$528,4,FALSE),"")</f>
        <v>2.6.3.1.01</v>
      </c>
      <c r="W71" s="504" t="s">
        <v>1302</v>
      </c>
    </row>
    <row r="72" spans="2:23" x14ac:dyDescent="0.2">
      <c r="B72" s="490" t="str">
        <f>IF(Tabla465[[#This Row],[Tipos de Acciones]]="","",CONCATENATE(Tabla465[[#This Row],[POA]],".",Tabla465[[#This Row],[SRS]],".",Tabla465[[#This Row],[AREA]],".",Tabla465[[#This Row],[TIPO]]))</f>
        <v>2018.R8.Gerencia.Regional (Consolidado)</v>
      </c>
      <c r="C72" s="490">
        <f>IF(Tabla465[[#This Row],[Tipos de Acciones]]="","",'[1]Formulario PPGR1'!$N$2)</f>
        <v>2018</v>
      </c>
      <c r="D72" s="490" t="str">
        <f>IF(Tabla465[[#This Row],[Tipos de Acciones]]="","",'[1]Formulario PPGR1'!$N$3)</f>
        <v>R8</v>
      </c>
      <c r="E72" s="490" t="str">
        <f>IF(Tabla465[[#This Row],[Tipos de Acciones]]="","",'[1]Formulario PPGR1'!$N$4)</f>
        <v>Gerencia</v>
      </c>
      <c r="F72" s="490" t="str">
        <f>IF(Tabla465[[#This Row],[Tipos de Acciones]]="","",'[1]Formulario PPGR1'!$N$5)</f>
        <v>Regional (Consolidado)</v>
      </c>
      <c r="G72" s="499" t="s">
        <v>1313</v>
      </c>
      <c r="H72" s="509" t="s">
        <v>256</v>
      </c>
      <c r="I72" s="510">
        <f>IFERROR(VLOOKUP(Tabla465[[#This Row],[Tipo de Equipo]],[1]LSIns!F16:G32,2,FALSE),"")</f>
        <v>0</v>
      </c>
      <c r="J72" s="509" t="s">
        <v>968</v>
      </c>
      <c r="K72" s="509"/>
      <c r="L72" s="509"/>
      <c r="M72" s="499" t="s">
        <v>465</v>
      </c>
      <c r="N72" s="499" t="s">
        <v>465</v>
      </c>
      <c r="O72" s="511" t="s">
        <v>1528</v>
      </c>
      <c r="P72" s="512" t="str">
        <f>IFERROR(VLOOKUP(Tabla465[[#This Row],[Provincia]],[1]Prov!$A$2:$B$156,2,FALSE),"")</f>
        <v/>
      </c>
      <c r="Q72" s="513" t="s">
        <v>1420</v>
      </c>
      <c r="R72" s="498" t="s">
        <v>440</v>
      </c>
      <c r="S72" s="498">
        <v>10</v>
      </c>
      <c r="T72" s="498">
        <v>4300</v>
      </c>
      <c r="U72" s="493">
        <f>IFERROR(IF(AND(Tabla465[[#This Row],[Cantidad de Insumos]]="",Tabla465[[#This Row],[Precio Unitario]]=""),"",Tabla465[[#This Row],[Precio Unitario]]*Tabla465[[#This Row],[Cantidad de Insumos]]),"")</f>
        <v>43000</v>
      </c>
      <c r="V72" s="493" t="str">
        <f>IFERROR(VLOOKUP($J72,[1]Insumos!$C$2:$F$528,4,FALSE),"")</f>
        <v>2.6.1.1.01</v>
      </c>
      <c r="W72" s="504" t="s">
        <v>1302</v>
      </c>
    </row>
    <row r="73" spans="2:23" ht="25.5" x14ac:dyDescent="0.2">
      <c r="B73" s="490" t="str">
        <f>IF(Tabla465[[#This Row],[Tipos de Acciones]]="","",CONCATENATE(Tabla465[[#This Row],[POA]],".",Tabla465[[#This Row],[SRS]],".",Tabla465[[#This Row],[AREA]],".",Tabla465[[#This Row],[TIPO]]))</f>
        <v>2018.R8.Gerencia.Regional (Consolidado)</v>
      </c>
      <c r="C73" s="490">
        <f>IF(Tabla465[[#This Row],[Tipos de Acciones]]="","",'[1]Formulario PPGR1'!$N$2)</f>
        <v>2018</v>
      </c>
      <c r="D73" s="490" t="str">
        <f>IF(Tabla465[[#This Row],[Tipos de Acciones]]="","",'[1]Formulario PPGR1'!$N$3)</f>
        <v>R8</v>
      </c>
      <c r="E73" s="490" t="str">
        <f>IF(Tabla465[[#This Row],[Tipos de Acciones]]="","",'[1]Formulario PPGR1'!$N$4)</f>
        <v>Gerencia</v>
      </c>
      <c r="F73" s="490" t="str">
        <f>IF(Tabla465[[#This Row],[Tipos de Acciones]]="","",'[1]Formulario PPGR1'!$N$5)</f>
        <v>Regional (Consolidado)</v>
      </c>
      <c r="G73" s="499" t="s">
        <v>1313</v>
      </c>
      <c r="H73" s="509" t="s">
        <v>2375</v>
      </c>
      <c r="I73" s="510">
        <f>IFERROR(VLOOKUP(Tabla465[[#This Row],[Tipo de Equipo]],[1]LSIns!F16:G32,2,FALSE),"")</f>
        <v>0</v>
      </c>
      <c r="J73" s="509" t="s">
        <v>819</v>
      </c>
      <c r="K73" s="509"/>
      <c r="L73" s="509"/>
      <c r="M73" s="499" t="s">
        <v>465</v>
      </c>
      <c r="N73" s="499" t="s">
        <v>465</v>
      </c>
      <c r="O73" s="511" t="s">
        <v>1528</v>
      </c>
      <c r="P73" s="512" t="str">
        <f>IFERROR(VLOOKUP(Tabla465[[#This Row],[Provincia]],[1]Prov!$A$2:$B$156,2,FALSE),"")</f>
        <v/>
      </c>
      <c r="Q73" s="513" t="s">
        <v>1420</v>
      </c>
      <c r="R73" s="498" t="s">
        <v>440</v>
      </c>
      <c r="S73" s="498">
        <v>10</v>
      </c>
      <c r="T73" s="498">
        <v>5000</v>
      </c>
      <c r="U73" s="493">
        <f>IFERROR(IF(AND(Tabla465[[#This Row],[Cantidad de Insumos]]="",Tabla465[[#This Row],[Precio Unitario]]=""),"",Tabla465[[#This Row],[Precio Unitario]]*Tabla465[[#This Row],[Cantidad de Insumos]]),"")</f>
        <v>50000</v>
      </c>
      <c r="V73" s="493" t="str">
        <f>IFERROR(VLOOKUP($J73,[1]Insumos!$C$2:$F$528,4,FALSE),"")</f>
        <v>2.6.3.1.01</v>
      </c>
      <c r="W73" s="504" t="s">
        <v>1302</v>
      </c>
    </row>
    <row r="74" spans="2:23" ht="38.25" x14ac:dyDescent="0.2">
      <c r="B74" s="490" t="str">
        <f>IF(Tabla465[[#This Row],[Tipos de Acciones]]="","",CONCATENATE(Tabla465[[#This Row],[POA]],".",Tabla465[[#This Row],[SRS]],".",Tabla465[[#This Row],[AREA]],".",Tabla465[[#This Row],[TIPO]]))</f>
        <v>2018.R8.Gerencia.Regional (Consolidado)</v>
      </c>
      <c r="C74" s="490">
        <f>IF(Tabla465[[#This Row],[Tipos de Acciones]]="","",'[1]Formulario PPGR1'!$N$2)</f>
        <v>2018</v>
      </c>
      <c r="D74" s="490" t="str">
        <f>IF(Tabla465[[#This Row],[Tipos de Acciones]]="","",'[1]Formulario PPGR1'!$N$3)</f>
        <v>R8</v>
      </c>
      <c r="E74" s="490" t="str">
        <f>IF(Tabla465[[#This Row],[Tipos de Acciones]]="","",'[1]Formulario PPGR1'!$N$4)</f>
        <v>Gerencia</v>
      </c>
      <c r="F74" s="490" t="str">
        <f>IF(Tabla465[[#This Row],[Tipos de Acciones]]="","",'[1]Formulario PPGR1'!$N$5)</f>
        <v>Regional (Consolidado)</v>
      </c>
      <c r="G74" s="499" t="s">
        <v>1313</v>
      </c>
      <c r="H74" s="509" t="s">
        <v>256</v>
      </c>
      <c r="I74" s="510">
        <f>IFERROR(VLOOKUP(Tabla465[[#This Row],[Tipo de Equipo]],[1]LSIns!F16:G32,2,FALSE),"")</f>
        <v>0</v>
      </c>
      <c r="J74" s="509" t="s">
        <v>970</v>
      </c>
      <c r="K74" s="509"/>
      <c r="L74" s="509"/>
      <c r="M74" s="499" t="s">
        <v>465</v>
      </c>
      <c r="N74" s="499" t="s">
        <v>465</v>
      </c>
      <c r="O74" s="511" t="s">
        <v>1528</v>
      </c>
      <c r="P74" s="512" t="str">
        <f>IFERROR(VLOOKUP(Tabla465[[#This Row],[Provincia]],[1]Prov!$A$2:$B$156,2,FALSE),"")</f>
        <v/>
      </c>
      <c r="Q74" s="513" t="s">
        <v>1420</v>
      </c>
      <c r="R74" s="498" t="s">
        <v>440</v>
      </c>
      <c r="S74" s="498">
        <v>10</v>
      </c>
      <c r="T74" s="498">
        <v>7000</v>
      </c>
      <c r="U74" s="493">
        <f>IFERROR(IF(AND(Tabla465[[#This Row],[Cantidad de Insumos]]="",Tabla465[[#This Row],[Precio Unitario]]=""),"",Tabla465[[#This Row],[Precio Unitario]]*Tabla465[[#This Row],[Cantidad de Insumos]]),"")</f>
        <v>70000</v>
      </c>
      <c r="V74" s="493" t="str">
        <f>IFERROR(VLOOKUP($J74,[1]Insumos!$C$2:$F$528,4,FALSE),"")</f>
        <v>2.6.1.1.01</v>
      </c>
      <c r="W74" s="504" t="s">
        <v>1302</v>
      </c>
    </row>
    <row r="75" spans="2:23" ht="25.5" x14ac:dyDescent="0.2">
      <c r="B75" s="490" t="str">
        <f>IF(Tabla465[[#This Row],[Tipos de Acciones]]="","",CONCATENATE(Tabla465[[#This Row],[POA]],".",Tabla465[[#This Row],[SRS]],".",Tabla465[[#This Row],[AREA]],".",Tabla465[[#This Row],[TIPO]]))</f>
        <v>2018.R8.Gerencia.Regional (Consolidado)</v>
      </c>
      <c r="C75" s="490">
        <f>IF(Tabla465[[#This Row],[Tipos de Acciones]]="","",'[1]Formulario PPGR1'!$N$2)</f>
        <v>2018</v>
      </c>
      <c r="D75" s="490" t="str">
        <f>IF(Tabla465[[#This Row],[Tipos de Acciones]]="","",'[1]Formulario PPGR1'!$N$3)</f>
        <v>R8</v>
      </c>
      <c r="E75" s="490" t="str">
        <f>IF(Tabla465[[#This Row],[Tipos de Acciones]]="","",'[1]Formulario PPGR1'!$N$4)</f>
        <v>Gerencia</v>
      </c>
      <c r="F75" s="490" t="str">
        <f>IF(Tabla465[[#This Row],[Tipos de Acciones]]="","",'[1]Formulario PPGR1'!$N$5)</f>
        <v>Regional (Consolidado)</v>
      </c>
      <c r="G75" s="499" t="s">
        <v>1313</v>
      </c>
      <c r="H75" s="509" t="s">
        <v>256</v>
      </c>
      <c r="I75" s="510">
        <f>IFERROR(VLOOKUP(Tabla465[[#This Row],[Tipo de Equipo]],[1]LSIns!F16:G32,2,FALSE),"")</f>
        <v>0</v>
      </c>
      <c r="J75" s="509" t="s">
        <v>973</v>
      </c>
      <c r="K75" s="509"/>
      <c r="L75" s="509"/>
      <c r="M75" s="499" t="s">
        <v>465</v>
      </c>
      <c r="N75" s="499" t="s">
        <v>465</v>
      </c>
      <c r="O75" s="511" t="s">
        <v>1528</v>
      </c>
      <c r="P75" s="512" t="str">
        <f>IFERROR(VLOOKUP(Tabla465[[#This Row],[Provincia]],[1]Prov!$A$2:$B$156,2,FALSE),"")</f>
        <v/>
      </c>
      <c r="Q75" s="513" t="s">
        <v>1420</v>
      </c>
      <c r="R75" s="498" t="s">
        <v>440</v>
      </c>
      <c r="S75" s="498">
        <v>10</v>
      </c>
      <c r="T75" s="498">
        <v>4000</v>
      </c>
      <c r="U75" s="493">
        <f>IFERROR(IF(AND(Tabla465[[#This Row],[Cantidad de Insumos]]="",Tabla465[[#This Row],[Precio Unitario]]=""),"",Tabla465[[#This Row],[Precio Unitario]]*Tabla465[[#This Row],[Cantidad de Insumos]]),"")</f>
        <v>40000</v>
      </c>
      <c r="V75" s="493" t="str">
        <f>IFERROR(VLOOKUP($J75,[1]Insumos!$C$2:$F$528,4,FALSE),"")</f>
        <v>2.6.1.1.01</v>
      </c>
      <c r="W75" s="504" t="s">
        <v>1302</v>
      </c>
    </row>
    <row r="76" spans="2:23" ht="38.25" x14ac:dyDescent="0.2">
      <c r="B76" s="490" t="str">
        <f>IF(Tabla465[[#This Row],[Tipos de Acciones]]="","",CONCATENATE(Tabla465[[#This Row],[POA]],".",Tabla465[[#This Row],[SRS]],".",Tabla465[[#This Row],[AREA]],".",Tabla465[[#This Row],[TIPO]]))</f>
        <v>2018.R8.Gerencia.Regional (Consolidado)</v>
      </c>
      <c r="C76" s="490">
        <f>IF(Tabla465[[#This Row],[Tipos de Acciones]]="","",'[1]Formulario PPGR1'!$N$2)</f>
        <v>2018</v>
      </c>
      <c r="D76" s="490" t="str">
        <f>IF(Tabla465[[#This Row],[Tipos de Acciones]]="","",'[1]Formulario PPGR1'!$N$3)</f>
        <v>R8</v>
      </c>
      <c r="E76" s="490" t="str">
        <f>IF(Tabla465[[#This Row],[Tipos de Acciones]]="","",'[1]Formulario PPGR1'!$N$4)</f>
        <v>Gerencia</v>
      </c>
      <c r="F76" s="490" t="str">
        <f>IF(Tabla465[[#This Row],[Tipos de Acciones]]="","",'[1]Formulario PPGR1'!$N$5)</f>
        <v>Regional (Consolidado)</v>
      </c>
      <c r="G76" s="499" t="s">
        <v>1313</v>
      </c>
      <c r="H76" s="509" t="s">
        <v>256</v>
      </c>
      <c r="I76" s="510">
        <f>IFERROR(VLOOKUP(Tabla465[[#This Row],[Tipo de Equipo]],[1]LSIns!F16:G32,2,FALSE),"")</f>
        <v>0</v>
      </c>
      <c r="J76" s="509" t="s">
        <v>974</v>
      </c>
      <c r="K76" s="509"/>
      <c r="L76" s="509"/>
      <c r="M76" s="499" t="s">
        <v>465</v>
      </c>
      <c r="N76" s="499" t="s">
        <v>465</v>
      </c>
      <c r="O76" s="511" t="s">
        <v>1528</v>
      </c>
      <c r="P76" s="512" t="str">
        <f>IFERROR(VLOOKUP(Tabla465[[#This Row],[Provincia]],[1]Prov!$A$2:$B$156,2,FALSE),"")</f>
        <v/>
      </c>
      <c r="Q76" s="513" t="s">
        <v>1420</v>
      </c>
      <c r="R76" s="498" t="s">
        <v>440</v>
      </c>
      <c r="S76" s="498">
        <v>10</v>
      </c>
      <c r="T76" s="498">
        <v>1500</v>
      </c>
      <c r="U76" s="493">
        <f>IFERROR(IF(AND(Tabla465[[#This Row],[Cantidad de Insumos]]="",Tabla465[[#This Row],[Precio Unitario]]=""),"",Tabla465[[#This Row],[Precio Unitario]]*Tabla465[[#This Row],[Cantidad de Insumos]]),"")</f>
        <v>15000</v>
      </c>
      <c r="V76" s="493" t="str">
        <f>IFERROR(VLOOKUP($J76,[1]Insumos!$C$2:$F$528,4,FALSE),"")</f>
        <v>2.6.1.1.02</v>
      </c>
      <c r="W76" s="504" t="s">
        <v>1302</v>
      </c>
    </row>
    <row r="77" spans="2:23" ht="25.5" x14ac:dyDescent="0.2">
      <c r="B77" s="490" t="str">
        <f>IF(Tabla465[[#This Row],[Tipos de Acciones]]="","",CONCATENATE(Tabla465[[#This Row],[POA]],".",Tabla465[[#This Row],[SRS]],".",Tabla465[[#This Row],[AREA]],".",Tabla465[[#This Row],[TIPO]]))</f>
        <v>2018.R8.Gerencia.Regional (Consolidado)</v>
      </c>
      <c r="C77" s="490">
        <f>IF(Tabla465[[#This Row],[Tipos de Acciones]]="","",'[1]Formulario PPGR1'!$N$2)</f>
        <v>2018</v>
      </c>
      <c r="D77" s="490" t="str">
        <f>IF(Tabla465[[#This Row],[Tipos de Acciones]]="","",'[1]Formulario PPGR1'!$N$3)</f>
        <v>R8</v>
      </c>
      <c r="E77" s="490" t="str">
        <f>IF(Tabla465[[#This Row],[Tipos de Acciones]]="","",'[1]Formulario PPGR1'!$N$4)</f>
        <v>Gerencia</v>
      </c>
      <c r="F77" s="490" t="str">
        <f>IF(Tabla465[[#This Row],[Tipos de Acciones]]="","",'[1]Formulario PPGR1'!$N$5)</f>
        <v>Regional (Consolidado)</v>
      </c>
      <c r="G77" s="499" t="s">
        <v>1313</v>
      </c>
      <c r="H77" s="509" t="s">
        <v>718</v>
      </c>
      <c r="I77" s="510">
        <f>IFERROR(VLOOKUP(Tabla465[[#This Row],[Tipo de Equipo]],[1]LSIns!F16:G32,2,FALSE),"")</f>
        <v>0</v>
      </c>
      <c r="J77" s="509" t="s">
        <v>725</v>
      </c>
      <c r="K77" s="509"/>
      <c r="L77" s="509"/>
      <c r="M77" s="499" t="s">
        <v>465</v>
      </c>
      <c r="N77" s="499" t="s">
        <v>465</v>
      </c>
      <c r="O77" s="511" t="s">
        <v>1528</v>
      </c>
      <c r="P77" s="512" t="str">
        <f>IFERROR(VLOOKUP(Tabla465[[#This Row],[Provincia]],[1]Prov!$A$2:$B$156,2,FALSE),"")</f>
        <v/>
      </c>
      <c r="Q77" s="513" t="s">
        <v>1420</v>
      </c>
      <c r="R77" s="498" t="s">
        <v>440</v>
      </c>
      <c r="S77" s="498">
        <v>10</v>
      </c>
      <c r="T77" s="498">
        <v>8000</v>
      </c>
      <c r="U77" s="493">
        <f>IFERROR(IF(AND(Tabla465[[#This Row],[Cantidad de Insumos]]="",Tabla465[[#This Row],[Precio Unitario]]=""),"",Tabla465[[#This Row],[Precio Unitario]]*Tabla465[[#This Row],[Cantidad de Insumos]]),"")</f>
        <v>80000</v>
      </c>
      <c r="V77" s="493" t="str">
        <f>IFERROR(VLOOKUP($J77,[1]Insumos!$C$2:$F$528,4,FALSE),"")</f>
        <v>2.6.1.4.01</v>
      </c>
      <c r="W77" s="504" t="s">
        <v>1302</v>
      </c>
    </row>
    <row r="78" spans="2:23" x14ac:dyDescent="0.2">
      <c r="B78" s="490" t="str">
        <f>IF(Tabla465[[#This Row],[Tipos de Acciones]]="","",CONCATENATE(Tabla465[[#This Row],[POA]],".",Tabla465[[#This Row],[SRS]],".",Tabla465[[#This Row],[AREA]],".",Tabla465[[#This Row],[TIPO]]))</f>
        <v/>
      </c>
      <c r="C78" s="490" t="str">
        <f>IF(Tabla465[[#This Row],[Tipos de Acciones]]="","",'[1]Formulario PPGR1'!$N$2)</f>
        <v/>
      </c>
      <c r="D78" s="490" t="str">
        <f>IF(Tabla465[[#This Row],[Tipos de Acciones]]="","",'[1]Formulario PPGR1'!$N$3)</f>
        <v/>
      </c>
      <c r="E78" s="490" t="str">
        <f>IF(Tabla465[[#This Row],[Tipos de Acciones]]="","",'[1]Formulario PPGR1'!$N$4)</f>
        <v/>
      </c>
      <c r="F78" s="490" t="str">
        <f>IF(Tabla465[[#This Row],[Tipos de Acciones]]="","",'[1]Formulario PPGR1'!$N$5)</f>
        <v/>
      </c>
      <c r="G78" s="499"/>
      <c r="H78" s="509"/>
      <c r="I78" s="510" t="str">
        <f>IFERROR(VLOOKUP(Tabla465[[#This Row],[Tipo de Equipo]],[1]LSIns!F16:G32,2,FALSE),"")</f>
        <v/>
      </c>
      <c r="J78" s="509"/>
      <c r="K78" s="509"/>
      <c r="L78" s="509"/>
      <c r="M78" s="499"/>
      <c r="N78" s="499"/>
      <c r="O78" s="511"/>
      <c r="P78" s="512" t="str">
        <f>IFERROR(VLOOKUP(Tabla465[[#This Row],[Provincia]],[1]Prov!$A$2:$B$156,2,FALSE),"")</f>
        <v/>
      </c>
      <c r="Q78" s="513"/>
      <c r="R78" s="498"/>
      <c r="S78" s="498"/>
      <c r="T78" s="498"/>
      <c r="U78" s="493" t="str">
        <f>IFERROR(IF(AND(Tabla465[[#This Row],[Cantidad de Insumos]]="",Tabla465[[#This Row],[Precio Unitario]]=""),"",Tabla465[[#This Row],[Precio Unitario]]*Tabla465[[#This Row],[Cantidad de Insumos]]),"")</f>
        <v/>
      </c>
      <c r="V78" s="493" t="str">
        <f>IFERROR(VLOOKUP($J78,[1]Insumos!$C$2:$F$528,4,FALSE),"")</f>
        <v/>
      </c>
      <c r="W78" s="504"/>
    </row>
    <row r="79" spans="2:23" x14ac:dyDescent="0.2">
      <c r="B79" s="490" t="str">
        <f>IF(Tabla465[[#This Row],[Tipos de Acciones]]="","",CONCATENATE(Tabla465[[#This Row],[POA]],".",Tabla465[[#This Row],[SRS]],".",Tabla465[[#This Row],[AREA]],".",Tabla465[[#This Row],[TIPO]]))</f>
        <v/>
      </c>
      <c r="C79" s="490" t="str">
        <f>IF(Tabla465[[#This Row],[Tipos de Acciones]]="","",'[1]Formulario PPGR1'!$N$2)</f>
        <v/>
      </c>
      <c r="D79" s="490" t="str">
        <f>IF(Tabla465[[#This Row],[Tipos de Acciones]]="","",'[1]Formulario PPGR1'!$N$3)</f>
        <v/>
      </c>
      <c r="E79" s="490" t="str">
        <f>IF(Tabla465[[#This Row],[Tipos de Acciones]]="","",'[1]Formulario PPGR1'!$N$4)</f>
        <v/>
      </c>
      <c r="F79" s="490" t="str">
        <f>IF(Tabla465[[#This Row],[Tipos de Acciones]]="","",'[1]Formulario PPGR1'!$N$5)</f>
        <v/>
      </c>
      <c r="G79" s="499"/>
      <c r="H79" s="509"/>
      <c r="I79" s="510" t="str">
        <f>IFERROR(VLOOKUP(Tabla465[[#This Row],[Tipo de Equipo]],[1]LSIns!F16:G32,2,FALSE),"")</f>
        <v/>
      </c>
      <c r="J79" s="509"/>
      <c r="K79" s="509"/>
      <c r="L79" s="509"/>
      <c r="M79" s="499"/>
      <c r="N79" s="499"/>
      <c r="O79" s="511"/>
      <c r="P79" s="512" t="str">
        <f>IFERROR(VLOOKUP(Tabla465[[#This Row],[Provincia]],[1]Prov!$A$2:$B$156,2,FALSE),"")</f>
        <v/>
      </c>
      <c r="Q79" s="513"/>
      <c r="R79" s="498"/>
      <c r="S79" s="498"/>
      <c r="T79" s="498"/>
      <c r="U79" s="493" t="str">
        <f>IFERROR(IF(AND(Tabla465[[#This Row],[Cantidad de Insumos]]="",Tabla465[[#This Row],[Precio Unitario]]=""),"",Tabla465[[#This Row],[Precio Unitario]]*Tabla465[[#This Row],[Cantidad de Insumos]]),"")</f>
        <v/>
      </c>
      <c r="V79" s="493" t="str">
        <f>IFERROR(VLOOKUP($J79,[1]Insumos!$C$2:$F$528,4,FALSE),"")</f>
        <v/>
      </c>
      <c r="W79" s="504" t="s">
        <v>1302</v>
      </c>
    </row>
    <row r="80" spans="2:23" ht="25.5" x14ac:dyDescent="0.2">
      <c r="B80" s="490" t="str">
        <f>IF(Tabla465[[#This Row],[Tipos de Acciones]]="","",CONCATENATE(Tabla465[[#This Row],[POA]],".",Tabla465[[#This Row],[SRS]],".",Tabla465[[#This Row],[AREA]],".",Tabla465[[#This Row],[TIPO]]))</f>
        <v>2018.R8.Gerencia.Regional (Consolidado)</v>
      </c>
      <c r="C80" s="490">
        <f>IF(Tabla465[[#This Row],[Tipos de Acciones]]="","",'[1]Formulario PPGR1'!$N$2)</f>
        <v>2018</v>
      </c>
      <c r="D80" s="490" t="str">
        <f>IF(Tabla465[[#This Row],[Tipos de Acciones]]="","",'[1]Formulario PPGR1'!$N$3)</f>
        <v>R8</v>
      </c>
      <c r="E80" s="490" t="str">
        <f>IF(Tabla465[[#This Row],[Tipos de Acciones]]="","",'[1]Formulario PPGR1'!$N$4)</f>
        <v>Gerencia</v>
      </c>
      <c r="F80" s="490" t="str">
        <f>IF(Tabla465[[#This Row],[Tipos de Acciones]]="","",'[1]Formulario PPGR1'!$N$5)</f>
        <v>Regional (Consolidado)</v>
      </c>
      <c r="G80" s="499" t="s">
        <v>1313</v>
      </c>
      <c r="H80" s="509" t="s">
        <v>2375</v>
      </c>
      <c r="I80" s="510">
        <f>IFERROR(VLOOKUP(Tabla465[[#This Row],[Tipo de Equipo]],[1]LSIns!F16:G32,2,FALSE),"")</f>
        <v>0</v>
      </c>
      <c r="J80" s="509" t="s">
        <v>762</v>
      </c>
      <c r="K80" s="509"/>
      <c r="L80" s="509"/>
      <c r="M80" s="499" t="s">
        <v>465</v>
      </c>
      <c r="N80" s="511" t="s">
        <v>465</v>
      </c>
      <c r="O80" s="511" t="s">
        <v>1528</v>
      </c>
      <c r="P80" s="512" t="str">
        <f>IFERROR(VLOOKUP(Tabla465[[#This Row],[Provincia]],[1]Prov!$A$2:$B$156,2,FALSE),"")</f>
        <v/>
      </c>
      <c r="Q80" s="513" t="s">
        <v>1420</v>
      </c>
      <c r="R80" s="498" t="s">
        <v>440</v>
      </c>
      <c r="S80" s="498">
        <v>10</v>
      </c>
      <c r="T80" s="498">
        <v>8000</v>
      </c>
      <c r="U80" s="493">
        <f>IFERROR(IF(AND(Tabla465[[#This Row],[Cantidad de Insumos]]="",Tabla465[[#This Row],[Precio Unitario]]=""),"",Tabla465[[#This Row],[Precio Unitario]]*Tabla465[[#This Row],[Cantidad de Insumos]]),"")</f>
        <v>80000</v>
      </c>
      <c r="V80" s="493" t="str">
        <f>IFERROR(VLOOKUP($J80,[1]Insumos!$C$2:$F$528,4,FALSE),"")</f>
        <v>2.6.3.1.01</v>
      </c>
      <c r="W80" s="504" t="s">
        <v>1302</v>
      </c>
    </row>
    <row r="81" spans="2:23" ht="25.5" x14ac:dyDescent="0.2">
      <c r="B81" s="490" t="str">
        <f>IF(Tabla465[[#This Row],[Tipos de Acciones]]="","",CONCATENATE(Tabla465[[#This Row],[POA]],".",Tabla465[[#This Row],[SRS]],".",Tabla465[[#This Row],[AREA]],".",Tabla465[[#This Row],[TIPO]]))</f>
        <v>2018.R8.Gerencia.Regional (Consolidado)</v>
      </c>
      <c r="C81" s="490">
        <f>IF(Tabla465[[#This Row],[Tipos de Acciones]]="","",'[1]Formulario PPGR1'!$N$2)</f>
        <v>2018</v>
      </c>
      <c r="D81" s="490" t="str">
        <f>IF(Tabla465[[#This Row],[Tipos de Acciones]]="","",'[1]Formulario PPGR1'!$N$3)</f>
        <v>R8</v>
      </c>
      <c r="E81" s="490" t="str">
        <f>IF(Tabla465[[#This Row],[Tipos de Acciones]]="","",'[1]Formulario PPGR1'!$N$4)</f>
        <v>Gerencia</v>
      </c>
      <c r="F81" s="490" t="str">
        <f>IF(Tabla465[[#This Row],[Tipos de Acciones]]="","",'[1]Formulario PPGR1'!$N$5)</f>
        <v>Regional (Consolidado)</v>
      </c>
      <c r="G81" s="499" t="s">
        <v>1313</v>
      </c>
      <c r="H81" s="509" t="s">
        <v>718</v>
      </c>
      <c r="I81" s="510">
        <f>IFERROR(VLOOKUP(Tabla465[[#This Row],[Tipo de Equipo]],[1]LSIns!F16:G32,2,FALSE),"")</f>
        <v>0</v>
      </c>
      <c r="J81" s="509" t="s">
        <v>722</v>
      </c>
      <c r="K81" s="509"/>
      <c r="L81" s="509"/>
      <c r="M81" s="499" t="s">
        <v>465</v>
      </c>
      <c r="N81" s="511" t="s">
        <v>465</v>
      </c>
      <c r="O81" s="511" t="s">
        <v>1527</v>
      </c>
      <c r="P81" s="512" t="str">
        <f>IFERROR(VLOOKUP(Tabla465[[#This Row],[Provincia]],[1]Prov!$A$2:$B$156,2,FALSE),"")</f>
        <v/>
      </c>
      <c r="Q81" s="513" t="s">
        <v>1412</v>
      </c>
      <c r="R81" s="498" t="s">
        <v>440</v>
      </c>
      <c r="S81" s="498">
        <v>20</v>
      </c>
      <c r="T81" s="498">
        <v>5000</v>
      </c>
      <c r="U81" s="493">
        <f>IFERROR(IF(AND(Tabla465[[#This Row],[Cantidad de Insumos]]="",Tabla465[[#This Row],[Precio Unitario]]=""),"",Tabla465[[#This Row],[Precio Unitario]]*Tabla465[[#This Row],[Cantidad de Insumos]]),"")</f>
        <v>100000</v>
      </c>
      <c r="V81" s="493" t="str">
        <f>IFERROR(VLOOKUP($J81,[1]Insumos!$C$2:$F$528,4,FALSE),"")</f>
        <v>2.6.1.4.01</v>
      </c>
      <c r="W81" s="504" t="s">
        <v>1302</v>
      </c>
    </row>
    <row r="82" spans="2:23" ht="25.5" x14ac:dyDescent="0.2">
      <c r="B82" s="490" t="str">
        <f>IF(Tabla465[[#This Row],[Tipos de Acciones]]="","",CONCATENATE(Tabla465[[#This Row],[POA]],".",Tabla465[[#This Row],[SRS]],".",Tabla465[[#This Row],[AREA]],".",Tabla465[[#This Row],[TIPO]]))</f>
        <v>2018.R8.Gerencia.Regional (Consolidado)</v>
      </c>
      <c r="C82" s="490">
        <f>IF(Tabla465[[#This Row],[Tipos de Acciones]]="","",'[1]Formulario PPGR1'!$N$2)</f>
        <v>2018</v>
      </c>
      <c r="D82" s="490" t="str">
        <f>IF(Tabla465[[#This Row],[Tipos de Acciones]]="","",'[1]Formulario PPGR1'!$N$3)</f>
        <v>R8</v>
      </c>
      <c r="E82" s="490" t="str">
        <f>IF(Tabla465[[#This Row],[Tipos de Acciones]]="","",'[1]Formulario PPGR1'!$N$4)</f>
        <v>Gerencia</v>
      </c>
      <c r="F82" s="490" t="str">
        <f>IF(Tabla465[[#This Row],[Tipos de Acciones]]="","",'[1]Formulario PPGR1'!$N$5)</f>
        <v>Regional (Consolidado)</v>
      </c>
      <c r="G82" s="499" t="s">
        <v>1313</v>
      </c>
      <c r="H82" s="509" t="s">
        <v>2375</v>
      </c>
      <c r="I82" s="510">
        <f>IFERROR(VLOOKUP(Tabla465[[#This Row],[Tipo de Equipo]],[1]LSIns!F16:G32,2,FALSE),"")</f>
        <v>0</v>
      </c>
      <c r="J82" s="509" t="s">
        <v>745</v>
      </c>
      <c r="K82" s="509"/>
      <c r="L82" s="509"/>
      <c r="M82" s="499" t="s">
        <v>465</v>
      </c>
      <c r="N82" s="511" t="s">
        <v>465</v>
      </c>
      <c r="O82" s="511" t="s">
        <v>1527</v>
      </c>
      <c r="P82" s="512" t="str">
        <f>IFERROR(VLOOKUP(Tabla465[[#This Row],[Provincia]],[1]Prov!$A$2:$B$156,2,FALSE),"")</f>
        <v/>
      </c>
      <c r="Q82" s="513" t="s">
        <v>1412</v>
      </c>
      <c r="R82" s="498" t="s">
        <v>440</v>
      </c>
      <c r="S82" s="498">
        <v>20</v>
      </c>
      <c r="T82" s="498">
        <v>16000</v>
      </c>
      <c r="U82" s="493">
        <f>IFERROR(IF(AND(Tabla465[[#This Row],[Cantidad de Insumos]]="",Tabla465[[#This Row],[Precio Unitario]]=""),"",Tabla465[[#This Row],[Precio Unitario]]*Tabla465[[#This Row],[Cantidad de Insumos]]),"")</f>
        <v>320000</v>
      </c>
      <c r="V82" s="493" t="str">
        <f>IFERROR(VLOOKUP($J82,[1]Insumos!$C$2:$F$528,4,FALSE),"")</f>
        <v>2.6.3.1.01</v>
      </c>
      <c r="W82" s="504" t="s">
        <v>1302</v>
      </c>
    </row>
    <row r="83" spans="2:23" ht="25.5" x14ac:dyDescent="0.2">
      <c r="B83" s="490" t="str">
        <f>IF(Tabla465[[#This Row],[Tipos de Acciones]]="","",CONCATENATE(Tabla465[[#This Row],[POA]],".",Tabla465[[#This Row],[SRS]],".",Tabla465[[#This Row],[AREA]],".",Tabla465[[#This Row],[TIPO]]))</f>
        <v>2018.R8.Gerencia.Regional (Consolidado)</v>
      </c>
      <c r="C83" s="490">
        <f>IF(Tabla465[[#This Row],[Tipos de Acciones]]="","",'[1]Formulario PPGR1'!$N$2)</f>
        <v>2018</v>
      </c>
      <c r="D83" s="490" t="str">
        <f>IF(Tabla465[[#This Row],[Tipos de Acciones]]="","",'[1]Formulario PPGR1'!$N$3)</f>
        <v>R8</v>
      </c>
      <c r="E83" s="490" t="str">
        <f>IF(Tabla465[[#This Row],[Tipos de Acciones]]="","",'[1]Formulario PPGR1'!$N$4)</f>
        <v>Gerencia</v>
      </c>
      <c r="F83" s="490" t="str">
        <f>IF(Tabla465[[#This Row],[Tipos de Acciones]]="","",'[1]Formulario PPGR1'!$N$5)</f>
        <v>Regional (Consolidado)</v>
      </c>
      <c r="G83" s="499" t="s">
        <v>1313</v>
      </c>
      <c r="H83" s="509" t="s">
        <v>278</v>
      </c>
      <c r="I83" s="510">
        <f>IFERROR(VLOOKUP(Tabla465[[#This Row],[Tipo de Equipo]],[1]LSIns!F16:G32,2,FALSE),"")</f>
        <v>0</v>
      </c>
      <c r="J83" s="509" t="s">
        <v>980</v>
      </c>
      <c r="K83" s="509"/>
      <c r="L83" s="509"/>
      <c r="M83" s="499" t="s">
        <v>465</v>
      </c>
      <c r="N83" s="511" t="s">
        <v>465</v>
      </c>
      <c r="O83" s="511" t="s">
        <v>1527</v>
      </c>
      <c r="P83" s="512" t="str">
        <f>IFERROR(VLOOKUP(Tabla465[[#This Row],[Provincia]],[1]Prov!$A$2:$B$156,2,FALSE),"")</f>
        <v/>
      </c>
      <c r="Q83" s="513" t="s">
        <v>1412</v>
      </c>
      <c r="R83" s="498" t="s">
        <v>440</v>
      </c>
      <c r="S83" s="498">
        <v>6</v>
      </c>
      <c r="T83" s="498">
        <v>5000</v>
      </c>
      <c r="U83" s="493">
        <f>IFERROR(IF(AND(Tabla465[[#This Row],[Cantidad de Insumos]]="",Tabla465[[#This Row],[Precio Unitario]]=""),"",Tabla465[[#This Row],[Precio Unitario]]*Tabla465[[#This Row],[Cantidad de Insumos]]),"")</f>
        <v>30000</v>
      </c>
      <c r="V83" s="493" t="str">
        <f>IFERROR(VLOOKUP($J83,[1]Insumos!$C$2:$F$528,4,FALSE),"")</f>
        <v>2.6.5.8.01</v>
      </c>
      <c r="W83" s="504" t="s">
        <v>1302</v>
      </c>
    </row>
    <row r="84" spans="2:23" ht="38.25" x14ac:dyDescent="0.2">
      <c r="B84" s="490" t="str">
        <f>IF(Tabla465[[#This Row],[Tipos de Acciones]]="","",CONCATENATE(Tabla465[[#This Row],[POA]],".",Tabla465[[#This Row],[SRS]],".",Tabla465[[#This Row],[AREA]],".",Tabla465[[#This Row],[TIPO]]))</f>
        <v>2018.R8.Gerencia.Regional (Consolidado)</v>
      </c>
      <c r="C84" s="490">
        <f>IF(Tabla465[[#This Row],[Tipos de Acciones]]="","",'[1]Formulario PPGR1'!$N$2)</f>
        <v>2018</v>
      </c>
      <c r="D84" s="490" t="str">
        <f>IF(Tabla465[[#This Row],[Tipos de Acciones]]="","",'[1]Formulario PPGR1'!$N$3)</f>
        <v>R8</v>
      </c>
      <c r="E84" s="490" t="str">
        <f>IF(Tabla465[[#This Row],[Tipos de Acciones]]="","",'[1]Formulario PPGR1'!$N$4)</f>
        <v>Gerencia</v>
      </c>
      <c r="F84" s="490" t="str">
        <f>IF(Tabla465[[#This Row],[Tipos de Acciones]]="","",'[1]Formulario PPGR1'!$N$5)</f>
        <v>Regional (Consolidado)</v>
      </c>
      <c r="G84" s="499" t="s">
        <v>1313</v>
      </c>
      <c r="H84" s="509" t="s">
        <v>2375</v>
      </c>
      <c r="I84" s="510">
        <f>IFERROR(VLOOKUP(Tabla465[[#This Row],[Tipo de Equipo]],[1]LSIns!F16:G32,2,FALSE),"")</f>
        <v>0</v>
      </c>
      <c r="J84" s="509" t="s">
        <v>775</v>
      </c>
      <c r="K84" s="509"/>
      <c r="L84" s="509"/>
      <c r="M84" s="499" t="s">
        <v>465</v>
      </c>
      <c r="N84" s="511" t="s">
        <v>465</v>
      </c>
      <c r="O84" s="511" t="s">
        <v>1527</v>
      </c>
      <c r="P84" s="512" t="str">
        <f>IFERROR(VLOOKUP(Tabla465[[#This Row],[Provincia]],[1]Prov!$A$2:$B$156,2,FALSE),"")</f>
        <v/>
      </c>
      <c r="Q84" s="513" t="s">
        <v>1412</v>
      </c>
      <c r="R84" s="498" t="s">
        <v>440</v>
      </c>
      <c r="S84" s="498">
        <v>40</v>
      </c>
      <c r="T84" s="498">
        <v>1500</v>
      </c>
      <c r="U84" s="493">
        <f>IFERROR(IF(AND(Tabla465[[#This Row],[Cantidad de Insumos]]="",Tabla465[[#This Row],[Precio Unitario]]=""),"",Tabla465[[#This Row],[Precio Unitario]]*Tabla465[[#This Row],[Cantidad de Insumos]]),"")</f>
        <v>60000</v>
      </c>
      <c r="V84" s="493" t="str">
        <f>IFERROR(VLOOKUP($J84,[1]Insumos!$C$2:$F$528,4,FALSE),"")</f>
        <v>2.6.3.1.01</v>
      </c>
      <c r="W84" s="504" t="s">
        <v>1302</v>
      </c>
    </row>
    <row r="85" spans="2:23" ht="25.5" x14ac:dyDescent="0.2">
      <c r="B85" s="490" t="str">
        <f>IF(Tabla465[[#This Row],[Tipos de Acciones]]="","",CONCATENATE(Tabla465[[#This Row],[POA]],".",Tabla465[[#This Row],[SRS]],".",Tabla465[[#This Row],[AREA]],".",Tabla465[[#This Row],[TIPO]]))</f>
        <v>2018.R8.Gerencia.Regional (Consolidado)</v>
      </c>
      <c r="C85" s="490">
        <f>IF(Tabla465[[#This Row],[Tipos de Acciones]]="","",'[1]Formulario PPGR1'!$N$2)</f>
        <v>2018</v>
      </c>
      <c r="D85" s="490" t="str">
        <f>IF(Tabla465[[#This Row],[Tipos de Acciones]]="","",'[1]Formulario PPGR1'!$N$3)</f>
        <v>R8</v>
      </c>
      <c r="E85" s="490" t="str">
        <f>IF(Tabla465[[#This Row],[Tipos de Acciones]]="","",'[1]Formulario PPGR1'!$N$4)</f>
        <v>Gerencia</v>
      </c>
      <c r="F85" s="490" t="str">
        <f>IF(Tabla465[[#This Row],[Tipos de Acciones]]="","",'[1]Formulario PPGR1'!$N$5)</f>
        <v>Regional (Consolidado)</v>
      </c>
      <c r="G85" s="499" t="s">
        <v>1313</v>
      </c>
      <c r="H85" s="509" t="s">
        <v>2375</v>
      </c>
      <c r="I85" s="510">
        <f>IFERROR(VLOOKUP(Tabla465[[#This Row],[Tipo de Equipo]],[1]LSIns!F16:G32,2,FALSE),"")</f>
        <v>0</v>
      </c>
      <c r="J85" s="509" t="s">
        <v>762</v>
      </c>
      <c r="K85" s="509"/>
      <c r="L85" s="509"/>
      <c r="M85" s="499" t="s">
        <v>465</v>
      </c>
      <c r="N85" s="511" t="s">
        <v>465</v>
      </c>
      <c r="O85" s="511" t="s">
        <v>1527</v>
      </c>
      <c r="P85" s="512" t="str">
        <f>IFERROR(VLOOKUP(Tabla465[[#This Row],[Provincia]],[1]Prov!$A$2:$B$156,2,FALSE),"")</f>
        <v/>
      </c>
      <c r="Q85" s="513" t="s">
        <v>1412</v>
      </c>
      <c r="R85" s="498" t="s">
        <v>440</v>
      </c>
      <c r="S85" s="498">
        <v>10</v>
      </c>
      <c r="T85" s="498">
        <v>7000</v>
      </c>
      <c r="U85" s="493">
        <f>IFERROR(IF(AND(Tabla465[[#This Row],[Cantidad de Insumos]]="",Tabla465[[#This Row],[Precio Unitario]]=""),"",Tabla465[[#This Row],[Precio Unitario]]*Tabla465[[#This Row],[Cantidad de Insumos]]),"")</f>
        <v>70000</v>
      </c>
      <c r="V85" s="493" t="str">
        <f>IFERROR(VLOOKUP($J85,[1]Insumos!$C$2:$F$528,4,FALSE),"")</f>
        <v>2.6.3.1.01</v>
      </c>
      <c r="W85" s="504" t="s">
        <v>1302</v>
      </c>
    </row>
    <row r="86" spans="2:23" x14ac:dyDescent="0.2">
      <c r="B86" s="490" t="str">
        <f>IF(Tabla465[[#This Row],[Tipos de Acciones]]="","",CONCATENATE(Tabla465[[#This Row],[POA]],".",Tabla465[[#This Row],[SRS]],".",Tabla465[[#This Row],[AREA]],".",Tabla465[[#This Row],[TIPO]]))</f>
        <v>2018.R8.Gerencia.Regional (Consolidado)</v>
      </c>
      <c r="C86" s="490">
        <f>IF(Tabla465[[#This Row],[Tipos de Acciones]]="","",'[1]Formulario PPGR1'!$N$2)</f>
        <v>2018</v>
      </c>
      <c r="D86" s="490" t="str">
        <f>IF(Tabla465[[#This Row],[Tipos de Acciones]]="","",'[1]Formulario PPGR1'!$N$3)</f>
        <v>R8</v>
      </c>
      <c r="E86" s="490" t="str">
        <f>IF(Tabla465[[#This Row],[Tipos de Acciones]]="","",'[1]Formulario PPGR1'!$N$4)</f>
        <v>Gerencia</v>
      </c>
      <c r="F86" s="490" t="str">
        <f>IF(Tabla465[[#This Row],[Tipos de Acciones]]="","",'[1]Formulario PPGR1'!$N$5)</f>
        <v>Regional (Consolidado)</v>
      </c>
      <c r="G86" s="499" t="s">
        <v>1313</v>
      </c>
      <c r="H86" s="509" t="s">
        <v>2375</v>
      </c>
      <c r="I86" s="510">
        <f>IFERROR(VLOOKUP(Tabla465[[#This Row],[Tipo de Equipo]],[1]LSIns!F16:G32,2,FALSE),"")</f>
        <v>0</v>
      </c>
      <c r="J86" s="509"/>
      <c r="K86" s="509"/>
      <c r="L86" s="509"/>
      <c r="M86" s="499"/>
      <c r="N86" s="511"/>
      <c r="O86" s="511"/>
      <c r="P86" s="512" t="str">
        <f>IFERROR(VLOOKUP(Tabla465[[#This Row],[Provincia]],[1]Prov!$A$2:$B$156,2,FALSE),"")</f>
        <v/>
      </c>
      <c r="Q86" s="513"/>
      <c r="R86" s="498"/>
      <c r="S86" s="498"/>
      <c r="T86" s="498"/>
      <c r="U86" s="493" t="str">
        <f>IFERROR(IF(AND(Tabla465[[#This Row],[Cantidad de Insumos]]="",Tabla465[[#This Row],[Precio Unitario]]=""),"",Tabla465[[#This Row],[Precio Unitario]]*Tabla465[[#This Row],[Cantidad de Insumos]]),"")</f>
        <v/>
      </c>
      <c r="V86" s="493" t="str">
        <f>IFERROR(VLOOKUP($J86,[1]Insumos!$C$2:$F$528,4,FALSE),"")</f>
        <v/>
      </c>
      <c r="W86" s="504" t="s">
        <v>1302</v>
      </c>
    </row>
    <row r="87" spans="2:23" ht="25.5" x14ac:dyDescent="0.2">
      <c r="B87" s="490" t="str">
        <f>IF(Tabla465[[#This Row],[Tipos de Acciones]]="","",CONCATENATE(Tabla465[[#This Row],[POA]],".",Tabla465[[#This Row],[SRS]],".",Tabla465[[#This Row],[AREA]],".",Tabla465[[#This Row],[TIPO]]))</f>
        <v>2018.R8.Gerencia.Regional (Consolidado)</v>
      </c>
      <c r="C87" s="490">
        <f>IF(Tabla465[[#This Row],[Tipos de Acciones]]="","",'[1]Formulario PPGR1'!$N$2)</f>
        <v>2018</v>
      </c>
      <c r="D87" s="490" t="str">
        <f>IF(Tabla465[[#This Row],[Tipos de Acciones]]="","",'[1]Formulario PPGR1'!$N$3)</f>
        <v>R8</v>
      </c>
      <c r="E87" s="490" t="str">
        <f>IF(Tabla465[[#This Row],[Tipos de Acciones]]="","",'[1]Formulario PPGR1'!$N$4)</f>
        <v>Gerencia</v>
      </c>
      <c r="F87" s="490" t="str">
        <f>IF(Tabla465[[#This Row],[Tipos de Acciones]]="","",'[1]Formulario PPGR1'!$N$5)</f>
        <v>Regional (Consolidado)</v>
      </c>
      <c r="G87" s="499" t="s">
        <v>1313</v>
      </c>
      <c r="H87" s="509" t="s">
        <v>2375</v>
      </c>
      <c r="I87" s="510">
        <f>IFERROR(VLOOKUP(Tabla465[[#This Row],[Tipo de Equipo]],[1]LSIns!F16:G32,2,FALSE),"")</f>
        <v>0</v>
      </c>
      <c r="J87" s="509" t="s">
        <v>802</v>
      </c>
      <c r="K87" s="509"/>
      <c r="L87" s="509"/>
      <c r="M87" s="499" t="s">
        <v>465</v>
      </c>
      <c r="N87" s="511" t="s">
        <v>465</v>
      </c>
      <c r="O87" s="511" t="s">
        <v>1527</v>
      </c>
      <c r="P87" s="512" t="str">
        <f>IFERROR(VLOOKUP(Tabla465[[#This Row],[Provincia]],[1]Prov!$A$2:$B$156,2,FALSE),"")</f>
        <v/>
      </c>
      <c r="Q87" s="513" t="s">
        <v>1412</v>
      </c>
      <c r="R87" s="498" t="s">
        <v>440</v>
      </c>
      <c r="S87" s="498">
        <v>30</v>
      </c>
      <c r="T87" s="498">
        <v>3000</v>
      </c>
      <c r="U87" s="493">
        <f>IFERROR(IF(AND(Tabla465[[#This Row],[Cantidad de Insumos]]="",Tabla465[[#This Row],[Precio Unitario]]=""),"",Tabla465[[#This Row],[Precio Unitario]]*Tabla465[[#This Row],[Cantidad de Insumos]]),"")</f>
        <v>90000</v>
      </c>
      <c r="V87" s="493" t="str">
        <f>IFERROR(VLOOKUP($J87,[1]Insumos!$C$2:$F$528,4,FALSE),"")</f>
        <v>2.6.3.1.01</v>
      </c>
      <c r="W87" s="504" t="s">
        <v>1302</v>
      </c>
    </row>
    <row r="88" spans="2:23" ht="25.5" x14ac:dyDescent="0.2">
      <c r="B88" s="490" t="str">
        <f>IF(Tabla465[[#This Row],[Tipos de Acciones]]="","",CONCATENATE(Tabla465[[#This Row],[POA]],".",Tabla465[[#This Row],[SRS]],".",Tabla465[[#This Row],[AREA]],".",Tabla465[[#This Row],[TIPO]]))</f>
        <v>2018.R8.Gerencia.Regional (Consolidado)</v>
      </c>
      <c r="C88" s="490">
        <f>IF(Tabla465[[#This Row],[Tipos de Acciones]]="","",'[1]Formulario PPGR1'!$N$2)</f>
        <v>2018</v>
      </c>
      <c r="D88" s="490" t="str">
        <f>IF(Tabla465[[#This Row],[Tipos de Acciones]]="","",'[1]Formulario PPGR1'!$N$3)</f>
        <v>R8</v>
      </c>
      <c r="E88" s="490" t="str">
        <f>IF(Tabla465[[#This Row],[Tipos de Acciones]]="","",'[1]Formulario PPGR1'!$N$4)</f>
        <v>Gerencia</v>
      </c>
      <c r="F88" s="490" t="str">
        <f>IF(Tabla465[[#This Row],[Tipos de Acciones]]="","",'[1]Formulario PPGR1'!$N$5)</f>
        <v>Regional (Consolidado)</v>
      </c>
      <c r="G88" s="499" t="s">
        <v>1313</v>
      </c>
      <c r="H88" s="509" t="s">
        <v>256</v>
      </c>
      <c r="I88" s="510">
        <f>IFERROR(VLOOKUP(Tabla465[[#This Row],[Tipo de Equipo]],[1]LSIns!F16:G32,2,FALSE),"")</f>
        <v>0</v>
      </c>
      <c r="J88" s="509" t="s">
        <v>950</v>
      </c>
      <c r="K88" s="509"/>
      <c r="L88" s="509"/>
      <c r="M88" s="499" t="s">
        <v>465</v>
      </c>
      <c r="N88" s="511" t="s">
        <v>465</v>
      </c>
      <c r="O88" s="511" t="s">
        <v>1527</v>
      </c>
      <c r="P88" s="512" t="str">
        <f>IFERROR(VLOOKUP(Tabla465[[#This Row],[Provincia]],[1]Prov!$A$2:$B$156,2,FALSE),"")</f>
        <v/>
      </c>
      <c r="Q88" s="513" t="s">
        <v>1412</v>
      </c>
      <c r="R88" s="498" t="s">
        <v>440</v>
      </c>
      <c r="S88" s="498">
        <v>30</v>
      </c>
      <c r="T88" s="498">
        <v>8000</v>
      </c>
      <c r="U88" s="493">
        <f>IFERROR(IF(AND(Tabla465[[#This Row],[Cantidad de Insumos]]="",Tabla465[[#This Row],[Precio Unitario]]=""),"",Tabla465[[#This Row],[Precio Unitario]]*Tabla465[[#This Row],[Cantidad de Insumos]]),"")</f>
        <v>240000</v>
      </c>
      <c r="V88" s="493" t="str">
        <f>IFERROR(VLOOKUP($J88,[1]Insumos!$C$2:$F$528,4,FALSE),"")</f>
        <v>2.6.1.1.02</v>
      </c>
      <c r="W88" s="504" t="s">
        <v>1302</v>
      </c>
    </row>
    <row r="89" spans="2:23" ht="25.5" x14ac:dyDescent="0.2">
      <c r="B89" s="490" t="str">
        <f>IF(Tabla465[[#This Row],[Tipos de Acciones]]="","",CONCATENATE(Tabla465[[#This Row],[POA]],".",Tabla465[[#This Row],[SRS]],".",Tabla465[[#This Row],[AREA]],".",Tabla465[[#This Row],[TIPO]]))</f>
        <v>2018.R8.Gerencia.Regional (Consolidado)</v>
      </c>
      <c r="C89" s="490">
        <f>IF(Tabla465[[#This Row],[Tipos de Acciones]]="","",'[1]Formulario PPGR1'!$N$2)</f>
        <v>2018</v>
      </c>
      <c r="D89" s="490" t="str">
        <f>IF(Tabla465[[#This Row],[Tipos de Acciones]]="","",'[1]Formulario PPGR1'!$N$3)</f>
        <v>R8</v>
      </c>
      <c r="E89" s="490" t="str">
        <f>IF(Tabla465[[#This Row],[Tipos de Acciones]]="","",'[1]Formulario PPGR1'!$N$4)</f>
        <v>Gerencia</v>
      </c>
      <c r="F89" s="490" t="str">
        <f>IF(Tabla465[[#This Row],[Tipos de Acciones]]="","",'[1]Formulario PPGR1'!$N$5)</f>
        <v>Regional (Consolidado)</v>
      </c>
      <c r="G89" s="499" t="s">
        <v>1313</v>
      </c>
      <c r="H89" s="509" t="s">
        <v>718</v>
      </c>
      <c r="I89" s="510">
        <f>IFERROR(VLOOKUP(Tabla465[[#This Row],[Tipo de Equipo]],[1]LSIns!F16:G32,2,FALSE),"")</f>
        <v>0</v>
      </c>
      <c r="J89" s="509" t="s">
        <v>722</v>
      </c>
      <c r="K89" s="509"/>
      <c r="L89" s="509"/>
      <c r="M89" s="499" t="s">
        <v>465</v>
      </c>
      <c r="N89" s="511" t="s">
        <v>465</v>
      </c>
      <c r="O89" s="511" t="s">
        <v>1527</v>
      </c>
      <c r="P89" s="512" t="str">
        <f>IFERROR(VLOOKUP(Tabla465[[#This Row],[Provincia]],[1]Prov!$A$2:$B$156,2,FALSE),"")</f>
        <v/>
      </c>
      <c r="Q89" s="513" t="s">
        <v>1412</v>
      </c>
      <c r="R89" s="498" t="s">
        <v>440</v>
      </c>
      <c r="S89" s="498">
        <v>10</v>
      </c>
      <c r="T89" s="498">
        <v>5000</v>
      </c>
      <c r="U89" s="493">
        <f>IFERROR(IF(AND(Tabla465[[#This Row],[Cantidad de Insumos]]="",Tabla465[[#This Row],[Precio Unitario]]=""),"",Tabla465[[#This Row],[Precio Unitario]]*Tabla465[[#This Row],[Cantidad de Insumos]]),"")</f>
        <v>50000</v>
      </c>
      <c r="V89" s="493" t="str">
        <f>IFERROR(VLOOKUP($J89,[1]Insumos!$C$2:$F$528,4,FALSE),"")</f>
        <v>2.6.1.4.01</v>
      </c>
      <c r="W89" s="504" t="s">
        <v>1302</v>
      </c>
    </row>
    <row r="90" spans="2:23" ht="25.5" x14ac:dyDescent="0.2">
      <c r="B90" s="490" t="str">
        <f>IF(Tabla465[[#This Row],[Tipos de Acciones]]="","",CONCATENATE(Tabla465[[#This Row],[POA]],".",Tabla465[[#This Row],[SRS]],".",Tabla465[[#This Row],[AREA]],".",Tabla465[[#This Row],[TIPO]]))</f>
        <v>2018.R8.Gerencia.Regional (Consolidado)</v>
      </c>
      <c r="C90" s="490">
        <f>IF(Tabla465[[#This Row],[Tipos de Acciones]]="","",'[1]Formulario PPGR1'!$N$2)</f>
        <v>2018</v>
      </c>
      <c r="D90" s="490" t="str">
        <f>IF(Tabla465[[#This Row],[Tipos de Acciones]]="","",'[1]Formulario PPGR1'!$N$3)</f>
        <v>R8</v>
      </c>
      <c r="E90" s="490" t="str">
        <f>IF(Tabla465[[#This Row],[Tipos de Acciones]]="","",'[1]Formulario PPGR1'!$N$4)</f>
        <v>Gerencia</v>
      </c>
      <c r="F90" s="490" t="str">
        <f>IF(Tabla465[[#This Row],[Tipos de Acciones]]="","",'[1]Formulario PPGR1'!$N$5)</f>
        <v>Regional (Consolidado)</v>
      </c>
      <c r="G90" s="499" t="s">
        <v>1313</v>
      </c>
      <c r="H90" s="509" t="s">
        <v>718</v>
      </c>
      <c r="I90" s="510">
        <f>IFERROR(VLOOKUP(Tabla465[[#This Row],[Tipo de Equipo]],[1]LSIns!F16:G32,2,FALSE),"")</f>
        <v>0</v>
      </c>
      <c r="J90" s="509" t="s">
        <v>723</v>
      </c>
      <c r="K90" s="509"/>
      <c r="L90" s="509"/>
      <c r="M90" s="499" t="s">
        <v>465</v>
      </c>
      <c r="N90" s="511" t="s">
        <v>465</v>
      </c>
      <c r="O90" s="511" t="s">
        <v>1527</v>
      </c>
      <c r="P90" s="512" t="str">
        <f>IFERROR(VLOOKUP(Tabla465[[#This Row],[Provincia]],[1]Prov!$A$2:$B$156,2,FALSE),"")</f>
        <v/>
      </c>
      <c r="Q90" s="513" t="s">
        <v>1412</v>
      </c>
      <c r="R90" s="498" t="s">
        <v>440</v>
      </c>
      <c r="S90" s="498">
        <v>15</v>
      </c>
      <c r="T90" s="498">
        <v>4000</v>
      </c>
      <c r="U90" s="493">
        <f>IFERROR(IF(AND(Tabla465[[#This Row],[Cantidad de Insumos]]="",Tabla465[[#This Row],[Precio Unitario]]=""),"",Tabla465[[#This Row],[Precio Unitario]]*Tabla465[[#This Row],[Cantidad de Insumos]]),"")</f>
        <v>60000</v>
      </c>
      <c r="V90" s="493" t="str">
        <f>IFERROR(VLOOKUP($J90,[1]Insumos!$C$2:$F$528,4,FALSE),"")</f>
        <v>2.6.1.4.01</v>
      </c>
      <c r="W90" s="504" t="s">
        <v>1302</v>
      </c>
    </row>
    <row r="91" spans="2:23" ht="25.5" x14ac:dyDescent="0.2">
      <c r="B91" s="490" t="str">
        <f>IF(Tabla465[[#This Row],[Tipos de Acciones]]="","",CONCATENATE(Tabla465[[#This Row],[POA]],".",Tabla465[[#This Row],[SRS]],".",Tabla465[[#This Row],[AREA]],".",Tabla465[[#This Row],[TIPO]]))</f>
        <v>2018.R8.Gerencia.Regional (Consolidado)</v>
      </c>
      <c r="C91" s="490">
        <f>IF(Tabla465[[#This Row],[Tipos de Acciones]]="","",'[1]Formulario PPGR1'!$N$2)</f>
        <v>2018</v>
      </c>
      <c r="D91" s="490" t="str">
        <f>IF(Tabla465[[#This Row],[Tipos de Acciones]]="","",'[1]Formulario PPGR1'!$N$3)</f>
        <v>R8</v>
      </c>
      <c r="E91" s="490" t="str">
        <f>IF(Tabla465[[#This Row],[Tipos de Acciones]]="","",'[1]Formulario PPGR1'!$N$4)</f>
        <v>Gerencia</v>
      </c>
      <c r="F91" s="490" t="str">
        <f>IF(Tabla465[[#This Row],[Tipos de Acciones]]="","",'[1]Formulario PPGR1'!$N$5)</f>
        <v>Regional (Consolidado)</v>
      </c>
      <c r="G91" s="499" t="s">
        <v>1313</v>
      </c>
      <c r="H91" s="509" t="s">
        <v>718</v>
      </c>
      <c r="I91" s="510">
        <f>IFERROR(VLOOKUP(Tabla465[[#This Row],[Tipo de Equipo]],[1]LSIns!F16:G32,2,FALSE),"")</f>
        <v>0</v>
      </c>
      <c r="J91" s="509" t="s">
        <v>724</v>
      </c>
      <c r="K91" s="509"/>
      <c r="L91" s="509"/>
      <c r="M91" s="499" t="s">
        <v>465</v>
      </c>
      <c r="N91" s="511" t="s">
        <v>465</v>
      </c>
      <c r="O91" s="511" t="s">
        <v>1527</v>
      </c>
      <c r="P91" s="512" t="str">
        <f>IFERROR(VLOOKUP(Tabla465[[#This Row],[Provincia]],[1]Prov!$A$2:$B$156,2,FALSE),"")</f>
        <v/>
      </c>
      <c r="Q91" s="513" t="s">
        <v>1412</v>
      </c>
      <c r="R91" s="498" t="s">
        <v>440</v>
      </c>
      <c r="S91" s="498">
        <v>10</v>
      </c>
      <c r="T91" s="498">
        <v>17000</v>
      </c>
      <c r="U91" s="493">
        <f>IFERROR(IF(AND(Tabla465[[#This Row],[Cantidad de Insumos]]="",Tabla465[[#This Row],[Precio Unitario]]=""),"",Tabla465[[#This Row],[Precio Unitario]]*Tabla465[[#This Row],[Cantidad de Insumos]]),"")</f>
        <v>170000</v>
      </c>
      <c r="V91" s="493" t="str">
        <f>IFERROR(VLOOKUP($J91,[1]Insumos!$C$2:$F$528,4,FALSE),"")</f>
        <v>2.6.1.4.01</v>
      </c>
      <c r="W91" s="504" t="s">
        <v>1302</v>
      </c>
    </row>
    <row r="92" spans="2:23" ht="25.5" x14ac:dyDescent="0.2">
      <c r="B92" s="490" t="str">
        <f>IF(Tabla465[[#This Row],[Tipos de Acciones]]="","",CONCATENATE(Tabla465[[#This Row],[POA]],".",Tabla465[[#This Row],[SRS]],".",Tabla465[[#This Row],[AREA]],".",Tabla465[[#This Row],[TIPO]]))</f>
        <v>2018.R8.Gerencia.Regional (Consolidado)</v>
      </c>
      <c r="C92" s="490">
        <f>IF(Tabla465[[#This Row],[Tipos de Acciones]]="","",'[1]Formulario PPGR1'!$N$2)</f>
        <v>2018</v>
      </c>
      <c r="D92" s="490" t="str">
        <f>IF(Tabla465[[#This Row],[Tipos de Acciones]]="","",'[1]Formulario PPGR1'!$N$3)</f>
        <v>R8</v>
      </c>
      <c r="E92" s="490" t="str">
        <f>IF(Tabla465[[#This Row],[Tipos de Acciones]]="","",'[1]Formulario PPGR1'!$N$4)</f>
        <v>Gerencia</v>
      </c>
      <c r="F92" s="490" t="str">
        <f>IF(Tabla465[[#This Row],[Tipos de Acciones]]="","",'[1]Formulario PPGR1'!$N$5)</f>
        <v>Regional (Consolidado)</v>
      </c>
      <c r="G92" s="499" t="s">
        <v>1313</v>
      </c>
      <c r="H92" s="509" t="s">
        <v>718</v>
      </c>
      <c r="I92" s="510">
        <f>IFERROR(VLOOKUP(Tabla465[[#This Row],[Tipo de Equipo]],[1]LSIns!F16:G32,2,FALSE),"")</f>
        <v>0</v>
      </c>
      <c r="J92" s="509" t="s">
        <v>725</v>
      </c>
      <c r="K92" s="509"/>
      <c r="L92" s="509"/>
      <c r="M92" s="499" t="s">
        <v>465</v>
      </c>
      <c r="N92" s="511" t="s">
        <v>465</v>
      </c>
      <c r="O92" s="511" t="s">
        <v>1527</v>
      </c>
      <c r="P92" s="512" t="str">
        <f>IFERROR(VLOOKUP(Tabla465[[#This Row],[Provincia]],[1]Prov!$A$2:$B$156,2,FALSE),"")</f>
        <v/>
      </c>
      <c r="Q92" s="513" t="s">
        <v>1412</v>
      </c>
      <c r="R92" s="498" t="s">
        <v>440</v>
      </c>
      <c r="S92" s="498">
        <v>10</v>
      </c>
      <c r="T92" s="498">
        <v>8000</v>
      </c>
      <c r="U92" s="493">
        <f>IFERROR(IF(AND(Tabla465[[#This Row],[Cantidad de Insumos]]="",Tabla465[[#This Row],[Precio Unitario]]=""),"",Tabla465[[#This Row],[Precio Unitario]]*Tabla465[[#This Row],[Cantidad de Insumos]]),"")</f>
        <v>80000</v>
      </c>
      <c r="V92" s="493" t="str">
        <f>IFERROR(VLOOKUP($J92,[1]Insumos!$C$2:$F$528,4,FALSE),"")</f>
        <v>2.6.1.4.01</v>
      </c>
      <c r="W92" s="504" t="s">
        <v>1302</v>
      </c>
    </row>
    <row r="93" spans="2:23" x14ac:dyDescent="0.2">
      <c r="B93" s="490" t="str">
        <f>IF(Tabla465[[#This Row],[Tipos de Acciones]]="","",CONCATENATE(Tabla465[[#This Row],[POA]],".",Tabla465[[#This Row],[SRS]],".",Tabla465[[#This Row],[AREA]],".",Tabla465[[#This Row],[TIPO]]))</f>
        <v/>
      </c>
      <c r="C93" s="490" t="str">
        <f>IF(Tabla465[[#This Row],[Tipos de Acciones]]="","",'[1]Formulario PPGR1'!$N$2)</f>
        <v/>
      </c>
      <c r="D93" s="490" t="str">
        <f>IF(Tabla465[[#This Row],[Tipos de Acciones]]="","",'[1]Formulario PPGR1'!$N$3)</f>
        <v/>
      </c>
      <c r="E93" s="490" t="str">
        <f>IF(Tabla465[[#This Row],[Tipos de Acciones]]="","",'[1]Formulario PPGR1'!$N$4)</f>
        <v/>
      </c>
      <c r="F93" s="490" t="str">
        <f>IF(Tabla465[[#This Row],[Tipos de Acciones]]="","",'[1]Formulario PPGR1'!$N$5)</f>
        <v/>
      </c>
      <c r="G93" s="499"/>
      <c r="H93" s="509"/>
      <c r="I93" s="510" t="str">
        <f>IFERROR(VLOOKUP(Tabla465[[#This Row],[Tipo de Equipo]],[1]LSIns!F16:G32,2,FALSE),"")</f>
        <v/>
      </c>
      <c r="J93" s="509"/>
      <c r="K93" s="509"/>
      <c r="L93" s="509"/>
      <c r="M93" s="499"/>
      <c r="N93" s="511"/>
      <c r="O93" s="511"/>
      <c r="P93" s="512" t="str">
        <f>IFERROR(VLOOKUP(Tabla465[[#This Row],[Provincia]],[1]Prov!$A$2:$B$156,2,FALSE),"")</f>
        <v/>
      </c>
      <c r="Q93" s="513"/>
      <c r="R93" s="498"/>
      <c r="S93" s="498"/>
      <c r="T93" s="498"/>
      <c r="U93" s="493" t="str">
        <f>IFERROR(IF(AND(Tabla465[[#This Row],[Cantidad de Insumos]]="",Tabla465[[#This Row],[Precio Unitario]]=""),"",Tabla465[[#This Row],[Precio Unitario]]*Tabla465[[#This Row],[Cantidad de Insumos]]),"")</f>
        <v/>
      </c>
      <c r="V93" s="493" t="str">
        <f>IFERROR(VLOOKUP($J93,[1]Insumos!$C$2:$F$528,4,FALSE),"")</f>
        <v/>
      </c>
      <c r="W93" s="504"/>
    </row>
    <row r="94" spans="2:23" x14ac:dyDescent="0.2">
      <c r="B94" s="490" t="str">
        <f>IF(Tabla465[[#This Row],[Tipos de Acciones]]="","",CONCATENATE(Tabla465[[#This Row],[POA]],".",Tabla465[[#This Row],[SRS]],".",Tabla465[[#This Row],[AREA]],".",Tabla465[[#This Row],[TIPO]]))</f>
        <v/>
      </c>
      <c r="C94" s="490" t="str">
        <f>IF(Tabla465[[#This Row],[Tipos de Acciones]]="","",'[1]Formulario PPGR1'!$N$2)</f>
        <v/>
      </c>
      <c r="D94" s="490" t="str">
        <f>IF(Tabla465[[#This Row],[Tipos de Acciones]]="","",'[1]Formulario PPGR1'!$N$3)</f>
        <v/>
      </c>
      <c r="E94" s="490" t="str">
        <f>IF(Tabla465[[#This Row],[Tipos de Acciones]]="","",'[1]Formulario PPGR1'!$N$4)</f>
        <v/>
      </c>
      <c r="F94" s="490" t="str">
        <f>IF(Tabla465[[#This Row],[Tipos de Acciones]]="","",'[1]Formulario PPGR1'!$N$5)</f>
        <v/>
      </c>
      <c r="G94" s="499"/>
      <c r="H94" s="509"/>
      <c r="I94" s="510" t="str">
        <f>IFERROR(VLOOKUP(Tabla465[[#This Row],[Tipo de Equipo]],[1]LSIns!F16:G32,2,FALSE),"")</f>
        <v/>
      </c>
      <c r="J94" s="509"/>
      <c r="K94" s="509"/>
      <c r="L94" s="509"/>
      <c r="M94" s="499"/>
      <c r="N94" s="511"/>
      <c r="O94" s="511"/>
      <c r="P94" s="512" t="str">
        <f>IFERROR(VLOOKUP(Tabla465[[#This Row],[Provincia]],[1]Prov!$A$2:$B$156,2,FALSE),"")</f>
        <v/>
      </c>
      <c r="Q94" s="513"/>
      <c r="R94" s="498"/>
      <c r="S94" s="498"/>
      <c r="T94" s="498"/>
      <c r="U94" s="493" t="str">
        <f>IFERROR(IF(AND(Tabla465[[#This Row],[Cantidad de Insumos]]="",Tabla465[[#This Row],[Precio Unitario]]=""),"",Tabla465[[#This Row],[Precio Unitario]]*Tabla465[[#This Row],[Cantidad de Insumos]]),"")</f>
        <v/>
      </c>
      <c r="V94" s="493" t="str">
        <f>IFERROR(VLOOKUP($J94,[1]Insumos!$C$2:$F$528,4,FALSE),"")</f>
        <v/>
      </c>
      <c r="W94" s="504"/>
    </row>
    <row r="95" spans="2:23" x14ac:dyDescent="0.2">
      <c r="B95" s="490" t="str">
        <f>IF(Tabla465[[#This Row],[Tipos de Acciones]]="","",CONCATENATE(Tabla465[[#This Row],[POA]],".",Tabla465[[#This Row],[SRS]],".",Tabla465[[#This Row],[AREA]],".",Tabla465[[#This Row],[TIPO]]))</f>
        <v/>
      </c>
      <c r="C95" s="490" t="str">
        <f>IF(Tabla465[[#This Row],[Tipos de Acciones]]="","",'[1]Formulario PPGR1'!$N$2)</f>
        <v/>
      </c>
      <c r="D95" s="490" t="str">
        <f>IF(Tabla465[[#This Row],[Tipos de Acciones]]="","",'[1]Formulario PPGR1'!$N$3)</f>
        <v/>
      </c>
      <c r="E95" s="490" t="str">
        <f>IF(Tabla465[[#This Row],[Tipos de Acciones]]="","",'[1]Formulario PPGR1'!$N$4)</f>
        <v/>
      </c>
      <c r="F95" s="490" t="str">
        <f>IF(Tabla465[[#This Row],[Tipos de Acciones]]="","",'[1]Formulario PPGR1'!$N$5)</f>
        <v/>
      </c>
      <c r="G95" s="499"/>
      <c r="H95" s="509"/>
      <c r="I95" s="510" t="str">
        <f>IFERROR(VLOOKUP(Tabla465[[#This Row],[Tipo de Equipo]],[1]LSIns!F16:G32,2,FALSE),"")</f>
        <v/>
      </c>
      <c r="J95" s="509"/>
      <c r="K95" s="509"/>
      <c r="L95" s="509"/>
      <c r="M95" s="499"/>
      <c r="N95" s="511"/>
      <c r="O95" s="511"/>
      <c r="P95" s="512" t="str">
        <f>IFERROR(VLOOKUP(Tabla465[[#This Row],[Provincia]],[1]Prov!$A$2:$B$156,2,FALSE),"")</f>
        <v/>
      </c>
      <c r="Q95" s="513"/>
      <c r="R95" s="498"/>
      <c r="S95" s="498"/>
      <c r="T95" s="498"/>
      <c r="U95" s="493" t="str">
        <f>IFERROR(IF(AND(Tabla465[[#This Row],[Cantidad de Insumos]]="",Tabla465[[#This Row],[Precio Unitario]]=""),"",Tabla465[[#This Row],[Precio Unitario]]*Tabla465[[#This Row],[Cantidad de Insumos]]),"")</f>
        <v/>
      </c>
      <c r="V95" s="493" t="str">
        <f>IFERROR(VLOOKUP($J95,[1]Insumos!$C$2:$F$528,4,FALSE),"")</f>
        <v/>
      </c>
      <c r="W95" s="504"/>
    </row>
    <row r="96" spans="2:23" ht="38.25" x14ac:dyDescent="0.2">
      <c r="B96" s="490" t="str">
        <f>IF(Tabla465[[#This Row],[Tipos de Acciones]]="","",CONCATENATE(Tabla465[[#This Row],[POA]],".",Tabla465[[#This Row],[SRS]],".",Tabla465[[#This Row],[AREA]],".",Tabla465[[#This Row],[TIPO]]))</f>
        <v>2018.R8.Gerencia.Regional (Consolidado)</v>
      </c>
      <c r="C96" s="490">
        <f>IF(Tabla465[[#This Row],[Tipos de Acciones]]="","",'[1]Formulario PPGR1'!$N$2)</f>
        <v>2018</v>
      </c>
      <c r="D96" s="490" t="str">
        <f>IF(Tabla465[[#This Row],[Tipos de Acciones]]="","",'[1]Formulario PPGR1'!$N$3)</f>
        <v>R8</v>
      </c>
      <c r="E96" s="490" t="str">
        <f>IF(Tabla465[[#This Row],[Tipos de Acciones]]="","",'[1]Formulario PPGR1'!$N$4)</f>
        <v>Gerencia</v>
      </c>
      <c r="F96" s="490" t="str">
        <f>IF(Tabla465[[#This Row],[Tipos de Acciones]]="","",'[1]Formulario PPGR1'!$N$5)</f>
        <v>Regional (Consolidado)</v>
      </c>
      <c r="G96" s="499" t="s">
        <v>1311</v>
      </c>
      <c r="H96" s="509" t="s">
        <v>158</v>
      </c>
      <c r="I96" s="510">
        <f>IFERROR(VLOOKUP(Tabla465[[#This Row],[Tipo de Equipo]],[1]LSIns!F16:G32,2,FALSE),"")</f>
        <v>0</v>
      </c>
      <c r="J96" s="509" t="s">
        <v>905</v>
      </c>
      <c r="K96" s="509"/>
      <c r="L96" s="509"/>
      <c r="M96" s="499" t="s">
        <v>468</v>
      </c>
      <c r="N96" s="511" t="s">
        <v>468</v>
      </c>
      <c r="O96" s="511" t="s">
        <v>1527</v>
      </c>
      <c r="P96" s="512" t="str">
        <f>IFERROR(VLOOKUP(Tabla465[[#This Row],[Provincia]],[1]Prov!$A$2:$B$156,2,FALSE),"")</f>
        <v/>
      </c>
      <c r="Q96" s="513" t="s">
        <v>1412</v>
      </c>
      <c r="R96" s="498" t="s">
        <v>440</v>
      </c>
      <c r="S96" s="498">
        <v>263</v>
      </c>
      <c r="T96" s="498">
        <v>2500</v>
      </c>
      <c r="U96" s="493">
        <f>IFERROR(IF(AND(Tabla465[[#This Row],[Cantidad de Insumos]]="",Tabla465[[#This Row],[Precio Unitario]]=""),"",Tabla465[[#This Row],[Precio Unitario]]*Tabla465[[#This Row],[Cantidad de Insumos]]),"")</f>
        <v>657500</v>
      </c>
      <c r="V96" s="493" t="str">
        <f>IFERROR(VLOOKUP($J96,[1]Insumos!$C$2:$F$528,4,FALSE),"")</f>
        <v>2.7.2.6.01</v>
      </c>
      <c r="W96" s="504" t="s">
        <v>1302</v>
      </c>
    </row>
    <row r="97" spans="2:23" ht="38.25" x14ac:dyDescent="0.2">
      <c r="B97" s="490" t="str">
        <f>IF(Tabla465[[#This Row],[Tipos de Acciones]]="","",CONCATENATE(Tabla465[[#This Row],[POA]],".",Tabla465[[#This Row],[SRS]],".",Tabla465[[#This Row],[AREA]],".",Tabla465[[#This Row],[TIPO]]))</f>
        <v>2018.R8.Gerencia.Regional (Consolidado)</v>
      </c>
      <c r="C97" s="490">
        <f>IF(Tabla465[[#This Row],[Tipos de Acciones]]="","",'[1]Formulario PPGR1'!$N$2)</f>
        <v>2018</v>
      </c>
      <c r="D97" s="490" t="str">
        <f>IF(Tabla465[[#This Row],[Tipos de Acciones]]="","",'[1]Formulario PPGR1'!$N$3)</f>
        <v>R8</v>
      </c>
      <c r="E97" s="490" t="str">
        <f>IF(Tabla465[[#This Row],[Tipos de Acciones]]="","",'[1]Formulario PPGR1'!$N$4)</f>
        <v>Gerencia</v>
      </c>
      <c r="F97" s="490" t="str">
        <f>IF(Tabla465[[#This Row],[Tipos de Acciones]]="","",'[1]Formulario PPGR1'!$N$5)</f>
        <v>Regional (Consolidado)</v>
      </c>
      <c r="G97" s="499" t="s">
        <v>1311</v>
      </c>
      <c r="H97" s="509" t="s">
        <v>158</v>
      </c>
      <c r="I97" s="510">
        <f>IFERROR(VLOOKUP(Tabla465[[#This Row],[Tipo de Equipo]],[1]LSIns!F16:G32,2,FALSE),"")</f>
        <v>0</v>
      </c>
      <c r="J97" s="509" t="s">
        <v>916</v>
      </c>
      <c r="K97" s="509"/>
      <c r="L97" s="509"/>
      <c r="M97" s="499" t="s">
        <v>468</v>
      </c>
      <c r="N97" s="511" t="s">
        <v>468</v>
      </c>
      <c r="O97" s="511" t="s">
        <v>1527</v>
      </c>
      <c r="P97" s="512" t="str">
        <f>IFERROR(VLOOKUP(Tabla465[[#This Row],[Provincia]],[1]Prov!$A$2:$B$156,2,FALSE),"")</f>
        <v/>
      </c>
      <c r="Q97" s="513" t="s">
        <v>1412</v>
      </c>
      <c r="R97" s="498" t="s">
        <v>440</v>
      </c>
      <c r="S97" s="498">
        <v>5</v>
      </c>
      <c r="T97" s="498">
        <v>3000</v>
      </c>
      <c r="U97" s="493">
        <f>IFERROR(IF(AND(Tabla465[[#This Row],[Cantidad de Insumos]]="",Tabla465[[#This Row],[Precio Unitario]]=""),"",Tabla465[[#This Row],[Precio Unitario]]*Tabla465[[#This Row],[Cantidad de Insumos]]),"")</f>
        <v>15000</v>
      </c>
      <c r="V97" s="493" t="str">
        <f>IFERROR(VLOOKUP($J97,[1]Insumos!$C$2:$F$528,4,FALSE),"")</f>
        <v>2.7.2.6.01</v>
      </c>
      <c r="W97" s="504" t="s">
        <v>1302</v>
      </c>
    </row>
    <row r="98" spans="2:23" ht="38.25" x14ac:dyDescent="0.2">
      <c r="B98" s="490" t="str">
        <f>IF(Tabla465[[#This Row],[Tipos de Acciones]]="","",CONCATENATE(Tabla465[[#This Row],[POA]],".",Tabla465[[#This Row],[SRS]],".",Tabla465[[#This Row],[AREA]],".",Tabla465[[#This Row],[TIPO]]))</f>
        <v>2018.R8.Gerencia.Regional (Consolidado)</v>
      </c>
      <c r="C98" s="490">
        <f>IF(Tabla465[[#This Row],[Tipos de Acciones]]="","",'[1]Formulario PPGR1'!$N$2)</f>
        <v>2018</v>
      </c>
      <c r="D98" s="490" t="str">
        <f>IF(Tabla465[[#This Row],[Tipos de Acciones]]="","",'[1]Formulario PPGR1'!$N$3)</f>
        <v>R8</v>
      </c>
      <c r="E98" s="490" t="str">
        <f>IF(Tabla465[[#This Row],[Tipos de Acciones]]="","",'[1]Formulario PPGR1'!$N$4)</f>
        <v>Gerencia</v>
      </c>
      <c r="F98" s="490" t="str">
        <f>IF(Tabla465[[#This Row],[Tipos de Acciones]]="","",'[1]Formulario PPGR1'!$N$5)</f>
        <v>Regional (Consolidado)</v>
      </c>
      <c r="G98" s="499" t="s">
        <v>1311</v>
      </c>
      <c r="H98" s="509" t="s">
        <v>158</v>
      </c>
      <c r="I98" s="510">
        <f>IFERROR(VLOOKUP(Tabla465[[#This Row],[Tipo de Equipo]],[1]LSIns!F16:G32,2,FALSE),"")</f>
        <v>0</v>
      </c>
      <c r="J98" s="509" t="s">
        <v>916</v>
      </c>
      <c r="K98" s="509"/>
      <c r="L98" s="509"/>
      <c r="M98" s="499" t="s">
        <v>466</v>
      </c>
      <c r="N98" s="499" t="s">
        <v>466</v>
      </c>
      <c r="O98" s="511" t="s">
        <v>1527</v>
      </c>
      <c r="P98" s="512" t="str">
        <f>IFERROR(VLOOKUP(Tabla465[[#This Row],[Provincia]],[1]Prov!$A$2:$B$156,2,FALSE),"")</f>
        <v/>
      </c>
      <c r="Q98" s="513" t="s">
        <v>1412</v>
      </c>
      <c r="R98" s="498" t="s">
        <v>440</v>
      </c>
      <c r="S98" s="498">
        <v>1</v>
      </c>
      <c r="T98" s="498">
        <v>2500</v>
      </c>
      <c r="U98" s="493">
        <f>IFERROR(IF(AND(Tabla465[[#This Row],[Cantidad de Insumos]]="",Tabla465[[#This Row],[Precio Unitario]]=""),"",Tabla465[[#This Row],[Precio Unitario]]*Tabla465[[#This Row],[Cantidad de Insumos]]),"")</f>
        <v>2500</v>
      </c>
      <c r="V98" s="493" t="str">
        <f>IFERROR(VLOOKUP($J98,[1]Insumos!$C$2:$F$528,4,FALSE),"")</f>
        <v>2.7.2.6.01</v>
      </c>
      <c r="W98" s="504" t="s">
        <v>1302</v>
      </c>
    </row>
    <row r="99" spans="2:23" ht="38.25" x14ac:dyDescent="0.2">
      <c r="B99" s="490" t="str">
        <f>IF(Tabla465[[#This Row],[Tipos de Acciones]]="","",CONCATENATE(Tabla465[[#This Row],[POA]],".",Tabla465[[#This Row],[SRS]],".",Tabla465[[#This Row],[AREA]],".",Tabla465[[#This Row],[TIPO]]))</f>
        <v>2018.R8.Gerencia.Regional (Consolidado)</v>
      </c>
      <c r="C99" s="490">
        <f>IF(Tabla465[[#This Row],[Tipos de Acciones]]="","",'[1]Formulario PPGR1'!$N$2)</f>
        <v>2018</v>
      </c>
      <c r="D99" s="490" t="str">
        <f>IF(Tabla465[[#This Row],[Tipos de Acciones]]="","",'[1]Formulario PPGR1'!$N$3)</f>
        <v>R8</v>
      </c>
      <c r="E99" s="490" t="str">
        <f>IF(Tabla465[[#This Row],[Tipos de Acciones]]="","",'[1]Formulario PPGR1'!$N$4)</f>
        <v>Gerencia</v>
      </c>
      <c r="F99" s="490" t="str">
        <f>IF(Tabla465[[#This Row],[Tipos de Acciones]]="","",'[1]Formulario PPGR1'!$N$5)</f>
        <v>Regional (Consolidado)</v>
      </c>
      <c r="G99" s="499" t="s">
        <v>1311</v>
      </c>
      <c r="H99" s="509" t="s">
        <v>158</v>
      </c>
      <c r="I99" s="510">
        <f>IFERROR(VLOOKUP(Tabla465[[#This Row],[Tipo de Equipo]],[1]LSIns!F16:G32,2,FALSE),"")</f>
        <v>0</v>
      </c>
      <c r="J99" s="509" t="s">
        <v>916</v>
      </c>
      <c r="K99" s="509"/>
      <c r="L99" s="509"/>
      <c r="M99" s="499" t="s">
        <v>466</v>
      </c>
      <c r="N99" s="499" t="s">
        <v>466</v>
      </c>
      <c r="O99" s="511" t="s">
        <v>1536</v>
      </c>
      <c r="P99" s="512" t="str">
        <f>IFERROR(VLOOKUP(Tabla465[[#This Row],[Provincia]],[1]Prov!$A$2:$B$156,2,FALSE),"")</f>
        <v/>
      </c>
      <c r="Q99" s="513" t="s">
        <v>1475</v>
      </c>
      <c r="R99" s="498" t="s">
        <v>440</v>
      </c>
      <c r="S99" s="498">
        <v>1</v>
      </c>
      <c r="T99" s="498">
        <v>2500</v>
      </c>
      <c r="U99" s="493">
        <f>IFERROR(IF(AND(Tabla465[[#This Row],[Cantidad de Insumos]]="",Tabla465[[#This Row],[Precio Unitario]]=""),"",Tabla465[[#This Row],[Precio Unitario]]*Tabla465[[#This Row],[Cantidad de Insumos]]),"")</f>
        <v>2500</v>
      </c>
      <c r="V99" s="493" t="str">
        <f>IFERROR(VLOOKUP($J99,[1]Insumos!$C$2:$F$528,4,FALSE),"")</f>
        <v>2.7.2.6.01</v>
      </c>
      <c r="W99" s="504" t="s">
        <v>1302</v>
      </c>
    </row>
    <row r="100" spans="2:23" ht="38.25" x14ac:dyDescent="0.2">
      <c r="B100" s="490" t="str">
        <f>IF(Tabla465[[#This Row],[Tipos de Acciones]]="","",CONCATENATE(Tabla465[[#This Row],[POA]],".",Tabla465[[#This Row],[SRS]],".",Tabla465[[#This Row],[AREA]],".",Tabla465[[#This Row],[TIPO]]))</f>
        <v>2018.R8.Gerencia.Regional (Consolidado)</v>
      </c>
      <c r="C100" s="490">
        <f>IF(Tabla465[[#This Row],[Tipos de Acciones]]="","",'[1]Formulario PPGR1'!$N$2)</f>
        <v>2018</v>
      </c>
      <c r="D100" s="490" t="str">
        <f>IF(Tabla465[[#This Row],[Tipos de Acciones]]="","",'[1]Formulario PPGR1'!$N$3)</f>
        <v>R8</v>
      </c>
      <c r="E100" s="490" t="str">
        <f>IF(Tabla465[[#This Row],[Tipos de Acciones]]="","",'[1]Formulario PPGR1'!$N$4)</f>
        <v>Gerencia</v>
      </c>
      <c r="F100" s="490" t="str">
        <f>IF(Tabla465[[#This Row],[Tipos de Acciones]]="","",'[1]Formulario PPGR1'!$N$5)</f>
        <v>Regional (Consolidado)</v>
      </c>
      <c r="G100" s="499" t="s">
        <v>1311</v>
      </c>
      <c r="H100" s="509" t="s">
        <v>158</v>
      </c>
      <c r="I100" s="510">
        <f>IFERROR(VLOOKUP(Tabla465[[#This Row],[Tipo de Equipo]],[1]LSIns!F16:G32,2,FALSE),"")</f>
        <v>0</v>
      </c>
      <c r="J100" s="509" t="s">
        <v>916</v>
      </c>
      <c r="K100" s="509"/>
      <c r="L100" s="509"/>
      <c r="M100" s="499" t="s">
        <v>466</v>
      </c>
      <c r="N100" s="499" t="s">
        <v>466</v>
      </c>
      <c r="O100" s="511" t="s">
        <v>1527</v>
      </c>
      <c r="P100" s="512" t="str">
        <f>IFERROR(VLOOKUP(Tabla465[[#This Row],[Provincia]],[1]Prov!$A$2:$B$156,2,FALSE),"")</f>
        <v/>
      </c>
      <c r="Q100" s="513" t="s">
        <v>1413</v>
      </c>
      <c r="R100" s="498" t="s">
        <v>440</v>
      </c>
      <c r="S100" s="498">
        <v>1</v>
      </c>
      <c r="T100" s="498">
        <v>2500</v>
      </c>
      <c r="U100" s="493">
        <f>IFERROR(IF(AND(Tabla465[[#This Row],[Cantidad de Insumos]]="",Tabla465[[#This Row],[Precio Unitario]]=""),"",Tabla465[[#This Row],[Precio Unitario]]*Tabla465[[#This Row],[Cantidad de Insumos]]),"")</f>
        <v>2500</v>
      </c>
      <c r="V100" s="493" t="str">
        <f>IFERROR(VLOOKUP($J100,[1]Insumos!$C$2:$F$528,4,FALSE),"")</f>
        <v>2.7.2.6.01</v>
      </c>
      <c r="W100" s="504" t="s">
        <v>1302</v>
      </c>
    </row>
    <row r="101" spans="2:23" ht="38.25" x14ac:dyDescent="0.2">
      <c r="B101" s="490" t="str">
        <f>IF(Tabla465[[#This Row],[Tipos de Acciones]]="","",CONCATENATE(Tabla465[[#This Row],[POA]],".",Tabla465[[#This Row],[SRS]],".",Tabla465[[#This Row],[AREA]],".",Tabla465[[#This Row],[TIPO]]))</f>
        <v>2018.R8.Gerencia.Regional (Consolidado)</v>
      </c>
      <c r="C101" s="490">
        <f>IF(Tabla465[[#This Row],[Tipos de Acciones]]="","",'[1]Formulario PPGR1'!$N$2)</f>
        <v>2018</v>
      </c>
      <c r="D101" s="490" t="str">
        <f>IF(Tabla465[[#This Row],[Tipos de Acciones]]="","",'[1]Formulario PPGR1'!$N$3)</f>
        <v>R8</v>
      </c>
      <c r="E101" s="490" t="str">
        <f>IF(Tabla465[[#This Row],[Tipos de Acciones]]="","",'[1]Formulario PPGR1'!$N$4)</f>
        <v>Gerencia</v>
      </c>
      <c r="F101" s="490" t="str">
        <f>IF(Tabla465[[#This Row],[Tipos de Acciones]]="","",'[1]Formulario PPGR1'!$N$5)</f>
        <v>Regional (Consolidado)</v>
      </c>
      <c r="G101" s="499" t="s">
        <v>1311</v>
      </c>
      <c r="H101" s="509" t="s">
        <v>158</v>
      </c>
      <c r="I101" s="510">
        <f>IFERROR(VLOOKUP(Tabla465[[#This Row],[Tipo de Equipo]],[1]LSIns!F16:G32,2,FALSE),"")</f>
        <v>0</v>
      </c>
      <c r="J101" s="509" t="s">
        <v>916</v>
      </c>
      <c r="K101" s="509"/>
      <c r="L101" s="509"/>
      <c r="M101" s="499" t="s">
        <v>466</v>
      </c>
      <c r="N101" s="499" t="s">
        <v>466</v>
      </c>
      <c r="O101" s="511" t="s">
        <v>1527</v>
      </c>
      <c r="P101" s="512" t="str">
        <f>IFERROR(VLOOKUP(Tabla465[[#This Row],[Provincia]],[1]Prov!$A$2:$B$156,2,FALSE),"")</f>
        <v/>
      </c>
      <c r="Q101" s="513" t="s">
        <v>1412</v>
      </c>
      <c r="R101" s="498" t="s">
        <v>440</v>
      </c>
      <c r="S101" s="498">
        <v>1</v>
      </c>
      <c r="T101" s="498">
        <v>2500</v>
      </c>
      <c r="U101" s="493">
        <f>IFERROR(IF(AND(Tabla465[[#This Row],[Cantidad de Insumos]]="",Tabla465[[#This Row],[Precio Unitario]]=""),"",Tabla465[[#This Row],[Precio Unitario]]*Tabla465[[#This Row],[Cantidad de Insumos]]),"")</f>
        <v>2500</v>
      </c>
      <c r="V101" s="493" t="str">
        <f>IFERROR(VLOOKUP($J101,[1]Insumos!$C$2:$F$528,4,FALSE),"")</f>
        <v>2.7.2.6.01</v>
      </c>
      <c r="W101" s="504" t="s">
        <v>1302</v>
      </c>
    </row>
    <row r="102" spans="2:23" ht="38.25" x14ac:dyDescent="0.2">
      <c r="B102" s="490" t="str">
        <f>IF(Tabla465[[#This Row],[Tipos de Acciones]]="","",CONCATENATE(Tabla465[[#This Row],[POA]],".",Tabla465[[#This Row],[SRS]],".",Tabla465[[#This Row],[AREA]],".",Tabla465[[#This Row],[TIPO]]))</f>
        <v>2018.R8.Gerencia.Regional (Consolidado)</v>
      </c>
      <c r="C102" s="490">
        <f>IF(Tabla465[[#This Row],[Tipos de Acciones]]="","",'[1]Formulario PPGR1'!$N$2)</f>
        <v>2018</v>
      </c>
      <c r="D102" s="490" t="str">
        <f>IF(Tabla465[[#This Row],[Tipos de Acciones]]="","",'[1]Formulario PPGR1'!$N$3)</f>
        <v>R8</v>
      </c>
      <c r="E102" s="490" t="str">
        <f>IF(Tabla465[[#This Row],[Tipos de Acciones]]="","",'[1]Formulario PPGR1'!$N$4)</f>
        <v>Gerencia</v>
      </c>
      <c r="F102" s="490" t="str">
        <f>IF(Tabla465[[#This Row],[Tipos de Acciones]]="","",'[1]Formulario PPGR1'!$N$5)</f>
        <v>Regional (Consolidado)</v>
      </c>
      <c r="G102" s="499" t="s">
        <v>1311</v>
      </c>
      <c r="H102" s="509" t="s">
        <v>158</v>
      </c>
      <c r="I102" s="510">
        <f>IFERROR(VLOOKUP(Tabla465[[#This Row],[Tipo de Equipo]],[1]LSIns!F16:G32,2,FALSE),"")</f>
        <v>0</v>
      </c>
      <c r="J102" s="509" t="s">
        <v>917</v>
      </c>
      <c r="K102" s="509"/>
      <c r="L102" s="509"/>
      <c r="M102" s="499" t="s">
        <v>468</v>
      </c>
      <c r="N102" s="511" t="s">
        <v>468</v>
      </c>
      <c r="O102" s="511" t="s">
        <v>1527</v>
      </c>
      <c r="P102" s="512" t="str">
        <f>IFERROR(VLOOKUP(Tabla465[[#This Row],[Provincia]],[1]Prov!$A$2:$B$156,2,FALSE),"")</f>
        <v/>
      </c>
      <c r="Q102" s="513" t="s">
        <v>1412</v>
      </c>
      <c r="R102" s="498" t="s">
        <v>440</v>
      </c>
      <c r="S102" s="498">
        <v>50</v>
      </c>
      <c r="T102" s="498">
        <v>1500</v>
      </c>
      <c r="U102" s="493">
        <f>IFERROR(IF(AND(Tabla465[[#This Row],[Cantidad de Insumos]]="",Tabla465[[#This Row],[Precio Unitario]]=""),"",Tabla465[[#This Row],[Precio Unitario]]*Tabla465[[#This Row],[Cantidad de Insumos]]),"")</f>
        <v>75000</v>
      </c>
      <c r="V102" s="493" t="str">
        <f>IFERROR(VLOOKUP($J102,[1]Insumos!$C$2:$F$528,4,FALSE),"")</f>
        <v>2.2.7.2.01</v>
      </c>
      <c r="W102" s="504" t="s">
        <v>1302</v>
      </c>
    </row>
    <row r="103" spans="2:23" ht="51" x14ac:dyDescent="0.2">
      <c r="B103" s="490" t="str">
        <f>IF(Tabla465[[#This Row],[Tipos de Acciones]]="","",CONCATENATE(Tabla465[[#This Row],[POA]],".",Tabla465[[#This Row],[SRS]],".",Tabla465[[#This Row],[AREA]],".",Tabla465[[#This Row],[TIPO]]))</f>
        <v>2018.R8.Gerencia.Regional (Consolidado)</v>
      </c>
      <c r="C103" s="490">
        <f>IF(Tabla465[[#This Row],[Tipos de Acciones]]="","",'[1]Formulario PPGR1'!$N$2)</f>
        <v>2018</v>
      </c>
      <c r="D103" s="490" t="str">
        <f>IF(Tabla465[[#This Row],[Tipos de Acciones]]="","",'[1]Formulario PPGR1'!$N$3)</f>
        <v>R8</v>
      </c>
      <c r="E103" s="490" t="str">
        <f>IF(Tabla465[[#This Row],[Tipos de Acciones]]="","",'[1]Formulario PPGR1'!$N$4)</f>
        <v>Gerencia</v>
      </c>
      <c r="F103" s="490" t="str">
        <f>IF(Tabla465[[#This Row],[Tipos de Acciones]]="","",'[1]Formulario PPGR1'!$N$5)</f>
        <v>Regional (Consolidado)</v>
      </c>
      <c r="G103" s="499" t="s">
        <v>1311</v>
      </c>
      <c r="H103" s="509" t="s">
        <v>906</v>
      </c>
      <c r="I103" s="510">
        <f>IFERROR(VLOOKUP(Tabla465[[#This Row],[Tipo de Equipo]],[1]LSIns!F16:G32,2,FALSE),"")</f>
        <v>0</v>
      </c>
      <c r="J103" s="509" t="s">
        <v>921</v>
      </c>
      <c r="K103" s="509"/>
      <c r="L103" s="509"/>
      <c r="M103" s="499" t="s">
        <v>468</v>
      </c>
      <c r="N103" s="511" t="s">
        <v>468</v>
      </c>
      <c r="O103" s="511" t="s">
        <v>1527</v>
      </c>
      <c r="P103" s="512" t="str">
        <f>IFERROR(VLOOKUP(Tabla465[[#This Row],[Provincia]],[1]Prov!$A$2:$B$156,2,FALSE),"")</f>
        <v/>
      </c>
      <c r="Q103" s="513" t="s">
        <v>1412</v>
      </c>
      <c r="R103" s="498" t="s">
        <v>440</v>
      </c>
      <c r="S103" s="498">
        <v>20</v>
      </c>
      <c r="T103" s="498">
        <v>2200</v>
      </c>
      <c r="U103" s="493">
        <f>IFERROR(IF(AND(Tabla465[[#This Row],[Cantidad de Insumos]]="",Tabla465[[#This Row],[Precio Unitario]]=""),"",Tabla465[[#This Row],[Precio Unitario]]*Tabla465[[#This Row],[Cantidad de Insumos]]),"")</f>
        <v>44000</v>
      </c>
      <c r="V103" s="493" t="str">
        <f>IFERROR(VLOOKUP($J103,[1]Insumos!$C$2:$F$528,4,FALSE),"")</f>
        <v>2.7.2.6.01</v>
      </c>
      <c r="W103" s="504" t="s">
        <v>1302</v>
      </c>
    </row>
    <row r="104" spans="2:23" ht="51" x14ac:dyDescent="0.2">
      <c r="B104" s="490" t="str">
        <f>IF(Tabla465[[#This Row],[Tipos de Acciones]]="","",CONCATENATE(Tabla465[[#This Row],[POA]],".",Tabla465[[#This Row],[SRS]],".",Tabla465[[#This Row],[AREA]],".",Tabla465[[#This Row],[TIPO]]))</f>
        <v>2018.R8.Gerencia.Regional (Consolidado)</v>
      </c>
      <c r="C104" s="490">
        <f>IF(Tabla465[[#This Row],[Tipos de Acciones]]="","",'[1]Formulario PPGR1'!$N$2)</f>
        <v>2018</v>
      </c>
      <c r="D104" s="490" t="str">
        <f>IF(Tabla465[[#This Row],[Tipos de Acciones]]="","",'[1]Formulario PPGR1'!$N$3)</f>
        <v>R8</v>
      </c>
      <c r="E104" s="490" t="str">
        <f>IF(Tabla465[[#This Row],[Tipos de Acciones]]="","",'[1]Formulario PPGR1'!$N$4)</f>
        <v>Gerencia</v>
      </c>
      <c r="F104" s="490" t="str">
        <f>IF(Tabla465[[#This Row],[Tipos de Acciones]]="","",'[1]Formulario PPGR1'!$N$5)</f>
        <v>Regional (Consolidado)</v>
      </c>
      <c r="G104" s="499" t="s">
        <v>1311</v>
      </c>
      <c r="H104" s="509" t="s">
        <v>157</v>
      </c>
      <c r="I104" s="510">
        <f>IFERROR(VLOOKUP(Tabla465[[#This Row],[Tipo de Equipo]],[1]LSIns!F16:G32,2,FALSE),"")</f>
        <v>0</v>
      </c>
      <c r="J104" s="509" t="s">
        <v>921</v>
      </c>
      <c r="K104" s="509" t="s">
        <v>2377</v>
      </c>
      <c r="L104" s="509"/>
      <c r="M104" s="499" t="s">
        <v>465</v>
      </c>
      <c r="N104" s="511" t="s">
        <v>1527</v>
      </c>
      <c r="O104" s="511" t="s">
        <v>1527</v>
      </c>
      <c r="P104" s="512" t="str">
        <f>IFERROR(VLOOKUP(Tabla465[[#This Row],[Provincia]],[1]Prov!$A$2:$B$156,2,FALSE),"")</f>
        <v/>
      </c>
      <c r="Q104" s="513" t="s">
        <v>1412</v>
      </c>
      <c r="R104" s="498" t="s">
        <v>440</v>
      </c>
      <c r="S104" s="498">
        <v>1</v>
      </c>
      <c r="T104" s="498">
        <v>13000</v>
      </c>
      <c r="U104" s="493">
        <f>IFERROR(IF(AND(Tabla465[[#This Row],[Cantidad de Insumos]]="",Tabla465[[#This Row],[Precio Unitario]]=""),"",Tabla465[[#This Row],[Precio Unitario]]*Tabla465[[#This Row],[Cantidad de Insumos]]),"")</f>
        <v>13000</v>
      </c>
      <c r="V104" s="493" t="str">
        <f>IFERROR(VLOOKUP($J104,[1]Insumos!$C$2:$F$528,4,FALSE),"")</f>
        <v>2.7.2.6.01</v>
      </c>
      <c r="W104" s="504" t="s">
        <v>1302</v>
      </c>
    </row>
    <row r="105" spans="2:23" ht="51" x14ac:dyDescent="0.2">
      <c r="B105" s="490" t="str">
        <f>IF(Tabla465[[#This Row],[Tipos de Acciones]]="","",CONCATENATE(Tabla465[[#This Row],[POA]],".",Tabla465[[#This Row],[SRS]],".",Tabla465[[#This Row],[AREA]],".",Tabla465[[#This Row],[TIPO]]))</f>
        <v>2018.R8.Gerencia.Regional (Consolidado)</v>
      </c>
      <c r="C105" s="490">
        <f>IF(Tabla465[[#This Row],[Tipos de Acciones]]="","",'[1]Formulario PPGR1'!$N$2)</f>
        <v>2018</v>
      </c>
      <c r="D105" s="490" t="str">
        <f>IF(Tabla465[[#This Row],[Tipos de Acciones]]="","",'[1]Formulario PPGR1'!$N$3)</f>
        <v>R8</v>
      </c>
      <c r="E105" s="490" t="str">
        <f>IF(Tabla465[[#This Row],[Tipos de Acciones]]="","",'[1]Formulario PPGR1'!$N$4)</f>
        <v>Gerencia</v>
      </c>
      <c r="F105" s="490" t="str">
        <f>IF(Tabla465[[#This Row],[Tipos de Acciones]]="","",'[1]Formulario PPGR1'!$N$5)</f>
        <v>Regional (Consolidado)</v>
      </c>
      <c r="G105" s="499" t="s">
        <v>1311</v>
      </c>
      <c r="H105" s="509" t="s">
        <v>157</v>
      </c>
      <c r="I105" s="510">
        <f>IFERROR(VLOOKUP(Tabla465[[#This Row],[Tipo de Equipo]],[1]LSIns!F16:G32,2,FALSE),"")</f>
        <v>0</v>
      </c>
      <c r="J105" s="509" t="s">
        <v>921</v>
      </c>
      <c r="K105" s="509" t="s">
        <v>2378</v>
      </c>
      <c r="L105" s="509"/>
      <c r="M105" s="499" t="s">
        <v>466</v>
      </c>
      <c r="N105" s="511" t="s">
        <v>1527</v>
      </c>
      <c r="O105" s="511" t="s">
        <v>1527</v>
      </c>
      <c r="P105" s="512" t="str">
        <f>IFERROR(VLOOKUP(Tabla465[[#This Row],[Provincia]],[1]Prov!$A$2:$B$156,2,FALSE),"")</f>
        <v/>
      </c>
      <c r="Q105" s="513" t="s">
        <v>1412</v>
      </c>
      <c r="R105" s="498" t="s">
        <v>440</v>
      </c>
      <c r="S105" s="498">
        <v>1</v>
      </c>
      <c r="T105" s="498">
        <v>13000</v>
      </c>
      <c r="U105" s="493">
        <f>IFERROR(IF(AND(Tabla465[[#This Row],[Cantidad de Insumos]]="",Tabla465[[#This Row],[Precio Unitario]]=""),"",Tabla465[[#This Row],[Precio Unitario]]*Tabla465[[#This Row],[Cantidad de Insumos]]),"")</f>
        <v>13000</v>
      </c>
      <c r="V105" s="493" t="str">
        <f>IFERROR(VLOOKUP($J105,[1]Insumos!$C$2:$F$528,4,FALSE),"")</f>
        <v>2.7.2.6.01</v>
      </c>
      <c r="W105" s="504" t="s">
        <v>1302</v>
      </c>
    </row>
    <row r="106" spans="2:23" ht="51" x14ac:dyDescent="0.2">
      <c r="B106" s="490" t="str">
        <f>IF(Tabla465[[#This Row],[Tipos de Acciones]]="","",CONCATENATE(Tabla465[[#This Row],[POA]],".",Tabla465[[#This Row],[SRS]],".",Tabla465[[#This Row],[AREA]],".",Tabla465[[#This Row],[TIPO]]))</f>
        <v>2018.R8.Gerencia.Regional (Consolidado)</v>
      </c>
      <c r="C106" s="490">
        <f>IF(Tabla465[[#This Row],[Tipos de Acciones]]="","",'[1]Formulario PPGR1'!$N$2)</f>
        <v>2018</v>
      </c>
      <c r="D106" s="490" t="str">
        <f>IF(Tabla465[[#This Row],[Tipos de Acciones]]="","",'[1]Formulario PPGR1'!$N$3)</f>
        <v>R8</v>
      </c>
      <c r="E106" s="490" t="str">
        <f>IF(Tabla465[[#This Row],[Tipos de Acciones]]="","",'[1]Formulario PPGR1'!$N$4)</f>
        <v>Gerencia</v>
      </c>
      <c r="F106" s="490" t="str">
        <f>IF(Tabla465[[#This Row],[Tipos de Acciones]]="","",'[1]Formulario PPGR1'!$N$5)</f>
        <v>Regional (Consolidado)</v>
      </c>
      <c r="G106" s="499" t="s">
        <v>1311</v>
      </c>
      <c r="H106" s="509" t="s">
        <v>157</v>
      </c>
      <c r="I106" s="510">
        <f>IFERROR(VLOOKUP(Tabla465[[#This Row],[Tipo de Equipo]],[1]LSIns!F16:G32,2,FALSE),"")</f>
        <v>0</v>
      </c>
      <c r="J106" s="509" t="s">
        <v>921</v>
      </c>
      <c r="K106" s="509" t="s">
        <v>2378</v>
      </c>
      <c r="L106" s="509"/>
      <c r="M106" s="499" t="s">
        <v>466</v>
      </c>
      <c r="N106" s="511" t="s">
        <v>2379</v>
      </c>
      <c r="O106" s="511" t="s">
        <v>1527</v>
      </c>
      <c r="P106" s="512" t="str">
        <f>IFERROR(VLOOKUP(Tabla465[[#This Row],[Provincia]],[1]Prov!$A$2:$B$156,2,FALSE),"")</f>
        <v/>
      </c>
      <c r="Q106" s="513" t="s">
        <v>1413</v>
      </c>
      <c r="R106" s="498" t="s">
        <v>440</v>
      </c>
      <c r="S106" s="498">
        <v>1</v>
      </c>
      <c r="T106" s="498">
        <v>13000</v>
      </c>
      <c r="U106" s="493">
        <f>IFERROR(IF(AND(Tabla465[[#This Row],[Cantidad de Insumos]]="",Tabla465[[#This Row],[Precio Unitario]]=""),"",Tabla465[[#This Row],[Precio Unitario]]*Tabla465[[#This Row],[Cantidad de Insumos]]),"")</f>
        <v>13000</v>
      </c>
      <c r="V106" s="493" t="str">
        <f>IFERROR(VLOOKUP($J106,[1]Insumos!$C$2:$F$528,4,FALSE),"")</f>
        <v>2.7.2.6.01</v>
      </c>
      <c r="W106" s="504" t="s">
        <v>1302</v>
      </c>
    </row>
    <row r="107" spans="2:23" ht="51" x14ac:dyDescent="0.2">
      <c r="B107" s="490" t="str">
        <f>IF(Tabla465[[#This Row],[Tipos de Acciones]]="","",CONCATENATE(Tabla465[[#This Row],[POA]],".",Tabla465[[#This Row],[SRS]],".",Tabla465[[#This Row],[AREA]],".",Tabla465[[#This Row],[TIPO]]))</f>
        <v>2018.R8.Gerencia.Regional (Consolidado)</v>
      </c>
      <c r="C107" s="490">
        <f>IF(Tabla465[[#This Row],[Tipos de Acciones]]="","",'[1]Formulario PPGR1'!$N$2)</f>
        <v>2018</v>
      </c>
      <c r="D107" s="490" t="str">
        <f>IF(Tabla465[[#This Row],[Tipos de Acciones]]="","",'[1]Formulario PPGR1'!$N$3)</f>
        <v>R8</v>
      </c>
      <c r="E107" s="490" t="str">
        <f>IF(Tabla465[[#This Row],[Tipos de Acciones]]="","",'[1]Formulario PPGR1'!$N$4)</f>
        <v>Gerencia</v>
      </c>
      <c r="F107" s="490" t="str">
        <f>IF(Tabla465[[#This Row],[Tipos de Acciones]]="","",'[1]Formulario PPGR1'!$N$5)</f>
        <v>Regional (Consolidado)</v>
      </c>
      <c r="G107" s="499" t="s">
        <v>1311</v>
      </c>
      <c r="H107" s="509" t="s">
        <v>157</v>
      </c>
      <c r="I107" s="510">
        <f>IFERROR(VLOOKUP(Tabla465[[#This Row],[Tipo de Equipo]],[1]LSIns!F16:G32,2,FALSE),"")</f>
        <v>0</v>
      </c>
      <c r="J107" s="509" t="s">
        <v>921</v>
      </c>
      <c r="K107" s="509" t="s">
        <v>2377</v>
      </c>
      <c r="L107" s="509"/>
      <c r="M107" s="499" t="s">
        <v>465</v>
      </c>
      <c r="N107" s="511" t="s">
        <v>2379</v>
      </c>
      <c r="O107" s="511" t="s">
        <v>1527</v>
      </c>
      <c r="P107" s="512" t="str">
        <f>IFERROR(VLOOKUP(Tabla465[[#This Row],[Provincia]],[1]Prov!$A$2:$B$156,2,FALSE),"")</f>
        <v/>
      </c>
      <c r="Q107" s="513" t="s">
        <v>1413</v>
      </c>
      <c r="R107" s="498" t="s">
        <v>440</v>
      </c>
      <c r="S107" s="498">
        <v>1</v>
      </c>
      <c r="T107" s="498">
        <v>13000</v>
      </c>
      <c r="U107" s="493">
        <f>IFERROR(IF(AND(Tabla465[[#This Row],[Cantidad de Insumos]]="",Tabla465[[#This Row],[Precio Unitario]]=""),"",Tabla465[[#This Row],[Precio Unitario]]*Tabla465[[#This Row],[Cantidad de Insumos]]),"")</f>
        <v>13000</v>
      </c>
      <c r="V107" s="493" t="str">
        <f>IFERROR(VLOOKUP($J107,[1]Insumos!$C$2:$F$528,4,FALSE),"")</f>
        <v>2.7.2.6.01</v>
      </c>
      <c r="W107" s="504" t="s">
        <v>1302</v>
      </c>
    </row>
    <row r="108" spans="2:23" ht="51" x14ac:dyDescent="0.2">
      <c r="B108" s="490" t="str">
        <f>IF(Tabla465[[#This Row],[Tipos de Acciones]]="","",CONCATENATE(Tabla465[[#This Row],[POA]],".",Tabla465[[#This Row],[SRS]],".",Tabla465[[#This Row],[AREA]],".",Tabla465[[#This Row],[TIPO]]))</f>
        <v>2018.R8.Gerencia.Regional (Consolidado)</v>
      </c>
      <c r="C108" s="490">
        <f>IF(Tabla465[[#This Row],[Tipos de Acciones]]="","",'[1]Formulario PPGR1'!$N$2)</f>
        <v>2018</v>
      </c>
      <c r="D108" s="490" t="str">
        <f>IF(Tabla465[[#This Row],[Tipos de Acciones]]="","",'[1]Formulario PPGR1'!$N$3)</f>
        <v>R8</v>
      </c>
      <c r="E108" s="490" t="str">
        <f>IF(Tabla465[[#This Row],[Tipos de Acciones]]="","",'[1]Formulario PPGR1'!$N$4)</f>
        <v>Gerencia</v>
      </c>
      <c r="F108" s="490" t="str">
        <f>IF(Tabla465[[#This Row],[Tipos de Acciones]]="","",'[1]Formulario PPGR1'!$N$5)</f>
        <v>Regional (Consolidado)</v>
      </c>
      <c r="G108" s="499" t="s">
        <v>1311</v>
      </c>
      <c r="H108" s="509" t="s">
        <v>157</v>
      </c>
      <c r="I108" s="510">
        <f>IFERROR(VLOOKUP(Tabla465[[#This Row],[Tipo de Equipo]],[1]LSIns!F16:G32,2,FALSE),"")</f>
        <v>0</v>
      </c>
      <c r="J108" s="509" t="s">
        <v>921</v>
      </c>
      <c r="K108" s="509" t="s">
        <v>2378</v>
      </c>
      <c r="L108" s="509"/>
      <c r="M108" s="499" t="s">
        <v>465</v>
      </c>
      <c r="N108" s="511" t="s">
        <v>2380</v>
      </c>
      <c r="O108" s="511" t="s">
        <v>1527</v>
      </c>
      <c r="P108" s="512" t="str">
        <f>IFERROR(VLOOKUP(Tabla465[[#This Row],[Provincia]],[1]Prov!$A$2:$B$156,2,FALSE),"")</f>
        <v/>
      </c>
      <c r="Q108" s="513" t="s">
        <v>1412</v>
      </c>
      <c r="R108" s="498" t="s">
        <v>440</v>
      </c>
      <c r="S108" s="498">
        <v>1</v>
      </c>
      <c r="T108" s="498">
        <v>13000</v>
      </c>
      <c r="U108" s="493">
        <f>IFERROR(IF(AND(Tabla465[[#This Row],[Cantidad de Insumos]]="",Tabla465[[#This Row],[Precio Unitario]]=""),"",Tabla465[[#This Row],[Precio Unitario]]*Tabla465[[#This Row],[Cantidad de Insumos]]),"")</f>
        <v>13000</v>
      </c>
      <c r="V108" s="493" t="str">
        <f>IFERROR(VLOOKUP($J108,[1]Insumos!$C$2:$F$528,4,FALSE),"")</f>
        <v>2.7.2.6.01</v>
      </c>
      <c r="W108" s="504" t="s">
        <v>1302</v>
      </c>
    </row>
    <row r="109" spans="2:23" ht="51" x14ac:dyDescent="0.2">
      <c r="B109" s="490" t="str">
        <f>IF(Tabla465[[#This Row],[Tipos de Acciones]]="","",CONCATENATE(Tabla465[[#This Row],[POA]],".",Tabla465[[#This Row],[SRS]],".",Tabla465[[#This Row],[AREA]],".",Tabla465[[#This Row],[TIPO]]))</f>
        <v>2018.R8.Gerencia.Regional (Consolidado)</v>
      </c>
      <c r="C109" s="490">
        <f>IF(Tabla465[[#This Row],[Tipos de Acciones]]="","",'[1]Formulario PPGR1'!$N$2)</f>
        <v>2018</v>
      </c>
      <c r="D109" s="490" t="str">
        <f>IF(Tabla465[[#This Row],[Tipos de Acciones]]="","",'[1]Formulario PPGR1'!$N$3)</f>
        <v>R8</v>
      </c>
      <c r="E109" s="490" t="str">
        <f>IF(Tabla465[[#This Row],[Tipos de Acciones]]="","",'[1]Formulario PPGR1'!$N$4)</f>
        <v>Gerencia</v>
      </c>
      <c r="F109" s="490" t="str">
        <f>IF(Tabla465[[#This Row],[Tipos de Acciones]]="","",'[1]Formulario PPGR1'!$N$5)</f>
        <v>Regional (Consolidado)</v>
      </c>
      <c r="G109" s="499" t="s">
        <v>1311</v>
      </c>
      <c r="H109" s="509" t="s">
        <v>157</v>
      </c>
      <c r="I109" s="510">
        <f>IFERROR(VLOOKUP(Tabla465[[#This Row],[Tipo de Equipo]],[1]LSIns!F16:G32,2,FALSE),"")</f>
        <v>0</v>
      </c>
      <c r="J109" s="509" t="s">
        <v>921</v>
      </c>
      <c r="K109" s="509" t="s">
        <v>2377</v>
      </c>
      <c r="L109" s="509"/>
      <c r="M109" s="499" t="s">
        <v>465</v>
      </c>
      <c r="N109" s="511" t="s">
        <v>2380</v>
      </c>
      <c r="O109" s="511" t="s">
        <v>1527</v>
      </c>
      <c r="P109" s="512" t="str">
        <f>IFERROR(VLOOKUP(Tabla465[[#This Row],[Provincia]],[1]Prov!$A$2:$B$156,2,FALSE),"")</f>
        <v/>
      </c>
      <c r="Q109" s="513" t="s">
        <v>1412</v>
      </c>
      <c r="R109" s="498" t="s">
        <v>440</v>
      </c>
      <c r="S109" s="498">
        <v>1</v>
      </c>
      <c r="T109" s="498">
        <v>13000</v>
      </c>
      <c r="U109" s="493">
        <f>IFERROR(IF(AND(Tabla465[[#This Row],[Cantidad de Insumos]]="",Tabla465[[#This Row],[Precio Unitario]]=""),"",Tabla465[[#This Row],[Precio Unitario]]*Tabla465[[#This Row],[Cantidad de Insumos]]),"")</f>
        <v>13000</v>
      </c>
      <c r="V109" s="493" t="str">
        <f>IFERROR(VLOOKUP($J109,[1]Insumos!$C$2:$F$528,4,FALSE),"")</f>
        <v>2.7.2.6.01</v>
      </c>
      <c r="W109" s="504" t="s">
        <v>1302</v>
      </c>
    </row>
    <row r="110" spans="2:23" ht="51" x14ac:dyDescent="0.2">
      <c r="B110" s="490" t="str">
        <f>IF(Tabla465[[#This Row],[Tipos de Acciones]]="","",CONCATENATE(Tabla465[[#This Row],[POA]],".",Tabla465[[#This Row],[SRS]],".",Tabla465[[#This Row],[AREA]],".",Tabla465[[#This Row],[TIPO]]))</f>
        <v>2018.R8.Gerencia.Regional (Consolidado)</v>
      </c>
      <c r="C110" s="490">
        <f>IF(Tabla465[[#This Row],[Tipos de Acciones]]="","",'[1]Formulario PPGR1'!$N$2)</f>
        <v>2018</v>
      </c>
      <c r="D110" s="490" t="str">
        <f>IF(Tabla465[[#This Row],[Tipos de Acciones]]="","",'[1]Formulario PPGR1'!$N$3)</f>
        <v>R8</v>
      </c>
      <c r="E110" s="490" t="str">
        <f>IF(Tabla465[[#This Row],[Tipos de Acciones]]="","",'[1]Formulario PPGR1'!$N$4)</f>
        <v>Gerencia</v>
      </c>
      <c r="F110" s="490" t="str">
        <f>IF(Tabla465[[#This Row],[Tipos de Acciones]]="","",'[1]Formulario PPGR1'!$N$5)</f>
        <v>Regional (Consolidado)</v>
      </c>
      <c r="G110" s="499" t="s">
        <v>1311</v>
      </c>
      <c r="H110" s="509" t="s">
        <v>157</v>
      </c>
      <c r="I110" s="510">
        <f>IFERROR(VLOOKUP(Tabla465[[#This Row],[Tipo de Equipo]],[1]LSIns!F16:G32,2,FALSE),"")</f>
        <v>0</v>
      </c>
      <c r="J110" s="509" t="s">
        <v>921</v>
      </c>
      <c r="K110" s="509" t="s">
        <v>2378</v>
      </c>
      <c r="L110" s="509"/>
      <c r="M110" s="499" t="s">
        <v>465</v>
      </c>
      <c r="N110" s="511" t="s">
        <v>2381</v>
      </c>
      <c r="O110" s="511" t="s">
        <v>1527</v>
      </c>
      <c r="P110" s="512" t="str">
        <f>IFERROR(VLOOKUP(Tabla465[[#This Row],[Provincia]],[1]Prov!$A$2:$B$156,2,FALSE),"")</f>
        <v/>
      </c>
      <c r="Q110" s="513" t="s">
        <v>1412</v>
      </c>
      <c r="R110" s="498" t="s">
        <v>440</v>
      </c>
      <c r="S110" s="498">
        <v>1</v>
      </c>
      <c r="T110" s="498">
        <v>13000</v>
      </c>
      <c r="U110" s="493">
        <f>IFERROR(IF(AND(Tabla465[[#This Row],[Cantidad de Insumos]]="",Tabla465[[#This Row],[Precio Unitario]]=""),"",Tabla465[[#This Row],[Precio Unitario]]*Tabla465[[#This Row],[Cantidad de Insumos]]),"")</f>
        <v>13000</v>
      </c>
      <c r="V110" s="493" t="str">
        <f>IFERROR(VLOOKUP($J110,[1]Insumos!$C$2:$F$528,4,FALSE),"")</f>
        <v>2.7.2.6.01</v>
      </c>
      <c r="W110" s="504" t="s">
        <v>1302</v>
      </c>
    </row>
    <row r="111" spans="2:23" ht="51" x14ac:dyDescent="0.2">
      <c r="B111" s="490" t="str">
        <f>IF(Tabla465[[#This Row],[Tipos de Acciones]]="","",CONCATENATE(Tabla465[[#This Row],[POA]],".",Tabla465[[#This Row],[SRS]],".",Tabla465[[#This Row],[AREA]],".",Tabla465[[#This Row],[TIPO]]))</f>
        <v>2018.R8.Gerencia.Regional (Consolidado)</v>
      </c>
      <c r="C111" s="490">
        <f>IF(Tabla465[[#This Row],[Tipos de Acciones]]="","",'[1]Formulario PPGR1'!$N$2)</f>
        <v>2018</v>
      </c>
      <c r="D111" s="490" t="str">
        <f>IF(Tabla465[[#This Row],[Tipos de Acciones]]="","",'[1]Formulario PPGR1'!$N$3)</f>
        <v>R8</v>
      </c>
      <c r="E111" s="490" t="str">
        <f>IF(Tabla465[[#This Row],[Tipos de Acciones]]="","",'[1]Formulario PPGR1'!$N$4)</f>
        <v>Gerencia</v>
      </c>
      <c r="F111" s="490" t="str">
        <f>IF(Tabla465[[#This Row],[Tipos de Acciones]]="","",'[1]Formulario PPGR1'!$N$5)</f>
        <v>Regional (Consolidado)</v>
      </c>
      <c r="G111" s="499" t="s">
        <v>1311</v>
      </c>
      <c r="H111" s="509" t="s">
        <v>157</v>
      </c>
      <c r="I111" s="510">
        <f>IFERROR(VLOOKUP(Tabla465[[#This Row],[Tipo de Equipo]],[1]LSIns!F16:G32,2,FALSE),"")</f>
        <v>0</v>
      </c>
      <c r="J111" s="509" t="s">
        <v>921</v>
      </c>
      <c r="K111" s="509" t="s">
        <v>2377</v>
      </c>
      <c r="L111" s="509"/>
      <c r="M111" s="499" t="s">
        <v>465</v>
      </c>
      <c r="N111" s="511" t="s">
        <v>2381</v>
      </c>
      <c r="O111" s="511" t="s">
        <v>1527</v>
      </c>
      <c r="P111" s="512" t="str">
        <f>IFERROR(VLOOKUP(Tabla465[[#This Row],[Provincia]],[1]Prov!$A$2:$B$156,2,FALSE),"")</f>
        <v/>
      </c>
      <c r="Q111" s="513" t="s">
        <v>1412</v>
      </c>
      <c r="R111" s="498" t="s">
        <v>440</v>
      </c>
      <c r="S111" s="498">
        <v>1</v>
      </c>
      <c r="T111" s="498">
        <v>13000</v>
      </c>
      <c r="U111" s="493">
        <f>IFERROR(IF(AND(Tabla465[[#This Row],[Cantidad de Insumos]]="",Tabla465[[#This Row],[Precio Unitario]]=""),"",Tabla465[[#This Row],[Precio Unitario]]*Tabla465[[#This Row],[Cantidad de Insumos]]),"")</f>
        <v>13000</v>
      </c>
      <c r="V111" s="493" t="str">
        <f>IFERROR(VLOOKUP($J111,[1]Insumos!$C$2:$F$528,4,FALSE),"")</f>
        <v>2.7.2.6.01</v>
      </c>
      <c r="W111" s="504" t="s">
        <v>1302</v>
      </c>
    </row>
    <row r="112" spans="2:23" ht="51" x14ac:dyDescent="0.2">
      <c r="B112" s="490" t="str">
        <f>IF(Tabla465[[#This Row],[Tipos de Acciones]]="","",CONCATENATE(Tabla465[[#This Row],[POA]],".",Tabla465[[#This Row],[SRS]],".",Tabla465[[#This Row],[AREA]],".",Tabla465[[#This Row],[TIPO]]))</f>
        <v>2018.R8.Gerencia.Regional (Consolidado)</v>
      </c>
      <c r="C112" s="490">
        <f>IF(Tabla465[[#This Row],[Tipos de Acciones]]="","",'[1]Formulario PPGR1'!$N$2)</f>
        <v>2018</v>
      </c>
      <c r="D112" s="490" t="str">
        <f>IF(Tabla465[[#This Row],[Tipos de Acciones]]="","",'[1]Formulario PPGR1'!$N$3)</f>
        <v>R8</v>
      </c>
      <c r="E112" s="490" t="str">
        <f>IF(Tabla465[[#This Row],[Tipos de Acciones]]="","",'[1]Formulario PPGR1'!$N$4)</f>
        <v>Gerencia</v>
      </c>
      <c r="F112" s="490" t="str">
        <f>IF(Tabla465[[#This Row],[Tipos de Acciones]]="","",'[1]Formulario PPGR1'!$N$5)</f>
        <v>Regional (Consolidado)</v>
      </c>
      <c r="G112" s="499" t="s">
        <v>1311</v>
      </c>
      <c r="H112" s="509" t="s">
        <v>157</v>
      </c>
      <c r="I112" s="510">
        <f>IFERROR(VLOOKUP(Tabla465[[#This Row],[Tipo de Equipo]],[1]LSIns!F16:G32,2,FALSE),"")</f>
        <v>0</v>
      </c>
      <c r="J112" s="509" t="s">
        <v>921</v>
      </c>
      <c r="K112" s="509" t="s">
        <v>2377</v>
      </c>
      <c r="L112" s="509"/>
      <c r="M112" s="499" t="s">
        <v>465</v>
      </c>
      <c r="N112" s="511" t="s">
        <v>2382</v>
      </c>
      <c r="O112" s="511" t="s">
        <v>1527</v>
      </c>
      <c r="P112" s="512" t="str">
        <f>IFERROR(VLOOKUP(Tabla465[[#This Row],[Provincia]],[1]Prov!$A$2:$B$156,2,FALSE),"")</f>
        <v/>
      </c>
      <c r="Q112" s="513" t="s">
        <v>1412</v>
      </c>
      <c r="R112" s="498" t="s">
        <v>440</v>
      </c>
      <c r="S112" s="498">
        <v>1</v>
      </c>
      <c r="T112" s="498">
        <v>13000</v>
      </c>
      <c r="U112" s="493">
        <f>IFERROR(IF(AND(Tabla465[[#This Row],[Cantidad de Insumos]]="",Tabla465[[#This Row],[Precio Unitario]]=""),"",Tabla465[[#This Row],[Precio Unitario]]*Tabla465[[#This Row],[Cantidad de Insumos]]),"")</f>
        <v>13000</v>
      </c>
      <c r="V112" s="493" t="str">
        <f>IFERROR(VLOOKUP($J112,[1]Insumos!$C$2:$F$528,4,FALSE),"")</f>
        <v>2.7.2.6.01</v>
      </c>
      <c r="W112" s="504" t="s">
        <v>1302</v>
      </c>
    </row>
    <row r="113" spans="2:23" ht="51" x14ac:dyDescent="0.2">
      <c r="B113" s="490" t="str">
        <f>IF(Tabla465[[#This Row],[Tipos de Acciones]]="","",CONCATENATE(Tabla465[[#This Row],[POA]],".",Tabla465[[#This Row],[SRS]],".",Tabla465[[#This Row],[AREA]],".",Tabla465[[#This Row],[TIPO]]))</f>
        <v>2018.R8.Gerencia.Regional (Consolidado)</v>
      </c>
      <c r="C113" s="490">
        <f>IF(Tabla465[[#This Row],[Tipos de Acciones]]="","",'[1]Formulario PPGR1'!$N$2)</f>
        <v>2018</v>
      </c>
      <c r="D113" s="490" t="str">
        <f>IF(Tabla465[[#This Row],[Tipos de Acciones]]="","",'[1]Formulario PPGR1'!$N$3)</f>
        <v>R8</v>
      </c>
      <c r="E113" s="490" t="str">
        <f>IF(Tabla465[[#This Row],[Tipos de Acciones]]="","",'[1]Formulario PPGR1'!$N$4)</f>
        <v>Gerencia</v>
      </c>
      <c r="F113" s="490" t="str">
        <f>IF(Tabla465[[#This Row],[Tipos de Acciones]]="","",'[1]Formulario PPGR1'!$N$5)</f>
        <v>Regional (Consolidado)</v>
      </c>
      <c r="G113" s="499" t="s">
        <v>1311</v>
      </c>
      <c r="H113" s="509" t="s">
        <v>157</v>
      </c>
      <c r="I113" s="510">
        <f>IFERROR(VLOOKUP(Tabla465[[#This Row],[Tipo de Equipo]],[1]LSIns!F16:G32,2,FALSE),"")</f>
        <v>0</v>
      </c>
      <c r="J113" s="509" t="s">
        <v>921</v>
      </c>
      <c r="K113" s="509" t="s">
        <v>2378</v>
      </c>
      <c r="L113" s="509"/>
      <c r="M113" s="499" t="s">
        <v>465</v>
      </c>
      <c r="N113" s="511" t="s">
        <v>2382</v>
      </c>
      <c r="O113" s="511" t="s">
        <v>1527</v>
      </c>
      <c r="P113" s="512" t="str">
        <f>IFERROR(VLOOKUP(Tabla465[[#This Row],[Provincia]],[1]Prov!$A$2:$B$156,2,FALSE),"")</f>
        <v/>
      </c>
      <c r="Q113" s="513" t="s">
        <v>1412</v>
      </c>
      <c r="R113" s="498" t="s">
        <v>440</v>
      </c>
      <c r="S113" s="498">
        <v>1</v>
      </c>
      <c r="T113" s="498">
        <v>13000</v>
      </c>
      <c r="U113" s="493">
        <f>IFERROR(IF(AND(Tabla465[[#This Row],[Cantidad de Insumos]]="",Tabla465[[#This Row],[Precio Unitario]]=""),"",Tabla465[[#This Row],[Precio Unitario]]*Tabla465[[#This Row],[Cantidad de Insumos]]),"")</f>
        <v>13000</v>
      </c>
      <c r="V113" s="493" t="str">
        <f>IFERROR(VLOOKUP($J113,[1]Insumos!$C$2:$F$528,4,FALSE),"")</f>
        <v>2.7.2.6.01</v>
      </c>
      <c r="W113" s="504" t="s">
        <v>1302</v>
      </c>
    </row>
    <row r="114" spans="2:23" ht="51" x14ac:dyDescent="0.2">
      <c r="B114" s="490" t="str">
        <f>IF(Tabla465[[#This Row],[Tipos de Acciones]]="","",CONCATENATE(Tabla465[[#This Row],[POA]],".",Tabla465[[#This Row],[SRS]],".",Tabla465[[#This Row],[AREA]],".",Tabla465[[#This Row],[TIPO]]))</f>
        <v>2018.R8.Gerencia.Regional (Consolidado)</v>
      </c>
      <c r="C114" s="490">
        <f>IF(Tabla465[[#This Row],[Tipos de Acciones]]="","",'[1]Formulario PPGR1'!$N$2)</f>
        <v>2018</v>
      </c>
      <c r="D114" s="490" t="str">
        <f>IF(Tabla465[[#This Row],[Tipos de Acciones]]="","",'[1]Formulario PPGR1'!$N$3)</f>
        <v>R8</v>
      </c>
      <c r="E114" s="490" t="str">
        <f>IF(Tabla465[[#This Row],[Tipos de Acciones]]="","",'[1]Formulario PPGR1'!$N$4)</f>
        <v>Gerencia</v>
      </c>
      <c r="F114" s="490" t="str">
        <f>IF(Tabla465[[#This Row],[Tipos de Acciones]]="","",'[1]Formulario PPGR1'!$N$5)</f>
        <v>Regional (Consolidado)</v>
      </c>
      <c r="G114" s="499" t="s">
        <v>1311</v>
      </c>
      <c r="H114" s="509" t="s">
        <v>157</v>
      </c>
      <c r="I114" s="510">
        <f>IFERROR(VLOOKUP(Tabla465[[#This Row],[Tipo de Equipo]],[1]LSIns!F16:G32,2,FALSE),"")</f>
        <v>0</v>
      </c>
      <c r="J114" s="509" t="s">
        <v>921</v>
      </c>
      <c r="K114" s="509" t="s">
        <v>2377</v>
      </c>
      <c r="L114" s="509"/>
      <c r="M114" s="499" t="s">
        <v>465</v>
      </c>
      <c r="N114" s="511" t="s">
        <v>2383</v>
      </c>
      <c r="O114" s="511" t="s">
        <v>1527</v>
      </c>
      <c r="P114" s="512" t="str">
        <f>IFERROR(VLOOKUP(Tabla465[[#This Row],[Provincia]],[1]Prov!$A$2:$B$156,2,FALSE),"")</f>
        <v/>
      </c>
      <c r="Q114" s="513" t="s">
        <v>1412</v>
      </c>
      <c r="R114" s="498" t="s">
        <v>440</v>
      </c>
      <c r="S114" s="498">
        <v>1</v>
      </c>
      <c r="T114" s="498">
        <v>13000</v>
      </c>
      <c r="U114" s="493">
        <f>IFERROR(IF(AND(Tabla465[[#This Row],[Cantidad de Insumos]]="",Tabla465[[#This Row],[Precio Unitario]]=""),"",Tabla465[[#This Row],[Precio Unitario]]*Tabla465[[#This Row],[Cantidad de Insumos]]),"")</f>
        <v>13000</v>
      </c>
      <c r="V114" s="493" t="str">
        <f>IFERROR(VLOOKUP($J114,[1]Insumos!$C$2:$F$528,4,FALSE),"")</f>
        <v>2.7.2.6.01</v>
      </c>
      <c r="W114" s="504" t="s">
        <v>1302</v>
      </c>
    </row>
    <row r="115" spans="2:23" ht="51" x14ac:dyDescent="0.2">
      <c r="B115" s="490" t="str">
        <f>IF(Tabla465[[#This Row],[Tipos de Acciones]]="","",CONCATENATE(Tabla465[[#This Row],[POA]],".",Tabla465[[#This Row],[SRS]],".",Tabla465[[#This Row],[AREA]],".",Tabla465[[#This Row],[TIPO]]))</f>
        <v>2018.R8.Gerencia.Regional (Consolidado)</v>
      </c>
      <c r="C115" s="490">
        <f>IF(Tabla465[[#This Row],[Tipos de Acciones]]="","",'[1]Formulario PPGR1'!$N$2)</f>
        <v>2018</v>
      </c>
      <c r="D115" s="490" t="str">
        <f>IF(Tabla465[[#This Row],[Tipos de Acciones]]="","",'[1]Formulario PPGR1'!$N$3)</f>
        <v>R8</v>
      </c>
      <c r="E115" s="490" t="str">
        <f>IF(Tabla465[[#This Row],[Tipos de Acciones]]="","",'[1]Formulario PPGR1'!$N$4)</f>
        <v>Gerencia</v>
      </c>
      <c r="F115" s="490" t="str">
        <f>IF(Tabla465[[#This Row],[Tipos de Acciones]]="","",'[1]Formulario PPGR1'!$N$5)</f>
        <v>Regional (Consolidado)</v>
      </c>
      <c r="G115" s="499" t="s">
        <v>1311</v>
      </c>
      <c r="H115" s="509" t="s">
        <v>157</v>
      </c>
      <c r="I115" s="510">
        <f>IFERROR(VLOOKUP(Tabla465[[#This Row],[Tipo de Equipo]],[1]LSIns!F16:G32,2,FALSE),"")</f>
        <v>0</v>
      </c>
      <c r="J115" s="509" t="s">
        <v>921</v>
      </c>
      <c r="K115" s="509" t="s">
        <v>2378</v>
      </c>
      <c r="L115" s="509"/>
      <c r="M115" s="499" t="s">
        <v>465</v>
      </c>
      <c r="N115" s="511" t="s">
        <v>2383</v>
      </c>
      <c r="O115" s="511" t="s">
        <v>1527</v>
      </c>
      <c r="P115" s="512" t="str">
        <f>IFERROR(VLOOKUP(Tabla465[[#This Row],[Provincia]],[1]Prov!$A$2:$B$156,2,FALSE),"")</f>
        <v/>
      </c>
      <c r="Q115" s="513" t="s">
        <v>1412</v>
      </c>
      <c r="R115" s="498" t="s">
        <v>440</v>
      </c>
      <c r="S115" s="498">
        <v>1</v>
      </c>
      <c r="T115" s="498">
        <v>13000</v>
      </c>
      <c r="U115" s="493">
        <f>IFERROR(IF(AND(Tabla465[[#This Row],[Cantidad de Insumos]]="",Tabla465[[#This Row],[Precio Unitario]]=""),"",Tabla465[[#This Row],[Precio Unitario]]*Tabla465[[#This Row],[Cantidad de Insumos]]),"")</f>
        <v>13000</v>
      </c>
      <c r="V115" s="493" t="str">
        <f>IFERROR(VLOOKUP($J115,[1]Insumos!$C$2:$F$528,4,FALSE),"")</f>
        <v>2.7.2.6.01</v>
      </c>
      <c r="W115" s="504" t="s">
        <v>1302</v>
      </c>
    </row>
    <row r="116" spans="2:23" ht="51" x14ac:dyDescent="0.2">
      <c r="B116" s="490" t="str">
        <f>IF(Tabla465[[#This Row],[Tipos de Acciones]]="","",CONCATENATE(Tabla465[[#This Row],[POA]],".",Tabla465[[#This Row],[SRS]],".",Tabla465[[#This Row],[AREA]],".",Tabla465[[#This Row],[TIPO]]))</f>
        <v>2018.R8.Gerencia.Regional (Consolidado)</v>
      </c>
      <c r="C116" s="490">
        <f>IF(Tabla465[[#This Row],[Tipos de Acciones]]="","",'[1]Formulario PPGR1'!$N$2)</f>
        <v>2018</v>
      </c>
      <c r="D116" s="490" t="str">
        <f>IF(Tabla465[[#This Row],[Tipos de Acciones]]="","",'[1]Formulario PPGR1'!$N$3)</f>
        <v>R8</v>
      </c>
      <c r="E116" s="490" t="str">
        <f>IF(Tabla465[[#This Row],[Tipos de Acciones]]="","",'[1]Formulario PPGR1'!$N$4)</f>
        <v>Gerencia</v>
      </c>
      <c r="F116" s="490" t="str">
        <f>IF(Tabla465[[#This Row],[Tipos de Acciones]]="","",'[1]Formulario PPGR1'!$N$5)</f>
        <v>Regional (Consolidado)</v>
      </c>
      <c r="G116" s="499" t="s">
        <v>1311</v>
      </c>
      <c r="H116" s="509" t="s">
        <v>157</v>
      </c>
      <c r="I116" s="510">
        <f>IFERROR(VLOOKUP(Tabla465[[#This Row],[Tipo de Equipo]],[1]LSIns!F16:G32,2,FALSE),"")</f>
        <v>0</v>
      </c>
      <c r="J116" s="509" t="s">
        <v>921</v>
      </c>
      <c r="K116" s="509" t="s">
        <v>2377</v>
      </c>
      <c r="L116" s="509"/>
      <c r="M116" s="499" t="s">
        <v>466</v>
      </c>
      <c r="N116" s="511" t="s">
        <v>2313</v>
      </c>
      <c r="O116" s="511" t="s">
        <v>1536</v>
      </c>
      <c r="P116" s="512" t="str">
        <f>IFERROR(VLOOKUP(Tabla465[[#This Row],[Provincia]],[1]Prov!$A$2:$B$156,2,FALSE),"")</f>
        <v/>
      </c>
      <c r="Q116" s="513" t="s">
        <v>1473</v>
      </c>
      <c r="R116" s="498" t="s">
        <v>440</v>
      </c>
      <c r="S116" s="498">
        <v>1</v>
      </c>
      <c r="T116" s="498">
        <v>13000</v>
      </c>
      <c r="U116" s="493">
        <f>IFERROR(IF(AND(Tabla465[[#This Row],[Cantidad de Insumos]]="",Tabla465[[#This Row],[Precio Unitario]]=""),"",Tabla465[[#This Row],[Precio Unitario]]*Tabla465[[#This Row],[Cantidad de Insumos]]),"")</f>
        <v>13000</v>
      </c>
      <c r="V116" s="493" t="str">
        <f>IFERROR(VLOOKUP($J116,[1]Insumos!$C$2:$F$528,4,FALSE),"")</f>
        <v>2.7.2.6.01</v>
      </c>
      <c r="W116" s="504" t="s">
        <v>1302</v>
      </c>
    </row>
    <row r="117" spans="2:23" ht="51" x14ac:dyDescent="0.2">
      <c r="B117" s="490" t="str">
        <f>IF(Tabla465[[#This Row],[Tipos de Acciones]]="","",CONCATENATE(Tabla465[[#This Row],[POA]],".",Tabla465[[#This Row],[SRS]],".",Tabla465[[#This Row],[AREA]],".",Tabla465[[#This Row],[TIPO]]))</f>
        <v>2018.R8.Gerencia.Regional (Consolidado)</v>
      </c>
      <c r="C117" s="490">
        <f>IF(Tabla465[[#This Row],[Tipos de Acciones]]="","",'[1]Formulario PPGR1'!$N$2)</f>
        <v>2018</v>
      </c>
      <c r="D117" s="490" t="str">
        <f>IF(Tabla465[[#This Row],[Tipos de Acciones]]="","",'[1]Formulario PPGR1'!$N$3)</f>
        <v>R8</v>
      </c>
      <c r="E117" s="490" t="str">
        <f>IF(Tabla465[[#This Row],[Tipos de Acciones]]="","",'[1]Formulario PPGR1'!$N$4)</f>
        <v>Gerencia</v>
      </c>
      <c r="F117" s="490" t="str">
        <f>IF(Tabla465[[#This Row],[Tipos de Acciones]]="","",'[1]Formulario PPGR1'!$N$5)</f>
        <v>Regional (Consolidado)</v>
      </c>
      <c r="G117" s="499" t="s">
        <v>1311</v>
      </c>
      <c r="H117" s="509" t="s">
        <v>157</v>
      </c>
      <c r="I117" s="510">
        <f>IFERROR(VLOOKUP(Tabla465[[#This Row],[Tipo de Equipo]],[1]LSIns!F16:G32,2,FALSE),"")</f>
        <v>0</v>
      </c>
      <c r="J117" s="509" t="s">
        <v>921</v>
      </c>
      <c r="K117" s="509" t="s">
        <v>2378</v>
      </c>
      <c r="L117" s="509"/>
      <c r="M117" s="499" t="s">
        <v>466</v>
      </c>
      <c r="N117" s="511" t="s">
        <v>2313</v>
      </c>
      <c r="O117" s="511" t="s">
        <v>1536</v>
      </c>
      <c r="P117" s="512" t="str">
        <f>IFERROR(VLOOKUP(Tabla465[[#This Row],[Provincia]],[1]Prov!$A$2:$B$156,2,FALSE),"")</f>
        <v/>
      </c>
      <c r="Q117" s="513" t="s">
        <v>1473</v>
      </c>
      <c r="R117" s="498" t="s">
        <v>440</v>
      </c>
      <c r="S117" s="498">
        <v>1</v>
      </c>
      <c r="T117" s="498">
        <v>13000</v>
      </c>
      <c r="U117" s="493">
        <f>IFERROR(IF(AND(Tabla465[[#This Row],[Cantidad de Insumos]]="",Tabla465[[#This Row],[Precio Unitario]]=""),"",Tabla465[[#This Row],[Precio Unitario]]*Tabla465[[#This Row],[Cantidad de Insumos]]),"")</f>
        <v>13000</v>
      </c>
      <c r="V117" s="493" t="str">
        <f>IFERROR(VLOOKUP($J117,[1]Insumos!$C$2:$F$528,4,FALSE),"")</f>
        <v>2.7.2.6.01</v>
      </c>
      <c r="W117" s="504" t="s">
        <v>1302</v>
      </c>
    </row>
    <row r="118" spans="2:23" ht="51" x14ac:dyDescent="0.2">
      <c r="B118" s="490" t="str">
        <f>IF(Tabla465[[#This Row],[Tipos de Acciones]]="","",CONCATENATE(Tabla465[[#This Row],[POA]],".",Tabla465[[#This Row],[SRS]],".",Tabla465[[#This Row],[AREA]],".",Tabla465[[#This Row],[TIPO]]))</f>
        <v>2018.R8.Gerencia.Regional (Consolidado)</v>
      </c>
      <c r="C118" s="490">
        <f>IF(Tabla465[[#This Row],[Tipos de Acciones]]="","",'[1]Formulario PPGR1'!$N$2)</f>
        <v>2018</v>
      </c>
      <c r="D118" s="490" t="str">
        <f>IF(Tabla465[[#This Row],[Tipos de Acciones]]="","",'[1]Formulario PPGR1'!$N$3)</f>
        <v>R8</v>
      </c>
      <c r="E118" s="490" t="str">
        <f>IF(Tabla465[[#This Row],[Tipos de Acciones]]="","",'[1]Formulario PPGR1'!$N$4)</f>
        <v>Gerencia</v>
      </c>
      <c r="F118" s="490" t="str">
        <f>IF(Tabla465[[#This Row],[Tipos de Acciones]]="","",'[1]Formulario PPGR1'!$N$5)</f>
        <v>Regional (Consolidado)</v>
      </c>
      <c r="G118" s="499" t="s">
        <v>1311</v>
      </c>
      <c r="H118" s="509" t="s">
        <v>157</v>
      </c>
      <c r="I118" s="510">
        <f>IFERROR(VLOOKUP(Tabla465[[#This Row],[Tipo de Equipo]],[1]LSIns!F16:G32,2,FALSE),"")</f>
        <v>0</v>
      </c>
      <c r="J118" s="509" t="s">
        <v>921</v>
      </c>
      <c r="K118" s="509" t="s">
        <v>2377</v>
      </c>
      <c r="L118" s="509"/>
      <c r="M118" s="499" t="s">
        <v>466</v>
      </c>
      <c r="N118" s="511" t="s">
        <v>2384</v>
      </c>
      <c r="O118" s="511" t="s">
        <v>1536</v>
      </c>
      <c r="P118" s="512" t="str">
        <f>IFERROR(VLOOKUP(Tabla465[[#This Row],[Provincia]],[1]Prov!$A$2:$B$156,2,FALSE),"")</f>
        <v/>
      </c>
      <c r="Q118" s="513" t="s">
        <v>1475</v>
      </c>
      <c r="R118" s="498" t="s">
        <v>440</v>
      </c>
      <c r="S118" s="498">
        <v>1</v>
      </c>
      <c r="T118" s="498">
        <v>13000</v>
      </c>
      <c r="U118" s="493">
        <f>IFERROR(IF(AND(Tabla465[[#This Row],[Cantidad de Insumos]]="",Tabla465[[#This Row],[Precio Unitario]]=""),"",Tabla465[[#This Row],[Precio Unitario]]*Tabla465[[#This Row],[Cantidad de Insumos]]),"")</f>
        <v>13000</v>
      </c>
      <c r="V118" s="493" t="str">
        <f>IFERROR(VLOOKUP($J118,[1]Insumos!$C$2:$F$528,4,FALSE),"")</f>
        <v>2.7.2.6.01</v>
      </c>
      <c r="W118" s="504" t="s">
        <v>1302</v>
      </c>
    </row>
    <row r="119" spans="2:23" ht="51" x14ac:dyDescent="0.2">
      <c r="B119" s="490" t="str">
        <f>IF(Tabla465[[#This Row],[Tipos de Acciones]]="","",CONCATENATE(Tabla465[[#This Row],[POA]],".",Tabla465[[#This Row],[SRS]],".",Tabla465[[#This Row],[AREA]],".",Tabla465[[#This Row],[TIPO]]))</f>
        <v>2018.R8.Gerencia.Regional (Consolidado)</v>
      </c>
      <c r="C119" s="490">
        <f>IF(Tabla465[[#This Row],[Tipos de Acciones]]="","",'[1]Formulario PPGR1'!$N$2)</f>
        <v>2018</v>
      </c>
      <c r="D119" s="490" t="str">
        <f>IF(Tabla465[[#This Row],[Tipos de Acciones]]="","",'[1]Formulario PPGR1'!$N$3)</f>
        <v>R8</v>
      </c>
      <c r="E119" s="490" t="str">
        <f>IF(Tabla465[[#This Row],[Tipos de Acciones]]="","",'[1]Formulario PPGR1'!$N$4)</f>
        <v>Gerencia</v>
      </c>
      <c r="F119" s="490" t="str">
        <f>IF(Tabla465[[#This Row],[Tipos de Acciones]]="","",'[1]Formulario PPGR1'!$N$5)</f>
        <v>Regional (Consolidado)</v>
      </c>
      <c r="G119" s="499" t="s">
        <v>1311</v>
      </c>
      <c r="H119" s="509" t="s">
        <v>157</v>
      </c>
      <c r="I119" s="510">
        <f>IFERROR(VLOOKUP(Tabla465[[#This Row],[Tipo de Equipo]],[1]LSIns!F16:G32,2,FALSE),"")</f>
        <v>0</v>
      </c>
      <c r="J119" s="509" t="s">
        <v>921</v>
      </c>
      <c r="K119" s="509" t="s">
        <v>2378</v>
      </c>
      <c r="L119" s="509"/>
      <c r="M119" s="499" t="s">
        <v>466</v>
      </c>
      <c r="N119" s="511" t="s">
        <v>2384</v>
      </c>
      <c r="O119" s="511" t="s">
        <v>1536</v>
      </c>
      <c r="P119" s="512" t="str">
        <f>IFERROR(VLOOKUP(Tabla465[[#This Row],[Provincia]],[1]Prov!$A$2:$B$156,2,FALSE),"")</f>
        <v/>
      </c>
      <c r="Q119" s="513" t="s">
        <v>1475</v>
      </c>
      <c r="R119" s="498" t="s">
        <v>440</v>
      </c>
      <c r="S119" s="498">
        <v>1</v>
      </c>
      <c r="T119" s="498">
        <v>13000</v>
      </c>
      <c r="U119" s="493">
        <f>IFERROR(IF(AND(Tabla465[[#This Row],[Cantidad de Insumos]]="",Tabla465[[#This Row],[Precio Unitario]]=""),"",Tabla465[[#This Row],[Precio Unitario]]*Tabla465[[#This Row],[Cantidad de Insumos]]),"")</f>
        <v>13000</v>
      </c>
      <c r="V119" s="493" t="str">
        <f>IFERROR(VLOOKUP($J119,[1]Insumos!$C$2:$F$528,4,FALSE),"")</f>
        <v>2.7.2.6.01</v>
      </c>
      <c r="W119" s="504" t="s">
        <v>1302</v>
      </c>
    </row>
    <row r="120" spans="2:23" ht="51" x14ac:dyDescent="0.2">
      <c r="B120" s="490" t="str">
        <f>IF(Tabla465[[#This Row],[Tipos de Acciones]]="","",CONCATENATE(Tabla465[[#This Row],[POA]],".",Tabla465[[#This Row],[SRS]],".",Tabla465[[#This Row],[AREA]],".",Tabla465[[#This Row],[TIPO]]))</f>
        <v>2018.R8.Gerencia.Regional (Consolidado)</v>
      </c>
      <c r="C120" s="490">
        <f>IF(Tabla465[[#This Row],[Tipos de Acciones]]="","",'[1]Formulario PPGR1'!$N$2)</f>
        <v>2018</v>
      </c>
      <c r="D120" s="490" t="str">
        <f>IF(Tabla465[[#This Row],[Tipos de Acciones]]="","",'[1]Formulario PPGR1'!$N$3)</f>
        <v>R8</v>
      </c>
      <c r="E120" s="490" t="str">
        <f>IF(Tabla465[[#This Row],[Tipos de Acciones]]="","",'[1]Formulario PPGR1'!$N$4)</f>
        <v>Gerencia</v>
      </c>
      <c r="F120" s="490" t="str">
        <f>IF(Tabla465[[#This Row],[Tipos de Acciones]]="","",'[1]Formulario PPGR1'!$N$5)</f>
        <v>Regional (Consolidado)</v>
      </c>
      <c r="G120" s="499" t="s">
        <v>1311</v>
      </c>
      <c r="H120" s="509" t="s">
        <v>157</v>
      </c>
      <c r="I120" s="510">
        <f>IFERROR(VLOOKUP(Tabla465[[#This Row],[Tipo de Equipo]],[1]LSIns!F16:G32,2,FALSE),"")</f>
        <v>0</v>
      </c>
      <c r="J120" s="509" t="s">
        <v>921</v>
      </c>
      <c r="K120" s="509" t="s">
        <v>2377</v>
      </c>
      <c r="L120" s="509"/>
      <c r="M120" s="499" t="s">
        <v>466</v>
      </c>
      <c r="N120" s="511" t="s">
        <v>2385</v>
      </c>
      <c r="O120" s="511" t="s">
        <v>1536</v>
      </c>
      <c r="P120" s="512" t="str">
        <f>IFERROR(VLOOKUP(Tabla465[[#This Row],[Provincia]],[1]Prov!$A$2:$B$156,2,FALSE),"")</f>
        <v/>
      </c>
      <c r="Q120" s="513" t="s">
        <v>1476</v>
      </c>
      <c r="R120" s="498" t="s">
        <v>440</v>
      </c>
      <c r="S120" s="498">
        <v>1</v>
      </c>
      <c r="T120" s="498">
        <v>13000</v>
      </c>
      <c r="U120" s="493">
        <f>IFERROR(IF(AND(Tabla465[[#This Row],[Cantidad de Insumos]]="",Tabla465[[#This Row],[Precio Unitario]]=""),"",Tabla465[[#This Row],[Precio Unitario]]*Tabla465[[#This Row],[Cantidad de Insumos]]),"")</f>
        <v>13000</v>
      </c>
      <c r="V120" s="493" t="str">
        <f>IFERROR(VLOOKUP($J120,[1]Insumos!$C$2:$F$528,4,FALSE),"")</f>
        <v>2.7.2.6.01</v>
      </c>
      <c r="W120" s="504" t="s">
        <v>1302</v>
      </c>
    </row>
    <row r="121" spans="2:23" ht="51" x14ac:dyDescent="0.2">
      <c r="B121" s="490" t="str">
        <f>IF(Tabla465[[#This Row],[Tipos de Acciones]]="","",CONCATENATE(Tabla465[[#This Row],[POA]],".",Tabla465[[#This Row],[SRS]],".",Tabla465[[#This Row],[AREA]],".",Tabla465[[#This Row],[TIPO]]))</f>
        <v>2018.R8.Gerencia.Regional (Consolidado)</v>
      </c>
      <c r="C121" s="490">
        <f>IF(Tabla465[[#This Row],[Tipos de Acciones]]="","",'[1]Formulario PPGR1'!$N$2)</f>
        <v>2018</v>
      </c>
      <c r="D121" s="490" t="str">
        <f>IF(Tabla465[[#This Row],[Tipos de Acciones]]="","",'[1]Formulario PPGR1'!$N$3)</f>
        <v>R8</v>
      </c>
      <c r="E121" s="490" t="str">
        <f>IF(Tabla465[[#This Row],[Tipos de Acciones]]="","",'[1]Formulario PPGR1'!$N$4)</f>
        <v>Gerencia</v>
      </c>
      <c r="F121" s="490" t="str">
        <f>IF(Tabla465[[#This Row],[Tipos de Acciones]]="","",'[1]Formulario PPGR1'!$N$5)</f>
        <v>Regional (Consolidado)</v>
      </c>
      <c r="G121" s="499" t="s">
        <v>1311</v>
      </c>
      <c r="H121" s="509" t="s">
        <v>157</v>
      </c>
      <c r="I121" s="510">
        <f>IFERROR(VLOOKUP(Tabla465[[#This Row],[Tipo de Equipo]],[1]LSIns!F16:G32,2,FALSE),"")</f>
        <v>0</v>
      </c>
      <c r="J121" s="509" t="s">
        <v>921</v>
      </c>
      <c r="K121" s="509" t="s">
        <v>2378</v>
      </c>
      <c r="L121" s="509"/>
      <c r="M121" s="499" t="s">
        <v>466</v>
      </c>
      <c r="N121" s="511" t="s">
        <v>2385</v>
      </c>
      <c r="O121" s="511" t="s">
        <v>1536</v>
      </c>
      <c r="P121" s="512" t="str">
        <f>IFERROR(VLOOKUP(Tabla465[[#This Row],[Provincia]],[1]Prov!$A$2:$B$156,2,FALSE),"")</f>
        <v/>
      </c>
      <c r="Q121" s="513" t="s">
        <v>1476</v>
      </c>
      <c r="R121" s="498" t="s">
        <v>440</v>
      </c>
      <c r="S121" s="498">
        <v>1</v>
      </c>
      <c r="T121" s="498">
        <v>13000</v>
      </c>
      <c r="U121" s="493">
        <f>IFERROR(IF(AND(Tabla465[[#This Row],[Cantidad de Insumos]]="",Tabla465[[#This Row],[Precio Unitario]]=""),"",Tabla465[[#This Row],[Precio Unitario]]*Tabla465[[#This Row],[Cantidad de Insumos]]),"")</f>
        <v>13000</v>
      </c>
      <c r="V121" s="493" t="str">
        <f>IFERROR(VLOOKUP($J121,[1]Insumos!$C$2:$F$528,4,FALSE),"")</f>
        <v>2.7.2.6.01</v>
      </c>
      <c r="W121" s="504" t="s">
        <v>1302</v>
      </c>
    </row>
    <row r="122" spans="2:23" ht="51" x14ac:dyDescent="0.2">
      <c r="B122" s="490" t="str">
        <f>IF(Tabla465[[#This Row],[Tipos de Acciones]]="","",CONCATENATE(Tabla465[[#This Row],[POA]],".",Tabla465[[#This Row],[SRS]],".",Tabla465[[#This Row],[AREA]],".",Tabla465[[#This Row],[TIPO]]))</f>
        <v>2018.R8.Gerencia.Regional (Consolidado)</v>
      </c>
      <c r="C122" s="490">
        <f>IF(Tabla465[[#This Row],[Tipos de Acciones]]="","",'[1]Formulario PPGR1'!$N$2)</f>
        <v>2018</v>
      </c>
      <c r="D122" s="490" t="str">
        <f>IF(Tabla465[[#This Row],[Tipos de Acciones]]="","",'[1]Formulario PPGR1'!$N$3)</f>
        <v>R8</v>
      </c>
      <c r="E122" s="490" t="str">
        <f>IF(Tabla465[[#This Row],[Tipos de Acciones]]="","",'[1]Formulario PPGR1'!$N$4)</f>
        <v>Gerencia</v>
      </c>
      <c r="F122" s="490" t="str">
        <f>IF(Tabla465[[#This Row],[Tipos de Acciones]]="","",'[1]Formulario PPGR1'!$N$5)</f>
        <v>Regional (Consolidado)</v>
      </c>
      <c r="G122" s="499" t="s">
        <v>1311</v>
      </c>
      <c r="H122" s="509" t="s">
        <v>157</v>
      </c>
      <c r="I122" s="510">
        <f>IFERROR(VLOOKUP(Tabla465[[#This Row],[Tipo de Equipo]],[1]LSIns!F16:G32,2,FALSE),"")</f>
        <v>0</v>
      </c>
      <c r="J122" s="509" t="s">
        <v>921</v>
      </c>
      <c r="K122" s="509" t="s">
        <v>2377</v>
      </c>
      <c r="L122" s="509"/>
      <c r="M122" s="499" t="s">
        <v>465</v>
      </c>
      <c r="N122" s="511" t="s">
        <v>2386</v>
      </c>
      <c r="O122" s="511" t="s">
        <v>1536</v>
      </c>
      <c r="P122" s="512" t="str">
        <f>IFERROR(VLOOKUP(Tabla465[[#This Row],[Provincia]],[1]Prov!$A$2:$B$156,2,FALSE),"")</f>
        <v/>
      </c>
      <c r="Q122" s="513" t="s">
        <v>1473</v>
      </c>
      <c r="R122" s="498" t="s">
        <v>440</v>
      </c>
      <c r="S122" s="498">
        <v>1</v>
      </c>
      <c r="T122" s="498">
        <v>13000</v>
      </c>
      <c r="U122" s="493">
        <f>IFERROR(IF(AND(Tabla465[[#This Row],[Cantidad de Insumos]]="",Tabla465[[#This Row],[Precio Unitario]]=""),"",Tabla465[[#This Row],[Precio Unitario]]*Tabla465[[#This Row],[Cantidad de Insumos]]),"")</f>
        <v>13000</v>
      </c>
      <c r="V122" s="493" t="str">
        <f>IFERROR(VLOOKUP($J122,[1]Insumos!$C$2:$F$528,4,FALSE),"")</f>
        <v>2.7.2.6.01</v>
      </c>
      <c r="W122" s="504" t="s">
        <v>1302</v>
      </c>
    </row>
    <row r="123" spans="2:23" ht="51" x14ac:dyDescent="0.2">
      <c r="B123" s="490" t="str">
        <f>IF(Tabla465[[#This Row],[Tipos de Acciones]]="","",CONCATENATE(Tabla465[[#This Row],[POA]],".",Tabla465[[#This Row],[SRS]],".",Tabla465[[#This Row],[AREA]],".",Tabla465[[#This Row],[TIPO]]))</f>
        <v>2018.R8.Gerencia.Regional (Consolidado)</v>
      </c>
      <c r="C123" s="490">
        <f>IF(Tabla465[[#This Row],[Tipos de Acciones]]="","",'[1]Formulario PPGR1'!$N$2)</f>
        <v>2018</v>
      </c>
      <c r="D123" s="490" t="str">
        <f>IF(Tabla465[[#This Row],[Tipos de Acciones]]="","",'[1]Formulario PPGR1'!$N$3)</f>
        <v>R8</v>
      </c>
      <c r="E123" s="490" t="str">
        <f>IF(Tabla465[[#This Row],[Tipos de Acciones]]="","",'[1]Formulario PPGR1'!$N$4)</f>
        <v>Gerencia</v>
      </c>
      <c r="F123" s="490" t="str">
        <f>IF(Tabla465[[#This Row],[Tipos de Acciones]]="","",'[1]Formulario PPGR1'!$N$5)</f>
        <v>Regional (Consolidado)</v>
      </c>
      <c r="G123" s="499" t="s">
        <v>1311</v>
      </c>
      <c r="H123" s="509" t="s">
        <v>157</v>
      </c>
      <c r="I123" s="510">
        <f>IFERROR(VLOOKUP(Tabla465[[#This Row],[Tipo de Equipo]],[1]LSIns!F16:G32,2,FALSE),"")</f>
        <v>0</v>
      </c>
      <c r="J123" s="509" t="s">
        <v>921</v>
      </c>
      <c r="K123" s="509" t="s">
        <v>2378</v>
      </c>
      <c r="L123" s="509"/>
      <c r="M123" s="499" t="s">
        <v>465</v>
      </c>
      <c r="N123" s="511" t="s">
        <v>2386</v>
      </c>
      <c r="O123" s="511" t="s">
        <v>1536</v>
      </c>
      <c r="P123" s="512" t="str">
        <f>IFERROR(VLOOKUP(Tabla465[[#This Row],[Provincia]],[1]Prov!$A$2:$B$156,2,FALSE),"")</f>
        <v/>
      </c>
      <c r="Q123" s="513" t="s">
        <v>1473</v>
      </c>
      <c r="R123" s="498" t="s">
        <v>440</v>
      </c>
      <c r="S123" s="498">
        <v>1</v>
      </c>
      <c r="T123" s="498">
        <v>13000</v>
      </c>
      <c r="U123" s="493">
        <f>IFERROR(IF(AND(Tabla465[[#This Row],[Cantidad de Insumos]]="",Tabla465[[#This Row],[Precio Unitario]]=""),"",Tabla465[[#This Row],[Precio Unitario]]*Tabla465[[#This Row],[Cantidad de Insumos]]),"")</f>
        <v>13000</v>
      </c>
      <c r="V123" s="493" t="str">
        <f>IFERROR(VLOOKUP($J123,[1]Insumos!$C$2:$F$528,4,FALSE),"")</f>
        <v>2.7.2.6.01</v>
      </c>
      <c r="W123" s="504" t="s">
        <v>1302</v>
      </c>
    </row>
    <row r="124" spans="2:23" ht="51" x14ac:dyDescent="0.2">
      <c r="B124" s="490" t="str">
        <f>IF(Tabla465[[#This Row],[Tipos de Acciones]]="","",CONCATENATE(Tabla465[[#This Row],[POA]],".",Tabla465[[#This Row],[SRS]],".",Tabla465[[#This Row],[AREA]],".",Tabla465[[#This Row],[TIPO]]))</f>
        <v>2018.R8.Gerencia.Regional (Consolidado)</v>
      </c>
      <c r="C124" s="490">
        <f>IF(Tabla465[[#This Row],[Tipos de Acciones]]="","",'[1]Formulario PPGR1'!$N$2)</f>
        <v>2018</v>
      </c>
      <c r="D124" s="490" t="str">
        <f>IF(Tabla465[[#This Row],[Tipos de Acciones]]="","",'[1]Formulario PPGR1'!$N$3)</f>
        <v>R8</v>
      </c>
      <c r="E124" s="490" t="str">
        <f>IF(Tabla465[[#This Row],[Tipos de Acciones]]="","",'[1]Formulario PPGR1'!$N$4)</f>
        <v>Gerencia</v>
      </c>
      <c r="F124" s="490" t="str">
        <f>IF(Tabla465[[#This Row],[Tipos de Acciones]]="","",'[1]Formulario PPGR1'!$N$5)</f>
        <v>Regional (Consolidado)</v>
      </c>
      <c r="G124" s="499" t="s">
        <v>1311</v>
      </c>
      <c r="H124" s="509" t="s">
        <v>157</v>
      </c>
      <c r="I124" s="510">
        <f>IFERROR(VLOOKUP(Tabla465[[#This Row],[Tipo de Equipo]],[1]LSIns!F16:G32,2,FALSE),"")</f>
        <v>0</v>
      </c>
      <c r="J124" s="509" t="s">
        <v>921</v>
      </c>
      <c r="K124" s="509" t="s">
        <v>2377</v>
      </c>
      <c r="L124" s="509"/>
      <c r="M124" s="499" t="s">
        <v>465</v>
      </c>
      <c r="N124" s="511" t="s">
        <v>2387</v>
      </c>
      <c r="O124" s="511" t="s">
        <v>1536</v>
      </c>
      <c r="P124" s="512" t="str">
        <f>IFERROR(VLOOKUP(Tabla465[[#This Row],[Provincia]],[1]Prov!$A$2:$B$156,2,FALSE),"")</f>
        <v/>
      </c>
      <c r="Q124" s="513" t="s">
        <v>1473</v>
      </c>
      <c r="R124" s="498" t="s">
        <v>440</v>
      </c>
      <c r="S124" s="498">
        <v>1</v>
      </c>
      <c r="T124" s="498">
        <v>13000</v>
      </c>
      <c r="U124" s="493">
        <f>IFERROR(IF(AND(Tabla465[[#This Row],[Cantidad de Insumos]]="",Tabla465[[#This Row],[Precio Unitario]]=""),"",Tabla465[[#This Row],[Precio Unitario]]*Tabla465[[#This Row],[Cantidad de Insumos]]),"")</f>
        <v>13000</v>
      </c>
      <c r="V124" s="493" t="str">
        <f>IFERROR(VLOOKUP($J124,[1]Insumos!$C$2:$F$528,4,FALSE),"")</f>
        <v>2.7.2.6.01</v>
      </c>
      <c r="W124" s="504" t="s">
        <v>1302</v>
      </c>
    </row>
    <row r="125" spans="2:23" ht="51" x14ac:dyDescent="0.2">
      <c r="B125" s="490" t="str">
        <f>IF(Tabla465[[#This Row],[Tipos de Acciones]]="","",CONCATENATE(Tabla465[[#This Row],[POA]],".",Tabla465[[#This Row],[SRS]],".",Tabla465[[#This Row],[AREA]],".",Tabla465[[#This Row],[TIPO]]))</f>
        <v>2018.R8.Gerencia.Regional (Consolidado)</v>
      </c>
      <c r="C125" s="490">
        <f>IF(Tabla465[[#This Row],[Tipos de Acciones]]="","",'[1]Formulario PPGR1'!$N$2)</f>
        <v>2018</v>
      </c>
      <c r="D125" s="490" t="str">
        <f>IF(Tabla465[[#This Row],[Tipos de Acciones]]="","",'[1]Formulario PPGR1'!$N$3)</f>
        <v>R8</v>
      </c>
      <c r="E125" s="490" t="str">
        <f>IF(Tabla465[[#This Row],[Tipos de Acciones]]="","",'[1]Formulario PPGR1'!$N$4)</f>
        <v>Gerencia</v>
      </c>
      <c r="F125" s="490" t="str">
        <f>IF(Tabla465[[#This Row],[Tipos de Acciones]]="","",'[1]Formulario PPGR1'!$N$5)</f>
        <v>Regional (Consolidado)</v>
      </c>
      <c r="G125" s="499" t="s">
        <v>1311</v>
      </c>
      <c r="H125" s="509" t="s">
        <v>157</v>
      </c>
      <c r="I125" s="510">
        <f>IFERROR(VLOOKUP(Tabla465[[#This Row],[Tipo de Equipo]],[1]LSIns!F16:G32,2,FALSE),"")</f>
        <v>0</v>
      </c>
      <c r="J125" s="509" t="s">
        <v>921</v>
      </c>
      <c r="K125" s="509" t="s">
        <v>2378</v>
      </c>
      <c r="L125" s="509"/>
      <c r="M125" s="499" t="s">
        <v>465</v>
      </c>
      <c r="N125" s="511" t="s">
        <v>2387</v>
      </c>
      <c r="O125" s="511" t="s">
        <v>1536</v>
      </c>
      <c r="P125" s="512" t="str">
        <f>IFERROR(VLOOKUP(Tabla465[[#This Row],[Provincia]],[1]Prov!$A$2:$B$156,2,FALSE),"")</f>
        <v/>
      </c>
      <c r="Q125" s="513" t="s">
        <v>1473</v>
      </c>
      <c r="R125" s="498" t="s">
        <v>440</v>
      </c>
      <c r="S125" s="498">
        <v>1</v>
      </c>
      <c r="T125" s="498">
        <v>13000</v>
      </c>
      <c r="U125" s="493">
        <f>IFERROR(IF(AND(Tabla465[[#This Row],[Cantidad de Insumos]]="",Tabla465[[#This Row],[Precio Unitario]]=""),"",Tabla465[[#This Row],[Precio Unitario]]*Tabla465[[#This Row],[Cantidad de Insumos]]),"")</f>
        <v>13000</v>
      </c>
      <c r="V125" s="493" t="str">
        <f>IFERROR(VLOOKUP($J125,[1]Insumos!$C$2:$F$528,4,FALSE),"")</f>
        <v>2.7.2.6.01</v>
      </c>
      <c r="W125" s="504" t="s">
        <v>1302</v>
      </c>
    </row>
    <row r="126" spans="2:23" ht="51" x14ac:dyDescent="0.2">
      <c r="B126" s="490" t="str">
        <f>IF(Tabla465[[#This Row],[Tipos de Acciones]]="","",CONCATENATE(Tabla465[[#This Row],[POA]],".",Tabla465[[#This Row],[SRS]],".",Tabla465[[#This Row],[AREA]],".",Tabla465[[#This Row],[TIPO]]))</f>
        <v>2018.R8.Gerencia.Regional (Consolidado)</v>
      </c>
      <c r="C126" s="490">
        <f>IF(Tabla465[[#This Row],[Tipos de Acciones]]="","",'[1]Formulario PPGR1'!$N$2)</f>
        <v>2018</v>
      </c>
      <c r="D126" s="490" t="str">
        <f>IF(Tabla465[[#This Row],[Tipos de Acciones]]="","",'[1]Formulario PPGR1'!$N$3)</f>
        <v>R8</v>
      </c>
      <c r="E126" s="490" t="str">
        <f>IF(Tabla465[[#This Row],[Tipos de Acciones]]="","",'[1]Formulario PPGR1'!$N$4)</f>
        <v>Gerencia</v>
      </c>
      <c r="F126" s="490" t="str">
        <f>IF(Tabla465[[#This Row],[Tipos de Acciones]]="","",'[1]Formulario PPGR1'!$N$5)</f>
        <v>Regional (Consolidado)</v>
      </c>
      <c r="G126" s="499" t="s">
        <v>1311</v>
      </c>
      <c r="H126" s="509" t="s">
        <v>157</v>
      </c>
      <c r="I126" s="510">
        <f>IFERROR(VLOOKUP(Tabla465[[#This Row],[Tipo de Equipo]],[1]LSIns!F16:G32,2,FALSE),"")</f>
        <v>0</v>
      </c>
      <c r="J126" s="509" t="s">
        <v>921</v>
      </c>
      <c r="K126" s="509" t="s">
        <v>2378</v>
      </c>
      <c r="L126" s="509"/>
      <c r="M126" s="499" t="s">
        <v>465</v>
      </c>
      <c r="N126" s="511" t="s">
        <v>2388</v>
      </c>
      <c r="O126" s="511" t="s">
        <v>1528</v>
      </c>
      <c r="P126" s="512" t="str">
        <f>IFERROR(VLOOKUP(Tabla465[[#This Row],[Provincia]],[1]Prov!$A$2:$B$156,2,FALSE),"")</f>
        <v/>
      </c>
      <c r="Q126" s="513" t="s">
        <v>1420</v>
      </c>
      <c r="R126" s="498" t="s">
        <v>440</v>
      </c>
      <c r="S126" s="498">
        <v>1</v>
      </c>
      <c r="T126" s="498">
        <v>13000</v>
      </c>
      <c r="U126" s="493">
        <f>IFERROR(IF(AND(Tabla465[[#This Row],[Cantidad de Insumos]]="",Tabla465[[#This Row],[Precio Unitario]]=""),"",Tabla465[[#This Row],[Precio Unitario]]*Tabla465[[#This Row],[Cantidad de Insumos]]),"")</f>
        <v>13000</v>
      </c>
      <c r="V126" s="493" t="str">
        <f>IFERROR(VLOOKUP($J126,[1]Insumos!$C$2:$F$528,4,FALSE),"")</f>
        <v>2.7.2.6.01</v>
      </c>
      <c r="W126" s="504" t="s">
        <v>1302</v>
      </c>
    </row>
    <row r="127" spans="2:23" ht="25.5" x14ac:dyDescent="0.2">
      <c r="B127" s="490" t="str">
        <f>IF(Tabla465[[#This Row],[Tipos de Acciones]]="","",CONCATENATE(Tabla465[[#This Row],[POA]],".",Tabla465[[#This Row],[SRS]],".",Tabla465[[#This Row],[AREA]],".",Tabla465[[#This Row],[TIPO]]))</f>
        <v>2018.R8.Gerencia.Regional (Consolidado)</v>
      </c>
      <c r="C127" s="490">
        <f>IF(Tabla465[[#This Row],[Tipos de Acciones]]="","",'[1]Formulario PPGR1'!$N$2)</f>
        <v>2018</v>
      </c>
      <c r="D127" s="490" t="str">
        <f>IF(Tabla465[[#This Row],[Tipos de Acciones]]="","",'[1]Formulario PPGR1'!$N$3)</f>
        <v>R8</v>
      </c>
      <c r="E127" s="490" t="str">
        <f>IF(Tabla465[[#This Row],[Tipos de Acciones]]="","",'[1]Formulario PPGR1'!$N$4)</f>
        <v>Gerencia</v>
      </c>
      <c r="F127" s="490" t="str">
        <f>IF(Tabla465[[#This Row],[Tipos de Acciones]]="","",'[1]Formulario PPGR1'!$N$5)</f>
        <v>Regional (Consolidado)</v>
      </c>
      <c r="G127" s="499" t="s">
        <v>1313</v>
      </c>
      <c r="H127" s="509" t="s">
        <v>2375</v>
      </c>
      <c r="I127" s="510">
        <f>IFERROR(VLOOKUP(Tabla465[[#This Row],[Tipo de Equipo]],[1]LSIns!F16:G32,2,FALSE),"")</f>
        <v>0</v>
      </c>
      <c r="J127" s="509" t="s">
        <v>764</v>
      </c>
      <c r="K127" s="509"/>
      <c r="L127" s="509"/>
      <c r="M127" s="499" t="s">
        <v>465</v>
      </c>
      <c r="N127" s="511" t="s">
        <v>2389</v>
      </c>
      <c r="O127" s="511" t="s">
        <v>1527</v>
      </c>
      <c r="P127" s="512" t="str">
        <f>IFERROR(VLOOKUP(Tabla465[[#This Row],[Provincia]],[1]Prov!$A$2:$B$156,2,FALSE),"")</f>
        <v/>
      </c>
      <c r="Q127" s="513" t="s">
        <v>1412</v>
      </c>
      <c r="R127" s="498" t="s">
        <v>440</v>
      </c>
      <c r="S127" s="498">
        <v>1</v>
      </c>
      <c r="T127" s="498">
        <v>30000</v>
      </c>
      <c r="U127" s="493">
        <f>IFERROR(IF(AND(Tabla465[[#This Row],[Cantidad de Insumos]]="",Tabla465[[#This Row],[Precio Unitario]]=""),"",Tabla465[[#This Row],[Precio Unitario]]*Tabla465[[#This Row],[Cantidad de Insumos]]),"")</f>
        <v>30000</v>
      </c>
      <c r="V127" s="493" t="str">
        <f>IFERROR(VLOOKUP($J127,[1]Insumos!$C$2:$F$528,4,FALSE),"")</f>
        <v>2.6.3.1.01</v>
      </c>
      <c r="W127" s="504" t="s">
        <v>1302</v>
      </c>
    </row>
    <row r="128" spans="2:23" ht="25.5" x14ac:dyDescent="0.2">
      <c r="B128" s="490" t="str">
        <f>IF(Tabla465[[#This Row],[Tipos de Acciones]]="","",CONCATENATE(Tabla465[[#This Row],[POA]],".",Tabla465[[#This Row],[SRS]],".",Tabla465[[#This Row],[AREA]],".",Tabla465[[#This Row],[TIPO]]))</f>
        <v>2018.R8.Gerencia.Regional (Consolidado)</v>
      </c>
      <c r="C128" s="490">
        <f>IF(Tabla465[[#This Row],[Tipos de Acciones]]="","",'[1]Formulario PPGR1'!$N$2)</f>
        <v>2018</v>
      </c>
      <c r="D128" s="490" t="str">
        <f>IF(Tabla465[[#This Row],[Tipos de Acciones]]="","",'[1]Formulario PPGR1'!$N$3)</f>
        <v>R8</v>
      </c>
      <c r="E128" s="490" t="str">
        <f>IF(Tabla465[[#This Row],[Tipos de Acciones]]="","",'[1]Formulario PPGR1'!$N$4)</f>
        <v>Gerencia</v>
      </c>
      <c r="F128" s="490" t="str">
        <f>IF(Tabla465[[#This Row],[Tipos de Acciones]]="","",'[1]Formulario PPGR1'!$N$5)</f>
        <v>Regional (Consolidado)</v>
      </c>
      <c r="G128" s="499" t="s">
        <v>1313</v>
      </c>
      <c r="H128" s="509" t="s">
        <v>718</v>
      </c>
      <c r="I128" s="510">
        <f>IFERROR(VLOOKUP(Tabla465[[#This Row],[Tipo de Equipo]],[1]LSIns!F16:G32,2,FALSE),"")</f>
        <v>0</v>
      </c>
      <c r="J128" s="509" t="s">
        <v>724</v>
      </c>
      <c r="K128" s="509"/>
      <c r="L128" s="509"/>
      <c r="M128" s="499" t="s">
        <v>465</v>
      </c>
      <c r="N128" s="511" t="s">
        <v>2390</v>
      </c>
      <c r="O128" s="511" t="s">
        <v>1527</v>
      </c>
      <c r="P128" s="512" t="str">
        <f>IFERROR(VLOOKUP(Tabla465[[#This Row],[Provincia]],[1]Prov!$A$2:$B$156,2,FALSE),"")</f>
        <v/>
      </c>
      <c r="Q128" s="513" t="s">
        <v>1412</v>
      </c>
      <c r="R128" s="498" t="s">
        <v>440</v>
      </c>
      <c r="S128" s="498">
        <v>1</v>
      </c>
      <c r="T128" s="498">
        <v>17000</v>
      </c>
      <c r="U128" s="493">
        <f>IFERROR(IF(AND(Tabla465[[#This Row],[Cantidad de Insumos]]="",Tabla465[[#This Row],[Precio Unitario]]=""),"",Tabla465[[#This Row],[Precio Unitario]]*Tabla465[[#This Row],[Cantidad de Insumos]]),"")</f>
        <v>17000</v>
      </c>
      <c r="V128" s="493" t="str">
        <f>IFERROR(VLOOKUP($J128,[1]Insumos!$C$2:$F$528,4,FALSE),"")</f>
        <v>2.6.1.4.01</v>
      </c>
      <c r="W128" s="504" t="s">
        <v>1302</v>
      </c>
    </row>
    <row r="129" spans="2:23" ht="38.25" x14ac:dyDescent="0.2">
      <c r="B129" s="490" t="str">
        <f>IF(Tabla465[[#This Row],[Tipos de Acciones]]="","",CONCATENATE(Tabla465[[#This Row],[POA]],".",Tabla465[[#This Row],[SRS]],".",Tabla465[[#This Row],[AREA]],".",Tabla465[[#This Row],[TIPO]]))</f>
        <v>2018.R8.Gerencia.Regional (Consolidado)</v>
      </c>
      <c r="C129" s="490">
        <f>IF(Tabla465[[#This Row],[Tipos de Acciones]]="","",'[1]Formulario PPGR1'!$N$2)</f>
        <v>2018</v>
      </c>
      <c r="D129" s="490" t="str">
        <f>IF(Tabla465[[#This Row],[Tipos de Acciones]]="","",'[1]Formulario PPGR1'!$N$3)</f>
        <v>R8</v>
      </c>
      <c r="E129" s="490" t="str">
        <f>IF(Tabla465[[#This Row],[Tipos de Acciones]]="","",'[1]Formulario PPGR1'!$N$4)</f>
        <v>Gerencia</v>
      </c>
      <c r="F129" s="490" t="str">
        <f>IF(Tabla465[[#This Row],[Tipos de Acciones]]="","",'[1]Formulario PPGR1'!$N$5)</f>
        <v>Regional (Consolidado)</v>
      </c>
      <c r="G129" s="499" t="s">
        <v>1313</v>
      </c>
      <c r="H129" s="509" t="s">
        <v>256</v>
      </c>
      <c r="I129" s="510">
        <f>IFERROR(VLOOKUP(Tabla465[[#This Row],[Tipo de Equipo]],[1]LSIns!F16:G32,2,FALSE),"")</f>
        <v>0</v>
      </c>
      <c r="J129" s="509" t="s">
        <v>974</v>
      </c>
      <c r="K129" s="509"/>
      <c r="L129" s="509"/>
      <c r="M129" s="499" t="s">
        <v>465</v>
      </c>
      <c r="N129" s="511" t="s">
        <v>2390</v>
      </c>
      <c r="O129" s="511" t="s">
        <v>1527</v>
      </c>
      <c r="P129" s="512" t="str">
        <f>IFERROR(VLOOKUP(Tabla465[[#This Row],[Provincia]],[1]Prov!$A$2:$B$156,2,FALSE),"")</f>
        <v/>
      </c>
      <c r="Q129" s="513" t="s">
        <v>1412</v>
      </c>
      <c r="R129" s="498" t="s">
        <v>440</v>
      </c>
      <c r="S129" s="498">
        <v>3</v>
      </c>
      <c r="T129" s="498">
        <v>1500</v>
      </c>
      <c r="U129" s="493">
        <f>IFERROR(IF(AND(Tabla465[[#This Row],[Cantidad de Insumos]]="",Tabla465[[#This Row],[Precio Unitario]]=""),"",Tabla465[[#This Row],[Precio Unitario]]*Tabla465[[#This Row],[Cantidad de Insumos]]),"")</f>
        <v>4500</v>
      </c>
      <c r="V129" s="493" t="str">
        <f>IFERROR(VLOOKUP($J129,[1]Insumos!$C$2:$F$528,4,FALSE),"")</f>
        <v>2.6.1.1.02</v>
      </c>
      <c r="W129" s="504" t="s">
        <v>1302</v>
      </c>
    </row>
    <row r="130" spans="2:23" ht="38.25" x14ac:dyDescent="0.2">
      <c r="B130" s="490" t="str">
        <f>IF(Tabla465[[#This Row],[Tipos de Acciones]]="","",CONCATENATE(Tabla465[[#This Row],[POA]],".",Tabla465[[#This Row],[SRS]],".",Tabla465[[#This Row],[AREA]],".",Tabla465[[#This Row],[TIPO]]))</f>
        <v>2018.R8.Gerencia.Regional (Consolidado)</v>
      </c>
      <c r="C130" s="490">
        <f>IF(Tabla465[[#This Row],[Tipos de Acciones]]="","",'[1]Formulario PPGR1'!$N$2)</f>
        <v>2018</v>
      </c>
      <c r="D130" s="490" t="str">
        <f>IF(Tabla465[[#This Row],[Tipos de Acciones]]="","",'[1]Formulario PPGR1'!$N$3)</f>
        <v>R8</v>
      </c>
      <c r="E130" s="490" t="str">
        <f>IF(Tabla465[[#This Row],[Tipos de Acciones]]="","",'[1]Formulario PPGR1'!$N$4)</f>
        <v>Gerencia</v>
      </c>
      <c r="F130" s="490" t="str">
        <f>IF(Tabla465[[#This Row],[Tipos de Acciones]]="","",'[1]Formulario PPGR1'!$N$5)</f>
        <v>Regional (Consolidado)</v>
      </c>
      <c r="G130" s="499" t="s">
        <v>1313</v>
      </c>
      <c r="H130" s="509" t="s">
        <v>256</v>
      </c>
      <c r="I130" s="510">
        <f>IFERROR(VLOOKUP(Tabla465[[#This Row],[Tipo de Equipo]],[1]LSIns!F16:G32,2,FALSE),"")</f>
        <v>0</v>
      </c>
      <c r="J130" s="509" t="s">
        <v>974</v>
      </c>
      <c r="K130" s="509"/>
      <c r="L130" s="509"/>
      <c r="M130" s="499" t="s">
        <v>465</v>
      </c>
      <c r="N130" s="511" t="s">
        <v>2391</v>
      </c>
      <c r="O130" s="511" t="s">
        <v>1527</v>
      </c>
      <c r="P130" s="512" t="str">
        <f>IFERROR(VLOOKUP(Tabla465[[#This Row],[Provincia]],[1]Prov!$A$2:$B$156,2,FALSE),"")</f>
        <v/>
      </c>
      <c r="Q130" s="513" t="s">
        <v>1412</v>
      </c>
      <c r="R130" s="498" t="s">
        <v>440</v>
      </c>
      <c r="S130" s="498">
        <v>2</v>
      </c>
      <c r="T130" s="498">
        <v>1500</v>
      </c>
      <c r="U130" s="493">
        <f>IFERROR(IF(AND(Tabla465[[#This Row],[Cantidad de Insumos]]="",Tabla465[[#This Row],[Precio Unitario]]=""),"",Tabla465[[#This Row],[Precio Unitario]]*Tabla465[[#This Row],[Cantidad de Insumos]]),"")</f>
        <v>3000</v>
      </c>
      <c r="V130" s="493" t="str">
        <f>IFERROR(VLOOKUP($J130,[1]Insumos!$C$2:$F$528,4,FALSE),"")</f>
        <v>2.6.1.1.02</v>
      </c>
      <c r="W130" s="504" t="s">
        <v>1302</v>
      </c>
    </row>
    <row r="131" spans="2:23" ht="38.25" x14ac:dyDescent="0.2">
      <c r="B131" s="490" t="str">
        <f>IF(Tabla465[[#This Row],[Tipos de Acciones]]="","",CONCATENATE(Tabla465[[#This Row],[POA]],".",Tabla465[[#This Row],[SRS]],".",Tabla465[[#This Row],[AREA]],".",Tabla465[[#This Row],[TIPO]]))</f>
        <v>2018.R8.Gerencia.Regional (Consolidado)</v>
      </c>
      <c r="C131" s="490">
        <f>IF(Tabla465[[#This Row],[Tipos de Acciones]]="","",'[1]Formulario PPGR1'!$N$2)</f>
        <v>2018</v>
      </c>
      <c r="D131" s="490" t="str">
        <f>IF(Tabla465[[#This Row],[Tipos de Acciones]]="","",'[1]Formulario PPGR1'!$N$3)</f>
        <v>R8</v>
      </c>
      <c r="E131" s="490" t="str">
        <f>IF(Tabla465[[#This Row],[Tipos de Acciones]]="","",'[1]Formulario PPGR1'!$N$4)</f>
        <v>Gerencia</v>
      </c>
      <c r="F131" s="490" t="str">
        <f>IF(Tabla465[[#This Row],[Tipos de Acciones]]="","",'[1]Formulario PPGR1'!$N$5)</f>
        <v>Regional (Consolidado)</v>
      </c>
      <c r="G131" s="499" t="s">
        <v>1313</v>
      </c>
      <c r="H131" s="509" t="s">
        <v>256</v>
      </c>
      <c r="I131" s="510">
        <f>IFERROR(VLOOKUP(Tabla465[[#This Row],[Tipo de Equipo]],[1]LSIns!F16:G32,2,FALSE),"")</f>
        <v>0</v>
      </c>
      <c r="J131" s="509" t="s">
        <v>974</v>
      </c>
      <c r="K131" s="509"/>
      <c r="L131" s="509"/>
      <c r="M131" s="499" t="s">
        <v>465</v>
      </c>
      <c r="N131" s="511" t="s">
        <v>2388</v>
      </c>
      <c r="O131" s="511" t="s">
        <v>1528</v>
      </c>
      <c r="P131" s="512" t="str">
        <f>IFERROR(VLOOKUP(Tabla465[[#This Row],[Provincia]],[1]Prov!$A$2:$B$156,2,FALSE),"")</f>
        <v/>
      </c>
      <c r="Q131" s="513" t="s">
        <v>1420</v>
      </c>
      <c r="R131" s="498" t="s">
        <v>440</v>
      </c>
      <c r="S131" s="498">
        <v>2</v>
      </c>
      <c r="T131" s="498">
        <v>1500</v>
      </c>
      <c r="U131" s="493">
        <f>IFERROR(IF(AND(Tabla465[[#This Row],[Cantidad de Insumos]]="",Tabla465[[#This Row],[Precio Unitario]]=""),"",Tabla465[[#This Row],[Precio Unitario]]*Tabla465[[#This Row],[Cantidad de Insumos]]),"")</f>
        <v>3000</v>
      </c>
      <c r="V131" s="493" t="str">
        <f>IFERROR(VLOOKUP($J131,[1]Insumos!$C$2:$F$528,4,FALSE),"")</f>
        <v>2.6.1.1.02</v>
      </c>
      <c r="W131" s="504" t="s">
        <v>1302</v>
      </c>
    </row>
    <row r="132" spans="2:23" ht="25.5" x14ac:dyDescent="0.2">
      <c r="B132" s="490" t="str">
        <f>IF(Tabla465[[#This Row],[Tipos de Acciones]]="","",CONCATENATE(Tabla465[[#This Row],[POA]],".",Tabla465[[#This Row],[SRS]],".",Tabla465[[#This Row],[AREA]],".",Tabla465[[#This Row],[TIPO]]))</f>
        <v>2018.R8.Gerencia.Regional (Consolidado)</v>
      </c>
      <c r="C132" s="490">
        <f>IF(Tabla465[[#This Row],[Tipos de Acciones]]="","",'[1]Formulario PPGR1'!$N$2)</f>
        <v>2018</v>
      </c>
      <c r="D132" s="490" t="str">
        <f>IF(Tabla465[[#This Row],[Tipos de Acciones]]="","",'[1]Formulario PPGR1'!$N$3)</f>
        <v>R8</v>
      </c>
      <c r="E132" s="490" t="str">
        <f>IF(Tabla465[[#This Row],[Tipos de Acciones]]="","",'[1]Formulario PPGR1'!$N$4)</f>
        <v>Gerencia</v>
      </c>
      <c r="F132" s="490" t="str">
        <f>IF(Tabla465[[#This Row],[Tipos de Acciones]]="","",'[1]Formulario PPGR1'!$N$5)</f>
        <v>Regional (Consolidado)</v>
      </c>
      <c r="G132" s="499" t="s">
        <v>1313</v>
      </c>
      <c r="H132" s="509" t="s">
        <v>2375</v>
      </c>
      <c r="I132" s="510">
        <f>IFERROR(VLOOKUP(Tabla465[[#This Row],[Tipo de Equipo]],[1]LSIns!F16:G32,2,FALSE),"")</f>
        <v>0</v>
      </c>
      <c r="J132" s="509" t="s">
        <v>764</v>
      </c>
      <c r="K132" s="509"/>
      <c r="L132" s="509"/>
      <c r="M132" s="499" t="s">
        <v>465</v>
      </c>
      <c r="N132" s="511" t="s">
        <v>2388</v>
      </c>
      <c r="O132" s="511" t="s">
        <v>1528</v>
      </c>
      <c r="P132" s="512" t="str">
        <f>IFERROR(VLOOKUP(Tabla465[[#This Row],[Provincia]],[1]Prov!$A$2:$B$156,2,FALSE),"")</f>
        <v/>
      </c>
      <c r="Q132" s="513" t="s">
        <v>1420</v>
      </c>
      <c r="R132" s="498" t="s">
        <v>440</v>
      </c>
      <c r="S132" s="498">
        <v>1</v>
      </c>
      <c r="T132" s="498">
        <v>30000</v>
      </c>
      <c r="U132" s="493">
        <f>IFERROR(IF(AND(Tabla465[[#This Row],[Cantidad de Insumos]]="",Tabla465[[#This Row],[Precio Unitario]]=""),"",Tabla465[[#This Row],[Precio Unitario]]*Tabla465[[#This Row],[Cantidad de Insumos]]),"")</f>
        <v>30000</v>
      </c>
      <c r="V132" s="493" t="str">
        <f>IFERROR(VLOOKUP($J132,[1]Insumos!$C$2:$F$528,4,FALSE),"")</f>
        <v>2.6.3.1.01</v>
      </c>
      <c r="W132" s="504" t="s">
        <v>1302</v>
      </c>
    </row>
    <row r="133" spans="2:23" x14ac:dyDescent="0.2">
      <c r="B133" s="490" t="str">
        <f>IF(Tabla465[[#This Row],[Tipos de Acciones]]="","",CONCATENATE(Tabla465[[#This Row],[POA]],".",Tabla465[[#This Row],[SRS]],".",Tabla465[[#This Row],[AREA]],".",Tabla465[[#This Row],[TIPO]]))</f>
        <v>2018.R8.Gerencia.Regional (Consolidado)</v>
      </c>
      <c r="C133" s="490">
        <f>IF(Tabla465[[#This Row],[Tipos de Acciones]]="","",'[1]Formulario PPGR1'!$N$2)</f>
        <v>2018</v>
      </c>
      <c r="D133" s="490" t="str">
        <f>IF(Tabla465[[#This Row],[Tipos de Acciones]]="","",'[1]Formulario PPGR1'!$N$3)</f>
        <v>R8</v>
      </c>
      <c r="E133" s="490" t="str">
        <f>IF(Tabla465[[#This Row],[Tipos de Acciones]]="","",'[1]Formulario PPGR1'!$N$4)</f>
        <v>Gerencia</v>
      </c>
      <c r="F133" s="490" t="str">
        <f>IF(Tabla465[[#This Row],[Tipos de Acciones]]="","",'[1]Formulario PPGR1'!$N$5)</f>
        <v>Regional (Consolidado)</v>
      </c>
      <c r="G133" s="499" t="s">
        <v>1313</v>
      </c>
      <c r="H133" s="509" t="s">
        <v>718</v>
      </c>
      <c r="I133" s="510">
        <f>IFERROR(VLOOKUP(Tabla465[[#This Row],[Tipo de Equipo]],[1]LSIns!F16:G32,2,FALSE),"")</f>
        <v>0</v>
      </c>
      <c r="J133" s="509" t="s">
        <v>724</v>
      </c>
      <c r="K133" s="509"/>
      <c r="L133" s="509"/>
      <c r="M133" s="499" t="s">
        <v>465</v>
      </c>
      <c r="N133" s="511" t="s">
        <v>2387</v>
      </c>
      <c r="O133" s="511" t="s">
        <v>1536</v>
      </c>
      <c r="P133" s="512" t="str">
        <f>IFERROR(VLOOKUP(Tabla465[[#This Row],[Provincia]],[1]Prov!$A$2:$B$156,2,FALSE),"")</f>
        <v/>
      </c>
      <c r="Q133" s="513" t="s">
        <v>1473</v>
      </c>
      <c r="R133" s="498" t="s">
        <v>440</v>
      </c>
      <c r="S133" s="498">
        <v>1</v>
      </c>
      <c r="T133" s="498">
        <v>30000</v>
      </c>
      <c r="U133" s="493">
        <f>IFERROR(IF(AND(Tabla465[[#This Row],[Cantidad de Insumos]]="",Tabla465[[#This Row],[Precio Unitario]]=""),"",Tabla465[[#This Row],[Precio Unitario]]*Tabla465[[#This Row],[Cantidad de Insumos]]),"")</f>
        <v>30000</v>
      </c>
      <c r="V133" s="493" t="str">
        <f>IFERROR(VLOOKUP($J133,[1]Insumos!$C$2:$F$528,4,FALSE),"")</f>
        <v>2.6.1.4.01</v>
      </c>
      <c r="W133" s="504" t="s">
        <v>1302</v>
      </c>
    </row>
    <row r="134" spans="2:23" ht="38.25" x14ac:dyDescent="0.2">
      <c r="B134" s="490" t="str">
        <f>IF(Tabla465[[#This Row],[Tipos de Acciones]]="","",CONCATENATE(Tabla465[[#This Row],[POA]],".",Tabla465[[#This Row],[SRS]],".",Tabla465[[#This Row],[AREA]],".",Tabla465[[#This Row],[TIPO]]))</f>
        <v>2018.R8.Gerencia.Regional (Consolidado)</v>
      </c>
      <c r="C134" s="490">
        <f>IF(Tabla465[[#This Row],[Tipos de Acciones]]="","",'[1]Formulario PPGR1'!$N$2)</f>
        <v>2018</v>
      </c>
      <c r="D134" s="490" t="str">
        <f>IF(Tabla465[[#This Row],[Tipos de Acciones]]="","",'[1]Formulario PPGR1'!$N$3)</f>
        <v>R8</v>
      </c>
      <c r="E134" s="490" t="str">
        <f>IF(Tabla465[[#This Row],[Tipos de Acciones]]="","",'[1]Formulario PPGR1'!$N$4)</f>
        <v>Gerencia</v>
      </c>
      <c r="F134" s="490" t="str">
        <f>IF(Tabla465[[#This Row],[Tipos de Acciones]]="","",'[1]Formulario PPGR1'!$N$5)</f>
        <v>Regional (Consolidado)</v>
      </c>
      <c r="G134" s="499" t="s">
        <v>1313</v>
      </c>
      <c r="H134" s="509" t="s">
        <v>256</v>
      </c>
      <c r="I134" s="510">
        <f>IFERROR(VLOOKUP(Tabla465[[#This Row],[Tipo de Equipo]],[1]LSIns!F16:G32,2,FALSE),"")</f>
        <v>0</v>
      </c>
      <c r="J134" s="509" t="s">
        <v>974</v>
      </c>
      <c r="K134" s="509"/>
      <c r="L134" s="509"/>
      <c r="M134" s="499" t="s">
        <v>465</v>
      </c>
      <c r="N134" s="511" t="s">
        <v>2392</v>
      </c>
      <c r="O134" s="511" t="s">
        <v>1528</v>
      </c>
      <c r="P134" s="512" t="str">
        <f>IFERROR(VLOOKUP(Tabla465[[#This Row],[Provincia]],[1]Prov!$A$2:$B$156,2,FALSE),"")</f>
        <v/>
      </c>
      <c r="Q134" s="513" t="s">
        <v>1420</v>
      </c>
      <c r="R134" s="498" t="s">
        <v>440</v>
      </c>
      <c r="S134" s="498">
        <v>2</v>
      </c>
      <c r="T134" s="498">
        <v>1500</v>
      </c>
      <c r="U134" s="493">
        <f>IFERROR(IF(AND(Tabla465[[#This Row],[Cantidad de Insumos]]="",Tabla465[[#This Row],[Precio Unitario]]=""),"",Tabla465[[#This Row],[Precio Unitario]]*Tabla465[[#This Row],[Cantidad de Insumos]]),"")</f>
        <v>3000</v>
      </c>
      <c r="V134" s="493" t="str">
        <f>IFERROR(VLOOKUP($J134,[1]Insumos!$C$2:$F$528,4,FALSE),"")</f>
        <v>2.6.1.1.02</v>
      </c>
      <c r="W134" s="504" t="s">
        <v>1302</v>
      </c>
    </row>
    <row r="135" spans="2:23" ht="25.5" x14ac:dyDescent="0.2">
      <c r="B135" s="490" t="str">
        <f>IF(Tabla465[[#This Row],[Tipos de Acciones]]="","",CONCATENATE(Tabla465[[#This Row],[POA]],".",Tabla465[[#This Row],[SRS]],".",Tabla465[[#This Row],[AREA]],".",Tabla465[[#This Row],[TIPO]]))</f>
        <v>2018.R8.Gerencia.Regional (Consolidado)</v>
      </c>
      <c r="C135" s="490">
        <f>IF(Tabla465[[#This Row],[Tipos de Acciones]]="","",'[1]Formulario PPGR1'!$N$2)</f>
        <v>2018</v>
      </c>
      <c r="D135" s="490" t="str">
        <f>IF(Tabla465[[#This Row],[Tipos de Acciones]]="","",'[1]Formulario PPGR1'!$N$3)</f>
        <v>R8</v>
      </c>
      <c r="E135" s="490" t="str">
        <f>IF(Tabla465[[#This Row],[Tipos de Acciones]]="","",'[1]Formulario PPGR1'!$N$4)</f>
        <v>Gerencia</v>
      </c>
      <c r="F135" s="490" t="str">
        <f>IF(Tabla465[[#This Row],[Tipos de Acciones]]="","",'[1]Formulario PPGR1'!$N$5)</f>
        <v>Regional (Consolidado)</v>
      </c>
      <c r="G135" s="499" t="s">
        <v>1313</v>
      </c>
      <c r="H135" s="509" t="s">
        <v>718</v>
      </c>
      <c r="I135" s="510">
        <f>IFERROR(VLOOKUP(Tabla465[[#This Row],[Tipo de Equipo]],[1]LSIns!F16:G32,2,FALSE),"")</f>
        <v>0</v>
      </c>
      <c r="J135" s="509" t="s">
        <v>724</v>
      </c>
      <c r="K135" s="509"/>
      <c r="L135" s="509"/>
      <c r="M135" s="499" t="s">
        <v>465</v>
      </c>
      <c r="N135" s="511" t="s">
        <v>2380</v>
      </c>
      <c r="O135" s="511" t="s">
        <v>1527</v>
      </c>
      <c r="P135" s="512" t="str">
        <f>IFERROR(VLOOKUP(Tabla465[[#This Row],[Provincia]],[1]Prov!$A$2:$B$156,2,FALSE),"")</f>
        <v/>
      </c>
      <c r="Q135" s="513" t="s">
        <v>1412</v>
      </c>
      <c r="R135" s="498" t="s">
        <v>440</v>
      </c>
      <c r="S135" s="498">
        <v>1</v>
      </c>
      <c r="T135" s="498">
        <v>17000</v>
      </c>
      <c r="U135" s="493">
        <f>IFERROR(IF(AND(Tabla465[[#This Row],[Cantidad de Insumos]]="",Tabla465[[#This Row],[Precio Unitario]]=""),"",Tabla465[[#This Row],[Precio Unitario]]*Tabla465[[#This Row],[Cantidad de Insumos]]),"")</f>
        <v>17000</v>
      </c>
      <c r="V135" s="493" t="str">
        <f>IFERROR(VLOOKUP($J135,[1]Insumos!$C$2:$F$528,4,FALSE),"")</f>
        <v>2.6.1.4.01</v>
      </c>
      <c r="W135" s="504" t="s">
        <v>1302</v>
      </c>
    </row>
    <row r="136" spans="2:23" ht="25.5" x14ac:dyDescent="0.2">
      <c r="B136" s="490" t="str">
        <f>IF(Tabla465[[#This Row],[Tipos de Acciones]]="","",CONCATENATE(Tabla465[[#This Row],[POA]],".",Tabla465[[#This Row],[SRS]],".",Tabla465[[#This Row],[AREA]],".",Tabla465[[#This Row],[TIPO]]))</f>
        <v>2018.R8.Gerencia.Regional (Consolidado)</v>
      </c>
      <c r="C136" s="490">
        <f>IF(Tabla465[[#This Row],[Tipos de Acciones]]="","",'[1]Formulario PPGR1'!$N$2)</f>
        <v>2018</v>
      </c>
      <c r="D136" s="490" t="str">
        <f>IF(Tabla465[[#This Row],[Tipos de Acciones]]="","",'[1]Formulario PPGR1'!$N$3)</f>
        <v>R8</v>
      </c>
      <c r="E136" s="490" t="str">
        <f>IF(Tabla465[[#This Row],[Tipos de Acciones]]="","",'[1]Formulario PPGR1'!$N$4)</f>
        <v>Gerencia</v>
      </c>
      <c r="F136" s="490" t="str">
        <f>IF(Tabla465[[#This Row],[Tipos de Acciones]]="","",'[1]Formulario PPGR1'!$N$5)</f>
        <v>Regional (Consolidado)</v>
      </c>
      <c r="G136" s="499" t="s">
        <v>1313</v>
      </c>
      <c r="H136" s="509" t="s">
        <v>718</v>
      </c>
      <c r="I136" s="510">
        <f>IFERROR(VLOOKUP(Tabla465[[#This Row],[Tipo de Equipo]],[1]LSIns!F16:G32,2,FALSE),"")</f>
        <v>0</v>
      </c>
      <c r="J136" s="509" t="s">
        <v>724</v>
      </c>
      <c r="K136" s="509"/>
      <c r="L136" s="509"/>
      <c r="M136" s="499" t="s">
        <v>465</v>
      </c>
      <c r="N136" s="511" t="s">
        <v>2389</v>
      </c>
      <c r="O136" s="511" t="s">
        <v>1527</v>
      </c>
      <c r="P136" s="512" t="str">
        <f>IFERROR(VLOOKUP(Tabla465[[#This Row],[Provincia]],[1]Prov!$A$2:$B$156,2,FALSE),"")</f>
        <v/>
      </c>
      <c r="Q136" s="513" t="s">
        <v>1412</v>
      </c>
      <c r="R136" s="498" t="s">
        <v>440</v>
      </c>
      <c r="S136" s="498">
        <v>1</v>
      </c>
      <c r="T136" s="498">
        <v>17000</v>
      </c>
      <c r="U136" s="493">
        <f>IFERROR(IF(AND(Tabla465[[#This Row],[Cantidad de Insumos]]="",Tabla465[[#This Row],[Precio Unitario]]=""),"",Tabla465[[#This Row],[Precio Unitario]]*Tabla465[[#This Row],[Cantidad de Insumos]]),"")</f>
        <v>17000</v>
      </c>
      <c r="V136" s="493" t="str">
        <f>IFERROR(VLOOKUP($J136,[1]Insumos!$C$2:$F$528,4,FALSE),"")</f>
        <v>2.6.1.4.01</v>
      </c>
      <c r="W136" s="504" t="s">
        <v>1302</v>
      </c>
    </row>
    <row r="137" spans="2:23" ht="25.5" x14ac:dyDescent="0.2">
      <c r="B137" s="490" t="str">
        <f>IF(Tabla465[[#This Row],[Tipos de Acciones]]="","",CONCATENATE(Tabla465[[#This Row],[POA]],".",Tabla465[[#This Row],[SRS]],".",Tabla465[[#This Row],[AREA]],".",Tabla465[[#This Row],[TIPO]]))</f>
        <v>2018.R8.Gerencia.Regional (Consolidado)</v>
      </c>
      <c r="C137" s="490">
        <f>IF(Tabla465[[#This Row],[Tipos de Acciones]]="","",'[1]Formulario PPGR1'!$N$2)</f>
        <v>2018</v>
      </c>
      <c r="D137" s="490" t="str">
        <f>IF(Tabla465[[#This Row],[Tipos de Acciones]]="","",'[1]Formulario PPGR1'!$N$3)</f>
        <v>R8</v>
      </c>
      <c r="E137" s="490" t="str">
        <f>IF(Tabla465[[#This Row],[Tipos de Acciones]]="","",'[1]Formulario PPGR1'!$N$4)</f>
        <v>Gerencia</v>
      </c>
      <c r="F137" s="490" t="str">
        <f>IF(Tabla465[[#This Row],[Tipos de Acciones]]="","",'[1]Formulario PPGR1'!$N$5)</f>
        <v>Regional (Consolidado)</v>
      </c>
      <c r="G137" s="499" t="s">
        <v>1313</v>
      </c>
      <c r="H137" s="509" t="s">
        <v>718</v>
      </c>
      <c r="I137" s="510">
        <f>IFERROR(VLOOKUP(Tabla465[[#This Row],[Tipo de Equipo]],[1]LSIns!F16:G32,2,FALSE),"")</f>
        <v>0</v>
      </c>
      <c r="J137" s="509" t="s">
        <v>724</v>
      </c>
      <c r="K137" s="509"/>
      <c r="L137" s="509"/>
      <c r="M137" s="499" t="s">
        <v>465</v>
      </c>
      <c r="N137" s="511" t="s">
        <v>2382</v>
      </c>
      <c r="O137" s="511" t="s">
        <v>1527</v>
      </c>
      <c r="P137" s="512" t="str">
        <f>IFERROR(VLOOKUP(Tabla465[[#This Row],[Provincia]],[1]Prov!$A$2:$B$156,2,FALSE),"")</f>
        <v/>
      </c>
      <c r="Q137" s="513" t="s">
        <v>1412</v>
      </c>
      <c r="R137" s="498" t="s">
        <v>440</v>
      </c>
      <c r="S137" s="498">
        <v>1</v>
      </c>
      <c r="T137" s="498">
        <v>17000</v>
      </c>
      <c r="U137" s="493">
        <f>IFERROR(IF(AND(Tabla465[[#This Row],[Cantidad de Insumos]]="",Tabla465[[#This Row],[Precio Unitario]]=""),"",Tabla465[[#This Row],[Precio Unitario]]*Tabla465[[#This Row],[Cantidad de Insumos]]),"")</f>
        <v>17000</v>
      </c>
      <c r="V137" s="493" t="str">
        <f>IFERROR(VLOOKUP($J137,[1]Insumos!$C$2:$F$528,4,FALSE),"")</f>
        <v>2.6.1.4.01</v>
      </c>
      <c r="W137" s="504" t="s">
        <v>1302</v>
      </c>
    </row>
    <row r="138" spans="2:23" ht="38.25" x14ac:dyDescent="0.2">
      <c r="B138" s="490" t="str">
        <f>IF(Tabla465[[#This Row],[Tipos de Acciones]]="","",CONCATENATE(Tabla465[[#This Row],[POA]],".",Tabla465[[#This Row],[SRS]],".",Tabla465[[#This Row],[AREA]],".",Tabla465[[#This Row],[TIPO]]))</f>
        <v>2018.R8.Gerencia.Regional (Consolidado)</v>
      </c>
      <c r="C138" s="490">
        <f>IF(Tabla465[[#This Row],[Tipos de Acciones]]="","",'[1]Formulario PPGR1'!$N$2)</f>
        <v>2018</v>
      </c>
      <c r="D138" s="490" t="str">
        <f>IF(Tabla465[[#This Row],[Tipos de Acciones]]="","",'[1]Formulario PPGR1'!$N$3)</f>
        <v>R8</v>
      </c>
      <c r="E138" s="490" t="str">
        <f>IF(Tabla465[[#This Row],[Tipos de Acciones]]="","",'[1]Formulario PPGR1'!$N$4)</f>
        <v>Gerencia</v>
      </c>
      <c r="F138" s="490" t="str">
        <f>IF(Tabla465[[#This Row],[Tipos de Acciones]]="","",'[1]Formulario PPGR1'!$N$5)</f>
        <v>Regional (Consolidado)</v>
      </c>
      <c r="G138" s="499" t="s">
        <v>1313</v>
      </c>
      <c r="H138" s="509" t="s">
        <v>256</v>
      </c>
      <c r="I138" s="510">
        <f>IFERROR(VLOOKUP(Tabla465[[#This Row],[Tipo de Equipo]],[1]LSIns!F16:G32,2,FALSE),"")</f>
        <v>0</v>
      </c>
      <c r="J138" s="509" t="s">
        <v>974</v>
      </c>
      <c r="K138" s="509"/>
      <c r="L138" s="509"/>
      <c r="M138" s="499" t="s">
        <v>465</v>
      </c>
      <c r="N138" s="511" t="s">
        <v>2381</v>
      </c>
      <c r="O138" s="511" t="s">
        <v>1527</v>
      </c>
      <c r="P138" s="512" t="str">
        <f>IFERROR(VLOOKUP(Tabla465[[#This Row],[Provincia]],[1]Prov!$A$2:$B$156,2,FALSE),"")</f>
        <v/>
      </c>
      <c r="Q138" s="513" t="s">
        <v>1412</v>
      </c>
      <c r="R138" s="498" t="s">
        <v>440</v>
      </c>
      <c r="S138" s="498">
        <v>3</v>
      </c>
      <c r="T138" s="498">
        <v>1500</v>
      </c>
      <c r="U138" s="493">
        <f>IFERROR(IF(AND(Tabla465[[#This Row],[Cantidad de Insumos]]="",Tabla465[[#This Row],[Precio Unitario]]=""),"",Tabla465[[#This Row],[Precio Unitario]]*Tabla465[[#This Row],[Cantidad de Insumos]]),"")</f>
        <v>4500</v>
      </c>
      <c r="V138" s="493" t="str">
        <f>IFERROR(VLOOKUP($J138,[1]Insumos!$C$2:$F$528,4,FALSE),"")</f>
        <v>2.6.1.1.02</v>
      </c>
      <c r="W138" s="504" t="s">
        <v>1302</v>
      </c>
    </row>
    <row r="139" spans="2:23" ht="38.25" x14ac:dyDescent="0.2">
      <c r="B139" s="490" t="str">
        <f>IF(Tabla465[[#This Row],[Tipos de Acciones]]="","",CONCATENATE(Tabla465[[#This Row],[POA]],".",Tabla465[[#This Row],[SRS]],".",Tabla465[[#This Row],[AREA]],".",Tabla465[[#This Row],[TIPO]]))</f>
        <v>2018.R8.Gerencia.Regional (Consolidado)</v>
      </c>
      <c r="C139" s="490">
        <f>IF(Tabla465[[#This Row],[Tipos de Acciones]]="","",'[1]Formulario PPGR1'!$N$2)</f>
        <v>2018</v>
      </c>
      <c r="D139" s="490" t="str">
        <f>IF(Tabla465[[#This Row],[Tipos de Acciones]]="","",'[1]Formulario PPGR1'!$N$3)</f>
        <v>R8</v>
      </c>
      <c r="E139" s="490" t="str">
        <f>IF(Tabla465[[#This Row],[Tipos de Acciones]]="","",'[1]Formulario PPGR1'!$N$4)</f>
        <v>Gerencia</v>
      </c>
      <c r="F139" s="490" t="str">
        <f>IF(Tabla465[[#This Row],[Tipos de Acciones]]="","",'[1]Formulario PPGR1'!$N$5)</f>
        <v>Regional (Consolidado)</v>
      </c>
      <c r="G139" s="499" t="s">
        <v>1313</v>
      </c>
      <c r="H139" s="509" t="s">
        <v>157</v>
      </c>
      <c r="I139" s="510">
        <f>IFERROR(VLOOKUP(Tabla465[[#This Row],[Tipo de Equipo]],[1]LSIns!F16:G32,2,FALSE),"")</f>
        <v>0</v>
      </c>
      <c r="J139" s="509"/>
      <c r="K139" s="509" t="s">
        <v>2393</v>
      </c>
      <c r="L139" s="509"/>
      <c r="M139" s="499" t="s">
        <v>465</v>
      </c>
      <c r="N139" s="511" t="s">
        <v>2399</v>
      </c>
      <c r="O139" s="511" t="s">
        <v>1527</v>
      </c>
      <c r="P139" s="512" t="str">
        <f>IFERROR(VLOOKUP(Tabla465[[#This Row],[Provincia]],[1]Prov!$A$2:$B$156,2,FALSE),"")</f>
        <v/>
      </c>
      <c r="Q139" s="513" t="s">
        <v>1527</v>
      </c>
      <c r="R139" s="498" t="s">
        <v>440</v>
      </c>
      <c r="S139" s="498">
        <v>1</v>
      </c>
      <c r="T139" s="498"/>
      <c r="U139" s="493">
        <f>IFERROR(IF(AND(Tabla465[[#This Row],[Cantidad de Insumos]]="",Tabla465[[#This Row],[Precio Unitario]]=""),"",Tabla465[[#This Row],[Precio Unitario]]*Tabla465[[#This Row],[Cantidad de Insumos]]),"")</f>
        <v>0</v>
      </c>
      <c r="V139" s="493" t="str">
        <f>IFERROR(VLOOKUP($J139,[1]Insumos!$C$2:$F$528,4,FALSE),"")</f>
        <v/>
      </c>
      <c r="W139" s="504"/>
    </row>
    <row r="140" spans="2:23" ht="38.25" x14ac:dyDescent="0.2">
      <c r="B140" s="490" t="str">
        <f>IF(Tabla465[[#This Row],[Tipos de Acciones]]="","",CONCATENATE(Tabla465[[#This Row],[POA]],".",Tabla465[[#This Row],[SRS]],".",Tabla465[[#This Row],[AREA]],".",Tabla465[[#This Row],[TIPO]]))</f>
        <v>2018.R8.Gerencia.Regional (Consolidado)</v>
      </c>
      <c r="C140" s="490">
        <f>IF(Tabla465[[#This Row],[Tipos de Acciones]]="","",'[1]Formulario PPGR1'!$N$2)</f>
        <v>2018</v>
      </c>
      <c r="D140" s="490" t="str">
        <f>IF(Tabla465[[#This Row],[Tipos de Acciones]]="","",'[1]Formulario PPGR1'!$N$3)</f>
        <v>R8</v>
      </c>
      <c r="E140" s="490" t="str">
        <f>IF(Tabla465[[#This Row],[Tipos de Acciones]]="","",'[1]Formulario PPGR1'!$N$4)</f>
        <v>Gerencia</v>
      </c>
      <c r="F140" s="490" t="str">
        <f>IF(Tabla465[[#This Row],[Tipos de Acciones]]="","",'[1]Formulario PPGR1'!$N$5)</f>
        <v>Regional (Consolidado)</v>
      </c>
      <c r="G140" s="499" t="s">
        <v>1313</v>
      </c>
      <c r="H140" s="509" t="s">
        <v>157</v>
      </c>
      <c r="I140" s="510">
        <f>IFERROR(VLOOKUP(Tabla465[[#This Row],[Tipo de Equipo]],[1]LSIns!F16:G32,2,FALSE),"")</f>
        <v>0</v>
      </c>
      <c r="J140" s="509"/>
      <c r="K140" s="509" t="s">
        <v>2393</v>
      </c>
      <c r="L140" s="509"/>
      <c r="M140" s="499" t="s">
        <v>465</v>
      </c>
      <c r="N140" s="511" t="s">
        <v>2400</v>
      </c>
      <c r="O140" s="511" t="s">
        <v>1527</v>
      </c>
      <c r="P140" s="512" t="str">
        <f>IFERROR(VLOOKUP(Tabla465[[#This Row],[Provincia]],[1]Prov!$A$2:$B$156,2,FALSE),"")</f>
        <v/>
      </c>
      <c r="Q140" s="513" t="s">
        <v>1527</v>
      </c>
      <c r="R140" s="498" t="s">
        <v>440</v>
      </c>
      <c r="S140" s="498">
        <v>1</v>
      </c>
      <c r="T140" s="498"/>
      <c r="U140" s="493">
        <f>IFERROR(IF(AND(Tabla465[[#This Row],[Cantidad de Insumos]]="",Tabla465[[#This Row],[Precio Unitario]]=""),"",Tabla465[[#This Row],[Precio Unitario]]*Tabla465[[#This Row],[Cantidad de Insumos]]),"")</f>
        <v>0</v>
      </c>
      <c r="V140" s="493" t="str">
        <f>IFERROR(VLOOKUP($J140,[1]Insumos!$C$2:$F$528,4,FALSE),"")</f>
        <v/>
      </c>
      <c r="W140" s="504"/>
    </row>
    <row r="141" spans="2:23" ht="38.25" x14ac:dyDescent="0.2">
      <c r="B141" s="490" t="str">
        <f>IF(Tabla465[[#This Row],[Tipos de Acciones]]="","",CONCATENATE(Tabla465[[#This Row],[POA]],".",Tabla465[[#This Row],[SRS]],".",Tabla465[[#This Row],[AREA]],".",Tabla465[[#This Row],[TIPO]]))</f>
        <v>2018.R8.Gerencia.Regional (Consolidado)</v>
      </c>
      <c r="C141" s="490">
        <f>IF(Tabla465[[#This Row],[Tipos de Acciones]]="","",'[1]Formulario PPGR1'!$N$2)</f>
        <v>2018</v>
      </c>
      <c r="D141" s="490" t="str">
        <f>IF(Tabla465[[#This Row],[Tipos de Acciones]]="","",'[1]Formulario PPGR1'!$N$3)</f>
        <v>R8</v>
      </c>
      <c r="E141" s="490" t="str">
        <f>IF(Tabla465[[#This Row],[Tipos de Acciones]]="","",'[1]Formulario PPGR1'!$N$4)</f>
        <v>Gerencia</v>
      </c>
      <c r="F141" s="490" t="str">
        <f>IF(Tabla465[[#This Row],[Tipos de Acciones]]="","",'[1]Formulario PPGR1'!$N$5)</f>
        <v>Regional (Consolidado)</v>
      </c>
      <c r="G141" s="499" t="s">
        <v>1313</v>
      </c>
      <c r="H141" s="509" t="s">
        <v>157</v>
      </c>
      <c r="I141" s="510">
        <f>IFERROR(VLOOKUP(Tabla465[[#This Row],[Tipo de Equipo]],[1]LSIns!F16:G32,2,FALSE),"")</f>
        <v>0</v>
      </c>
      <c r="J141" s="509"/>
      <c r="K141" s="509" t="s">
        <v>2393</v>
      </c>
      <c r="L141" s="509"/>
      <c r="M141" s="499" t="s">
        <v>465</v>
      </c>
      <c r="N141" s="511" t="s">
        <v>2401</v>
      </c>
      <c r="O141" s="511" t="s">
        <v>1527</v>
      </c>
      <c r="P141" s="512" t="str">
        <f>IFERROR(VLOOKUP(Tabla465[[#This Row],[Provincia]],[1]Prov!$A$2:$B$156,2,FALSE),"")</f>
        <v/>
      </c>
      <c r="Q141" s="513" t="s">
        <v>1527</v>
      </c>
      <c r="R141" s="498" t="s">
        <v>440</v>
      </c>
      <c r="S141" s="498">
        <v>1</v>
      </c>
      <c r="T141" s="498"/>
      <c r="U141" s="493">
        <f>IFERROR(IF(AND(Tabla465[[#This Row],[Cantidad de Insumos]]="",Tabla465[[#This Row],[Precio Unitario]]=""),"",Tabla465[[#This Row],[Precio Unitario]]*Tabla465[[#This Row],[Cantidad de Insumos]]),"")</f>
        <v>0</v>
      </c>
      <c r="V141" s="493" t="str">
        <f>IFERROR(VLOOKUP($J141,[1]Insumos!$C$2:$F$528,4,FALSE),"")</f>
        <v/>
      </c>
      <c r="W141" s="504"/>
    </row>
    <row r="142" spans="2:23" ht="38.25" x14ac:dyDescent="0.2">
      <c r="B142" s="490" t="str">
        <f>IF(Tabla465[[#This Row],[Tipos de Acciones]]="","",CONCATENATE(Tabla465[[#This Row],[POA]],".",Tabla465[[#This Row],[SRS]],".",Tabla465[[#This Row],[AREA]],".",Tabla465[[#This Row],[TIPO]]))</f>
        <v>2018.R8.Gerencia.Regional (Consolidado)</v>
      </c>
      <c r="C142" s="490">
        <f>IF(Tabla465[[#This Row],[Tipos de Acciones]]="","",'[1]Formulario PPGR1'!$N$2)</f>
        <v>2018</v>
      </c>
      <c r="D142" s="490" t="str">
        <f>IF(Tabla465[[#This Row],[Tipos de Acciones]]="","",'[1]Formulario PPGR1'!$N$3)</f>
        <v>R8</v>
      </c>
      <c r="E142" s="490" t="str">
        <f>IF(Tabla465[[#This Row],[Tipos de Acciones]]="","",'[1]Formulario PPGR1'!$N$4)</f>
        <v>Gerencia</v>
      </c>
      <c r="F142" s="490" t="str">
        <f>IF(Tabla465[[#This Row],[Tipos de Acciones]]="","",'[1]Formulario PPGR1'!$N$5)</f>
        <v>Regional (Consolidado)</v>
      </c>
      <c r="G142" s="499" t="s">
        <v>1313</v>
      </c>
      <c r="H142" s="509" t="s">
        <v>157</v>
      </c>
      <c r="I142" s="510">
        <f>IFERROR(VLOOKUP(Tabla465[[#This Row],[Tipo de Equipo]],[1]LSIns!F16:G32,2,FALSE),"")</f>
        <v>0</v>
      </c>
      <c r="J142" s="509"/>
      <c r="K142" s="509" t="s">
        <v>2393</v>
      </c>
      <c r="L142" s="509"/>
      <c r="M142" s="499" t="s">
        <v>465</v>
      </c>
      <c r="N142" s="511" t="s">
        <v>2402</v>
      </c>
      <c r="O142" s="511" t="s">
        <v>1527</v>
      </c>
      <c r="P142" s="512" t="str">
        <f>IFERROR(VLOOKUP(Tabla465[[#This Row],[Provincia]],[1]Prov!$A$2:$B$156,2,FALSE),"")</f>
        <v/>
      </c>
      <c r="Q142" s="513" t="s">
        <v>1527</v>
      </c>
      <c r="R142" s="498" t="s">
        <v>440</v>
      </c>
      <c r="S142" s="498">
        <v>1</v>
      </c>
      <c r="T142" s="498"/>
      <c r="U142" s="493">
        <f>IFERROR(IF(AND(Tabla465[[#This Row],[Cantidad de Insumos]]="",Tabla465[[#This Row],[Precio Unitario]]=""),"",Tabla465[[#This Row],[Precio Unitario]]*Tabla465[[#This Row],[Cantidad de Insumos]]),"")</f>
        <v>0</v>
      </c>
      <c r="V142" s="493" t="str">
        <f>IFERROR(VLOOKUP($J142,[1]Insumos!$C$2:$F$528,4,FALSE),"")</f>
        <v/>
      </c>
      <c r="W142" s="504"/>
    </row>
    <row r="143" spans="2:23" ht="38.25" x14ac:dyDescent="0.2">
      <c r="B143" s="490" t="str">
        <f>IF(Tabla465[[#This Row],[Tipos de Acciones]]="","",CONCATENATE(Tabla465[[#This Row],[POA]],".",Tabla465[[#This Row],[SRS]],".",Tabla465[[#This Row],[AREA]],".",Tabla465[[#This Row],[TIPO]]))</f>
        <v>2018.R8.Gerencia.Regional (Consolidado)</v>
      </c>
      <c r="C143" s="490">
        <f>IF(Tabla465[[#This Row],[Tipos de Acciones]]="","",'[1]Formulario PPGR1'!$N$2)</f>
        <v>2018</v>
      </c>
      <c r="D143" s="490" t="str">
        <f>IF(Tabla465[[#This Row],[Tipos de Acciones]]="","",'[1]Formulario PPGR1'!$N$3)</f>
        <v>R8</v>
      </c>
      <c r="E143" s="490" t="str">
        <f>IF(Tabla465[[#This Row],[Tipos de Acciones]]="","",'[1]Formulario PPGR1'!$N$4)</f>
        <v>Gerencia</v>
      </c>
      <c r="F143" s="490" t="str">
        <f>IF(Tabla465[[#This Row],[Tipos de Acciones]]="","",'[1]Formulario PPGR1'!$N$5)</f>
        <v>Regional (Consolidado)</v>
      </c>
      <c r="G143" s="499" t="s">
        <v>1313</v>
      </c>
      <c r="H143" s="509" t="s">
        <v>157</v>
      </c>
      <c r="I143" s="510">
        <f>IFERROR(VLOOKUP(Tabla465[[#This Row],[Tipo de Equipo]],[1]LSIns!F16:G32,2,FALSE),"")</f>
        <v>0</v>
      </c>
      <c r="J143" s="509"/>
      <c r="K143" s="509" t="s">
        <v>2393</v>
      </c>
      <c r="L143" s="509"/>
      <c r="M143" s="499" t="s">
        <v>465</v>
      </c>
      <c r="N143" s="511" t="s">
        <v>2403</v>
      </c>
      <c r="O143" s="511" t="s">
        <v>1527</v>
      </c>
      <c r="P143" s="512" t="str">
        <f>IFERROR(VLOOKUP(Tabla465[[#This Row],[Provincia]],[1]Prov!$A$2:$B$156,2,FALSE),"")</f>
        <v/>
      </c>
      <c r="Q143" s="513" t="s">
        <v>1527</v>
      </c>
      <c r="R143" s="498" t="s">
        <v>440</v>
      </c>
      <c r="S143" s="498">
        <v>1</v>
      </c>
      <c r="T143" s="498"/>
      <c r="U143" s="493">
        <f>IFERROR(IF(AND(Tabla465[[#This Row],[Cantidad de Insumos]]="",Tabla465[[#This Row],[Precio Unitario]]=""),"",Tabla465[[#This Row],[Precio Unitario]]*Tabla465[[#This Row],[Cantidad de Insumos]]),"")</f>
        <v>0</v>
      </c>
      <c r="V143" s="493" t="str">
        <f>IFERROR(VLOOKUP($J143,[1]Insumos!$C$2:$F$528,4,FALSE),"")</f>
        <v/>
      </c>
      <c r="W143" s="504"/>
    </row>
    <row r="144" spans="2:23" ht="38.25" x14ac:dyDescent="0.2">
      <c r="B144" s="490" t="str">
        <f>IF(Tabla465[[#This Row],[Tipos de Acciones]]="","",CONCATENATE(Tabla465[[#This Row],[POA]],".",Tabla465[[#This Row],[SRS]],".",Tabla465[[#This Row],[AREA]],".",Tabla465[[#This Row],[TIPO]]))</f>
        <v>2018.R8.Gerencia.Regional (Consolidado)</v>
      </c>
      <c r="C144" s="490">
        <f>IF(Tabla465[[#This Row],[Tipos de Acciones]]="","",'[1]Formulario PPGR1'!$N$2)</f>
        <v>2018</v>
      </c>
      <c r="D144" s="490" t="str">
        <f>IF(Tabla465[[#This Row],[Tipos de Acciones]]="","",'[1]Formulario PPGR1'!$N$3)</f>
        <v>R8</v>
      </c>
      <c r="E144" s="490" t="str">
        <f>IF(Tabla465[[#This Row],[Tipos de Acciones]]="","",'[1]Formulario PPGR1'!$N$4)</f>
        <v>Gerencia</v>
      </c>
      <c r="F144" s="490" t="str">
        <f>IF(Tabla465[[#This Row],[Tipos de Acciones]]="","",'[1]Formulario PPGR1'!$N$5)</f>
        <v>Regional (Consolidado)</v>
      </c>
      <c r="G144" s="499" t="s">
        <v>1313</v>
      </c>
      <c r="H144" s="509" t="s">
        <v>157</v>
      </c>
      <c r="I144" s="510">
        <f>IFERROR(VLOOKUP(Tabla465[[#This Row],[Tipo de Equipo]],[1]LSIns!F16:G32,2,FALSE),"")</f>
        <v>0</v>
      </c>
      <c r="J144" s="509"/>
      <c r="K144" s="509" t="s">
        <v>2393</v>
      </c>
      <c r="L144" s="509"/>
      <c r="M144" s="499" t="s">
        <v>465</v>
      </c>
      <c r="N144" s="511" t="s">
        <v>2404</v>
      </c>
      <c r="O144" s="511" t="s">
        <v>1536</v>
      </c>
      <c r="P144" s="512" t="str">
        <f>IFERROR(VLOOKUP(Tabla465[[#This Row],[Provincia]],[1]Prov!$A$2:$B$156,2,FALSE),"")</f>
        <v/>
      </c>
      <c r="Q144" s="513" t="s">
        <v>1536</v>
      </c>
      <c r="R144" s="498" t="s">
        <v>440</v>
      </c>
      <c r="S144" s="498">
        <v>1</v>
      </c>
      <c r="T144" s="498"/>
      <c r="U144" s="493">
        <f>IFERROR(IF(AND(Tabla465[[#This Row],[Cantidad de Insumos]]="",Tabla465[[#This Row],[Precio Unitario]]=""),"",Tabla465[[#This Row],[Precio Unitario]]*Tabla465[[#This Row],[Cantidad de Insumos]]),"")</f>
        <v>0</v>
      </c>
      <c r="V144" s="493" t="str">
        <f>IFERROR(VLOOKUP($J144,[1]Insumos!$C$2:$F$528,4,FALSE),"")</f>
        <v/>
      </c>
      <c r="W144" s="504"/>
    </row>
    <row r="145" spans="2:23" ht="38.25" x14ac:dyDescent="0.2">
      <c r="B145" s="490" t="str">
        <f>IF(Tabla465[[#This Row],[Tipos de Acciones]]="","",CONCATENATE(Tabla465[[#This Row],[POA]],".",Tabla465[[#This Row],[SRS]],".",Tabla465[[#This Row],[AREA]],".",Tabla465[[#This Row],[TIPO]]))</f>
        <v>2018.R8.Gerencia.Regional (Consolidado)</v>
      </c>
      <c r="C145" s="490">
        <f>IF(Tabla465[[#This Row],[Tipos de Acciones]]="","",'[1]Formulario PPGR1'!$N$2)</f>
        <v>2018</v>
      </c>
      <c r="D145" s="490" t="str">
        <f>IF(Tabla465[[#This Row],[Tipos de Acciones]]="","",'[1]Formulario PPGR1'!$N$3)</f>
        <v>R8</v>
      </c>
      <c r="E145" s="490" t="str">
        <f>IF(Tabla465[[#This Row],[Tipos de Acciones]]="","",'[1]Formulario PPGR1'!$N$4)</f>
        <v>Gerencia</v>
      </c>
      <c r="F145" s="490" t="str">
        <f>IF(Tabla465[[#This Row],[Tipos de Acciones]]="","",'[1]Formulario PPGR1'!$N$5)</f>
        <v>Regional (Consolidado)</v>
      </c>
      <c r="G145" s="499" t="s">
        <v>1313</v>
      </c>
      <c r="H145" s="509" t="s">
        <v>157</v>
      </c>
      <c r="I145" s="510">
        <f>IFERROR(VLOOKUP(Tabla465[[#This Row],[Tipo de Equipo]],[1]LSIns!F16:G32,2,FALSE),"")</f>
        <v>0</v>
      </c>
      <c r="J145" s="509"/>
      <c r="K145" s="509" t="s">
        <v>2393</v>
      </c>
      <c r="L145" s="509"/>
      <c r="M145" s="499" t="s">
        <v>465</v>
      </c>
      <c r="N145" s="511" t="s">
        <v>2405</v>
      </c>
      <c r="O145" s="511" t="s">
        <v>1528</v>
      </c>
      <c r="P145" s="512" t="str">
        <f>IFERROR(VLOOKUP(Tabla465[[#This Row],[Provincia]],[1]Prov!$A$2:$B$156,2,FALSE),"")</f>
        <v/>
      </c>
      <c r="Q145" s="513" t="s">
        <v>1528</v>
      </c>
      <c r="R145" s="498" t="s">
        <v>440</v>
      </c>
      <c r="S145" s="498">
        <v>1</v>
      </c>
      <c r="T145" s="498"/>
      <c r="U145" s="493">
        <f>IFERROR(IF(AND(Tabla465[[#This Row],[Cantidad de Insumos]]="",Tabla465[[#This Row],[Precio Unitario]]=""),"",Tabla465[[#This Row],[Precio Unitario]]*Tabla465[[#This Row],[Cantidad de Insumos]]),"")</f>
        <v>0</v>
      </c>
      <c r="V145" s="493" t="str">
        <f>IFERROR(VLOOKUP($J145,[1]Insumos!$C$2:$F$528,4,FALSE),"")</f>
        <v/>
      </c>
      <c r="W145" s="504"/>
    </row>
    <row r="146" spans="2:23" ht="38.25" x14ac:dyDescent="0.2">
      <c r="B146" s="490" t="str">
        <f>IF(Tabla465[[#This Row],[Tipos de Acciones]]="","",CONCATENATE(Tabla465[[#This Row],[POA]],".",Tabla465[[#This Row],[SRS]],".",Tabla465[[#This Row],[AREA]],".",Tabla465[[#This Row],[TIPO]]))</f>
        <v>2018.R8.Gerencia.Regional (Consolidado)</v>
      </c>
      <c r="C146" s="490">
        <f>IF(Tabla465[[#This Row],[Tipos de Acciones]]="","",'[1]Formulario PPGR1'!$N$2)</f>
        <v>2018</v>
      </c>
      <c r="D146" s="490" t="str">
        <f>IF(Tabla465[[#This Row],[Tipos de Acciones]]="","",'[1]Formulario PPGR1'!$N$3)</f>
        <v>R8</v>
      </c>
      <c r="E146" s="490" t="str">
        <f>IF(Tabla465[[#This Row],[Tipos de Acciones]]="","",'[1]Formulario PPGR1'!$N$4)</f>
        <v>Gerencia</v>
      </c>
      <c r="F146" s="490" t="str">
        <f>IF(Tabla465[[#This Row],[Tipos de Acciones]]="","",'[1]Formulario PPGR1'!$N$5)</f>
        <v>Regional (Consolidado)</v>
      </c>
      <c r="G146" s="499" t="s">
        <v>1313</v>
      </c>
      <c r="H146" s="509" t="s">
        <v>157</v>
      </c>
      <c r="I146" s="510">
        <f>IFERROR(VLOOKUP(Tabla465[[#This Row],[Tipo de Equipo]],[1]LSIns!F16:G32,2,FALSE),"")</f>
        <v>0</v>
      </c>
      <c r="J146" s="509"/>
      <c r="K146" s="509" t="s">
        <v>2393</v>
      </c>
      <c r="L146" s="509"/>
      <c r="M146" s="499" t="s">
        <v>466</v>
      </c>
      <c r="N146" s="511" t="s">
        <v>2406</v>
      </c>
      <c r="O146" s="511" t="s">
        <v>1527</v>
      </c>
      <c r="P146" s="512" t="str">
        <f>IFERROR(VLOOKUP(Tabla465[[#This Row],[Provincia]],[1]Prov!$A$2:$B$156,2,FALSE),"")</f>
        <v/>
      </c>
      <c r="Q146" s="513" t="s">
        <v>1527</v>
      </c>
      <c r="R146" s="498" t="s">
        <v>440</v>
      </c>
      <c r="S146" s="498">
        <v>1</v>
      </c>
      <c r="T146" s="498"/>
      <c r="U146" s="493">
        <f>IFERROR(IF(AND(Tabla465[[#This Row],[Cantidad de Insumos]]="",Tabla465[[#This Row],[Precio Unitario]]=""),"",Tabla465[[#This Row],[Precio Unitario]]*Tabla465[[#This Row],[Cantidad de Insumos]]),"")</f>
        <v>0</v>
      </c>
      <c r="V146" s="493" t="str">
        <f>IFERROR(VLOOKUP($J146,[1]Insumos!$C$2:$F$528,4,FALSE),"")</f>
        <v/>
      </c>
      <c r="W146" s="504"/>
    </row>
    <row r="147" spans="2:23" ht="38.25" x14ac:dyDescent="0.2">
      <c r="B147" s="490" t="str">
        <f>IF(Tabla465[[#This Row],[Tipos de Acciones]]="","",CONCATENATE(Tabla465[[#This Row],[POA]],".",Tabla465[[#This Row],[SRS]],".",Tabla465[[#This Row],[AREA]],".",Tabla465[[#This Row],[TIPO]]))</f>
        <v>2018.R8.Gerencia.Regional (Consolidado)</v>
      </c>
      <c r="C147" s="490">
        <f>IF(Tabla465[[#This Row],[Tipos de Acciones]]="","",'[1]Formulario PPGR1'!$N$2)</f>
        <v>2018</v>
      </c>
      <c r="D147" s="490" t="str">
        <f>IF(Tabla465[[#This Row],[Tipos de Acciones]]="","",'[1]Formulario PPGR1'!$N$3)</f>
        <v>R8</v>
      </c>
      <c r="E147" s="490" t="str">
        <f>IF(Tabla465[[#This Row],[Tipos de Acciones]]="","",'[1]Formulario PPGR1'!$N$4)</f>
        <v>Gerencia</v>
      </c>
      <c r="F147" s="490" t="str">
        <f>IF(Tabla465[[#This Row],[Tipos de Acciones]]="","",'[1]Formulario PPGR1'!$N$5)</f>
        <v>Regional (Consolidado)</v>
      </c>
      <c r="G147" s="499" t="s">
        <v>1313</v>
      </c>
      <c r="H147" s="509" t="s">
        <v>157</v>
      </c>
      <c r="I147" s="510">
        <f>IFERROR(VLOOKUP(Tabla465[[#This Row],[Tipo de Equipo]],[1]LSIns!F16:G32,2,FALSE),"")</f>
        <v>0</v>
      </c>
      <c r="J147" s="509"/>
      <c r="K147" s="509" t="s">
        <v>2394</v>
      </c>
      <c r="L147" s="509"/>
      <c r="M147" s="499" t="s">
        <v>464</v>
      </c>
      <c r="N147" s="511" t="s">
        <v>2407</v>
      </c>
      <c r="O147" s="511" t="s">
        <v>1528</v>
      </c>
      <c r="P147" s="512" t="str">
        <f>IFERROR(VLOOKUP(Tabla465[[#This Row],[Provincia]],[1]Prov!$A$2:$B$156,2,FALSE),"")</f>
        <v/>
      </c>
      <c r="Q147" s="513" t="s">
        <v>1528</v>
      </c>
      <c r="R147" s="498" t="s">
        <v>440</v>
      </c>
      <c r="S147" s="498">
        <v>1</v>
      </c>
      <c r="T147" s="498"/>
      <c r="U147" s="493">
        <f>IFERROR(IF(AND(Tabla465[[#This Row],[Cantidad de Insumos]]="",Tabla465[[#This Row],[Precio Unitario]]=""),"",Tabla465[[#This Row],[Precio Unitario]]*Tabla465[[#This Row],[Cantidad de Insumos]]),"")</f>
        <v>0</v>
      </c>
      <c r="V147" s="493" t="str">
        <f>IFERROR(VLOOKUP($J147,[1]Insumos!$C$2:$F$528,4,FALSE),"")</f>
        <v/>
      </c>
      <c r="W147" s="504"/>
    </row>
    <row r="148" spans="2:23" ht="38.25" x14ac:dyDescent="0.2">
      <c r="B148" s="490" t="str">
        <f>IF(Tabla465[[#This Row],[Tipos de Acciones]]="","",CONCATENATE(Tabla465[[#This Row],[POA]],".",Tabla465[[#This Row],[SRS]],".",Tabla465[[#This Row],[AREA]],".",Tabla465[[#This Row],[TIPO]]))</f>
        <v>2018.R8.Gerencia.Regional (Consolidado)</v>
      </c>
      <c r="C148" s="490">
        <f>IF(Tabla465[[#This Row],[Tipos de Acciones]]="","",'[1]Formulario PPGR1'!$N$2)</f>
        <v>2018</v>
      </c>
      <c r="D148" s="490" t="str">
        <f>IF(Tabla465[[#This Row],[Tipos de Acciones]]="","",'[1]Formulario PPGR1'!$N$3)</f>
        <v>R8</v>
      </c>
      <c r="E148" s="490" t="str">
        <f>IF(Tabla465[[#This Row],[Tipos de Acciones]]="","",'[1]Formulario PPGR1'!$N$4)</f>
        <v>Gerencia</v>
      </c>
      <c r="F148" s="490" t="str">
        <f>IF(Tabla465[[#This Row],[Tipos de Acciones]]="","",'[1]Formulario PPGR1'!$N$5)</f>
        <v>Regional (Consolidado)</v>
      </c>
      <c r="G148" s="499" t="s">
        <v>1313</v>
      </c>
      <c r="H148" s="509" t="s">
        <v>157</v>
      </c>
      <c r="I148" s="510">
        <f>IFERROR(VLOOKUP(Tabla465[[#This Row],[Tipo de Equipo]],[1]LSIns!F16:G32,2,FALSE),"")</f>
        <v>0</v>
      </c>
      <c r="J148" s="509"/>
      <c r="K148" s="509" t="s">
        <v>2394</v>
      </c>
      <c r="L148" s="509"/>
      <c r="M148" s="499" t="s">
        <v>464</v>
      </c>
      <c r="N148" s="511" t="s">
        <v>2408</v>
      </c>
      <c r="O148" s="511" t="s">
        <v>1527</v>
      </c>
      <c r="P148" s="512" t="str">
        <f>IFERROR(VLOOKUP(Tabla465[[#This Row],[Provincia]],[1]Prov!$A$2:$B$156,2,FALSE),"")</f>
        <v/>
      </c>
      <c r="Q148" s="513" t="s">
        <v>1527</v>
      </c>
      <c r="R148" s="498" t="s">
        <v>440</v>
      </c>
      <c r="S148" s="498">
        <v>1</v>
      </c>
      <c r="T148" s="498"/>
      <c r="U148" s="493">
        <f>IFERROR(IF(AND(Tabla465[[#This Row],[Cantidad de Insumos]]="",Tabla465[[#This Row],[Precio Unitario]]=""),"",Tabla465[[#This Row],[Precio Unitario]]*Tabla465[[#This Row],[Cantidad de Insumos]]),"")</f>
        <v>0</v>
      </c>
      <c r="V148" s="493" t="str">
        <f>IFERROR(VLOOKUP($J148,[1]Insumos!$C$2:$F$528,4,FALSE),"")</f>
        <v/>
      </c>
      <c r="W148" s="504"/>
    </row>
    <row r="149" spans="2:23" ht="38.25" x14ac:dyDescent="0.2">
      <c r="B149" s="490" t="str">
        <f>IF(Tabla465[[#This Row],[Tipos de Acciones]]="","",CONCATENATE(Tabla465[[#This Row],[POA]],".",Tabla465[[#This Row],[SRS]],".",Tabla465[[#This Row],[AREA]],".",Tabla465[[#This Row],[TIPO]]))</f>
        <v>2018.R8.Gerencia.Regional (Consolidado)</v>
      </c>
      <c r="C149" s="490">
        <f>IF(Tabla465[[#This Row],[Tipos de Acciones]]="","",'[1]Formulario PPGR1'!$N$2)</f>
        <v>2018</v>
      </c>
      <c r="D149" s="490" t="str">
        <f>IF(Tabla465[[#This Row],[Tipos de Acciones]]="","",'[1]Formulario PPGR1'!$N$3)</f>
        <v>R8</v>
      </c>
      <c r="E149" s="490" t="str">
        <f>IF(Tabla465[[#This Row],[Tipos de Acciones]]="","",'[1]Formulario PPGR1'!$N$4)</f>
        <v>Gerencia</v>
      </c>
      <c r="F149" s="490" t="str">
        <f>IF(Tabla465[[#This Row],[Tipos de Acciones]]="","",'[1]Formulario PPGR1'!$N$5)</f>
        <v>Regional (Consolidado)</v>
      </c>
      <c r="G149" s="499" t="s">
        <v>1313</v>
      </c>
      <c r="H149" s="509" t="s">
        <v>157</v>
      </c>
      <c r="I149" s="510">
        <f>IFERROR(VLOOKUP(Tabla465[[#This Row],[Tipo de Equipo]],[1]LSIns!F16:G32,2,FALSE),"")</f>
        <v>0</v>
      </c>
      <c r="J149" s="509"/>
      <c r="K149" s="509" t="s">
        <v>2395</v>
      </c>
      <c r="L149" s="509"/>
      <c r="M149" s="499" t="s">
        <v>465</v>
      </c>
      <c r="N149" s="511" t="s">
        <v>2409</v>
      </c>
      <c r="O149" s="511" t="s">
        <v>1536</v>
      </c>
      <c r="P149" s="512" t="str">
        <f>IFERROR(VLOOKUP(Tabla465[[#This Row],[Provincia]],[1]Prov!$A$2:$B$156,2,FALSE),"")</f>
        <v/>
      </c>
      <c r="Q149" s="513" t="s">
        <v>1536</v>
      </c>
      <c r="R149" s="498" t="s">
        <v>440</v>
      </c>
      <c r="S149" s="498">
        <v>1</v>
      </c>
      <c r="T149" s="498"/>
      <c r="U149" s="493">
        <f>IFERROR(IF(AND(Tabla465[[#This Row],[Cantidad de Insumos]]="",Tabla465[[#This Row],[Precio Unitario]]=""),"",Tabla465[[#This Row],[Precio Unitario]]*Tabla465[[#This Row],[Cantidad de Insumos]]),"")</f>
        <v>0</v>
      </c>
      <c r="V149" s="493" t="str">
        <f>IFERROR(VLOOKUP($J149,[1]Insumos!$C$2:$F$528,4,FALSE),"")</f>
        <v/>
      </c>
      <c r="W149" s="504"/>
    </row>
    <row r="150" spans="2:23" ht="38.25" x14ac:dyDescent="0.2">
      <c r="B150" s="490" t="str">
        <f>IF(Tabla465[[#This Row],[Tipos de Acciones]]="","",CONCATENATE(Tabla465[[#This Row],[POA]],".",Tabla465[[#This Row],[SRS]],".",Tabla465[[#This Row],[AREA]],".",Tabla465[[#This Row],[TIPO]]))</f>
        <v>2018.R8.Gerencia.Regional (Consolidado)</v>
      </c>
      <c r="C150" s="490">
        <f>IF(Tabla465[[#This Row],[Tipos de Acciones]]="","",'[1]Formulario PPGR1'!$N$2)</f>
        <v>2018</v>
      </c>
      <c r="D150" s="490" t="str">
        <f>IF(Tabla465[[#This Row],[Tipos de Acciones]]="","",'[1]Formulario PPGR1'!$N$3)</f>
        <v>R8</v>
      </c>
      <c r="E150" s="490" t="str">
        <f>IF(Tabla465[[#This Row],[Tipos de Acciones]]="","",'[1]Formulario PPGR1'!$N$4)</f>
        <v>Gerencia</v>
      </c>
      <c r="F150" s="490" t="str">
        <f>IF(Tabla465[[#This Row],[Tipos de Acciones]]="","",'[1]Formulario PPGR1'!$N$5)</f>
        <v>Regional (Consolidado)</v>
      </c>
      <c r="G150" s="499" t="s">
        <v>1313</v>
      </c>
      <c r="H150" s="509" t="s">
        <v>157</v>
      </c>
      <c r="I150" s="510">
        <f>IFERROR(VLOOKUP(Tabla465[[#This Row],[Tipo de Equipo]],[1]LSIns!F16:G32,2,FALSE),"")</f>
        <v>0</v>
      </c>
      <c r="J150" s="509"/>
      <c r="K150" s="509" t="s">
        <v>2395</v>
      </c>
      <c r="L150" s="509"/>
      <c r="M150" s="499" t="s">
        <v>465</v>
      </c>
      <c r="N150" s="511" t="s">
        <v>2403</v>
      </c>
      <c r="O150" s="511" t="s">
        <v>1527</v>
      </c>
      <c r="P150" s="512" t="str">
        <f>IFERROR(VLOOKUP(Tabla465[[#This Row],[Provincia]],[1]Prov!$A$2:$B$156,2,FALSE),"")</f>
        <v/>
      </c>
      <c r="Q150" s="513" t="s">
        <v>1527</v>
      </c>
      <c r="R150" s="498" t="s">
        <v>440</v>
      </c>
      <c r="S150" s="498">
        <v>1</v>
      </c>
      <c r="T150" s="498"/>
      <c r="U150" s="493">
        <f>IFERROR(IF(AND(Tabla465[[#This Row],[Cantidad de Insumos]]="",Tabla465[[#This Row],[Precio Unitario]]=""),"",Tabla465[[#This Row],[Precio Unitario]]*Tabla465[[#This Row],[Cantidad de Insumos]]),"")</f>
        <v>0</v>
      </c>
      <c r="V150" s="493" t="str">
        <f>IFERROR(VLOOKUP($J150,[1]Insumos!$C$2:$F$528,4,FALSE),"")</f>
        <v/>
      </c>
      <c r="W150" s="504"/>
    </row>
    <row r="151" spans="2:23" ht="38.25" x14ac:dyDescent="0.2">
      <c r="B151" s="490" t="str">
        <f>IF(Tabla465[[#This Row],[Tipos de Acciones]]="","",CONCATENATE(Tabla465[[#This Row],[POA]],".",Tabla465[[#This Row],[SRS]],".",Tabla465[[#This Row],[AREA]],".",Tabla465[[#This Row],[TIPO]]))</f>
        <v>2018.R8.Gerencia.Regional (Consolidado)</v>
      </c>
      <c r="C151" s="490">
        <f>IF(Tabla465[[#This Row],[Tipos de Acciones]]="","",'[1]Formulario PPGR1'!$N$2)</f>
        <v>2018</v>
      </c>
      <c r="D151" s="490" t="str">
        <f>IF(Tabla465[[#This Row],[Tipos de Acciones]]="","",'[1]Formulario PPGR1'!$N$3)</f>
        <v>R8</v>
      </c>
      <c r="E151" s="490" t="str">
        <f>IF(Tabla465[[#This Row],[Tipos de Acciones]]="","",'[1]Formulario PPGR1'!$N$4)</f>
        <v>Gerencia</v>
      </c>
      <c r="F151" s="490" t="str">
        <f>IF(Tabla465[[#This Row],[Tipos de Acciones]]="","",'[1]Formulario PPGR1'!$N$5)</f>
        <v>Regional (Consolidado)</v>
      </c>
      <c r="G151" s="499" t="s">
        <v>1313</v>
      </c>
      <c r="H151" s="509" t="s">
        <v>157</v>
      </c>
      <c r="I151" s="510">
        <f>IFERROR(VLOOKUP(Tabla465[[#This Row],[Tipo de Equipo]],[1]LSIns!F16:G32,2,FALSE),"")</f>
        <v>0</v>
      </c>
      <c r="J151" s="509"/>
      <c r="K151" s="509" t="s">
        <v>2396</v>
      </c>
      <c r="L151" s="509"/>
      <c r="M151" s="499" t="s">
        <v>465</v>
      </c>
      <c r="N151" s="511" t="s">
        <v>2403</v>
      </c>
      <c r="O151" s="511" t="s">
        <v>1527</v>
      </c>
      <c r="P151" s="512" t="str">
        <f>IFERROR(VLOOKUP(Tabla465[[#This Row],[Provincia]],[1]Prov!$A$2:$B$156,2,FALSE),"")</f>
        <v/>
      </c>
      <c r="Q151" s="513" t="s">
        <v>1527</v>
      </c>
      <c r="R151" s="498" t="s">
        <v>440</v>
      </c>
      <c r="S151" s="498">
        <v>1</v>
      </c>
      <c r="T151" s="498"/>
      <c r="U151" s="493">
        <f>IFERROR(IF(AND(Tabla465[[#This Row],[Cantidad de Insumos]]="",Tabla465[[#This Row],[Precio Unitario]]=""),"",Tabla465[[#This Row],[Precio Unitario]]*Tabla465[[#This Row],[Cantidad de Insumos]]),"")</f>
        <v>0</v>
      </c>
      <c r="V151" s="493" t="str">
        <f>IFERROR(VLOOKUP($J151,[1]Insumos!$C$2:$F$528,4,FALSE),"")</f>
        <v/>
      </c>
      <c r="W151" s="504"/>
    </row>
    <row r="152" spans="2:23" ht="38.25" x14ac:dyDescent="0.2">
      <c r="B152" s="490" t="str">
        <f>IF(Tabla465[[#This Row],[Tipos de Acciones]]="","",CONCATENATE(Tabla465[[#This Row],[POA]],".",Tabla465[[#This Row],[SRS]],".",Tabla465[[#This Row],[AREA]],".",Tabla465[[#This Row],[TIPO]]))</f>
        <v>2018.R8.Gerencia.Regional (Consolidado)</v>
      </c>
      <c r="C152" s="490">
        <f>IF(Tabla465[[#This Row],[Tipos de Acciones]]="","",'[1]Formulario PPGR1'!$N$2)</f>
        <v>2018</v>
      </c>
      <c r="D152" s="490" t="str">
        <f>IF(Tabla465[[#This Row],[Tipos de Acciones]]="","",'[1]Formulario PPGR1'!$N$3)</f>
        <v>R8</v>
      </c>
      <c r="E152" s="490" t="str">
        <f>IF(Tabla465[[#This Row],[Tipos de Acciones]]="","",'[1]Formulario PPGR1'!$N$4)</f>
        <v>Gerencia</v>
      </c>
      <c r="F152" s="490" t="str">
        <f>IF(Tabla465[[#This Row],[Tipos de Acciones]]="","",'[1]Formulario PPGR1'!$N$5)</f>
        <v>Regional (Consolidado)</v>
      </c>
      <c r="G152" s="499" t="s">
        <v>1313</v>
      </c>
      <c r="H152" s="509" t="s">
        <v>157</v>
      </c>
      <c r="I152" s="510">
        <f>IFERROR(VLOOKUP(Tabla465[[#This Row],[Tipo de Equipo]],[1]LSIns!F16:G32,2,FALSE),"")</f>
        <v>0</v>
      </c>
      <c r="J152" s="509"/>
      <c r="K152" s="509" t="s">
        <v>2396</v>
      </c>
      <c r="L152" s="509"/>
      <c r="M152" s="499" t="s">
        <v>465</v>
      </c>
      <c r="N152" s="511" t="s">
        <v>2401</v>
      </c>
      <c r="O152" s="511" t="s">
        <v>1527</v>
      </c>
      <c r="P152" s="512" t="str">
        <f>IFERROR(VLOOKUP(Tabla465[[#This Row],[Provincia]],[1]Prov!$A$2:$B$156,2,FALSE),"")</f>
        <v/>
      </c>
      <c r="Q152" s="513" t="s">
        <v>1527</v>
      </c>
      <c r="R152" s="498" t="s">
        <v>440</v>
      </c>
      <c r="S152" s="498">
        <v>1</v>
      </c>
      <c r="T152" s="498"/>
      <c r="U152" s="493">
        <f>IFERROR(IF(AND(Tabla465[[#This Row],[Cantidad de Insumos]]="",Tabla465[[#This Row],[Precio Unitario]]=""),"",Tabla465[[#This Row],[Precio Unitario]]*Tabla465[[#This Row],[Cantidad de Insumos]]),"")</f>
        <v>0</v>
      </c>
      <c r="V152" s="493" t="str">
        <f>IFERROR(VLOOKUP($J152,[1]Insumos!$C$2:$F$528,4,FALSE),"")</f>
        <v/>
      </c>
      <c r="W152" s="504"/>
    </row>
    <row r="153" spans="2:23" ht="38.25" x14ac:dyDescent="0.2">
      <c r="B153" s="490" t="str">
        <f>IF(Tabla465[[#This Row],[Tipos de Acciones]]="","",CONCATENATE(Tabla465[[#This Row],[POA]],".",Tabla465[[#This Row],[SRS]],".",Tabla465[[#This Row],[AREA]],".",Tabla465[[#This Row],[TIPO]]))</f>
        <v>2018.R8.Gerencia.Regional (Consolidado)</v>
      </c>
      <c r="C153" s="490">
        <f>IF(Tabla465[[#This Row],[Tipos de Acciones]]="","",'[1]Formulario PPGR1'!$N$2)</f>
        <v>2018</v>
      </c>
      <c r="D153" s="490" t="str">
        <f>IF(Tabla465[[#This Row],[Tipos de Acciones]]="","",'[1]Formulario PPGR1'!$N$3)</f>
        <v>R8</v>
      </c>
      <c r="E153" s="490" t="str">
        <f>IF(Tabla465[[#This Row],[Tipos de Acciones]]="","",'[1]Formulario PPGR1'!$N$4)</f>
        <v>Gerencia</v>
      </c>
      <c r="F153" s="490" t="str">
        <f>IF(Tabla465[[#This Row],[Tipos de Acciones]]="","",'[1]Formulario PPGR1'!$N$5)</f>
        <v>Regional (Consolidado)</v>
      </c>
      <c r="G153" s="499" t="s">
        <v>1313</v>
      </c>
      <c r="H153" s="509" t="s">
        <v>157</v>
      </c>
      <c r="I153" s="510">
        <f>IFERROR(VLOOKUP(Tabla465[[#This Row],[Tipo de Equipo]],[1]LSIns!F16:G32,2,FALSE),"")</f>
        <v>0</v>
      </c>
      <c r="J153" s="509"/>
      <c r="K153" s="509" t="s">
        <v>2396</v>
      </c>
      <c r="L153" s="509"/>
      <c r="M153" s="499" t="s">
        <v>465</v>
      </c>
      <c r="N153" s="511" t="s">
        <v>2405</v>
      </c>
      <c r="O153" s="511" t="s">
        <v>1528</v>
      </c>
      <c r="P153" s="512" t="str">
        <f>IFERROR(VLOOKUP(Tabla465[[#This Row],[Provincia]],[1]Prov!$A$2:$B$156,2,FALSE),"")</f>
        <v/>
      </c>
      <c r="Q153" s="513" t="s">
        <v>1528</v>
      </c>
      <c r="R153" s="498" t="s">
        <v>440</v>
      </c>
      <c r="S153" s="498">
        <v>1</v>
      </c>
      <c r="T153" s="498"/>
      <c r="U153" s="493">
        <f>IFERROR(IF(AND(Tabla465[[#This Row],[Cantidad de Insumos]]="",Tabla465[[#This Row],[Precio Unitario]]=""),"",Tabla465[[#This Row],[Precio Unitario]]*Tabla465[[#This Row],[Cantidad de Insumos]]),"")</f>
        <v>0</v>
      </c>
      <c r="V153" s="493" t="str">
        <f>IFERROR(VLOOKUP($J153,[1]Insumos!$C$2:$F$528,4,FALSE),"")</f>
        <v/>
      </c>
      <c r="W153" s="504"/>
    </row>
    <row r="154" spans="2:23" ht="38.25" x14ac:dyDescent="0.2">
      <c r="B154" s="490" t="str">
        <f>IF(Tabla465[[#This Row],[Tipos de Acciones]]="","",CONCATENATE(Tabla465[[#This Row],[POA]],".",Tabla465[[#This Row],[SRS]],".",Tabla465[[#This Row],[AREA]],".",Tabla465[[#This Row],[TIPO]]))</f>
        <v>2018.R8.Gerencia.Regional (Consolidado)</v>
      </c>
      <c r="C154" s="490">
        <f>IF(Tabla465[[#This Row],[Tipos de Acciones]]="","",'[1]Formulario PPGR1'!$N$2)</f>
        <v>2018</v>
      </c>
      <c r="D154" s="490" t="str">
        <f>IF(Tabla465[[#This Row],[Tipos de Acciones]]="","",'[1]Formulario PPGR1'!$N$3)</f>
        <v>R8</v>
      </c>
      <c r="E154" s="490" t="str">
        <f>IF(Tabla465[[#This Row],[Tipos de Acciones]]="","",'[1]Formulario PPGR1'!$N$4)</f>
        <v>Gerencia</v>
      </c>
      <c r="F154" s="490" t="str">
        <f>IF(Tabla465[[#This Row],[Tipos de Acciones]]="","",'[1]Formulario PPGR1'!$N$5)</f>
        <v>Regional (Consolidado)</v>
      </c>
      <c r="G154" s="499" t="s">
        <v>1313</v>
      </c>
      <c r="H154" s="509" t="s">
        <v>157</v>
      </c>
      <c r="I154" s="510">
        <f>IFERROR(VLOOKUP(Tabla465[[#This Row],[Tipo de Equipo]],[1]LSIns!F16:G32,2,FALSE),"")</f>
        <v>0</v>
      </c>
      <c r="J154" s="509"/>
      <c r="K154" s="509" t="s">
        <v>2396</v>
      </c>
      <c r="L154" s="509"/>
      <c r="M154" s="499" t="s">
        <v>465</v>
      </c>
      <c r="N154" s="511" t="s">
        <v>2404</v>
      </c>
      <c r="O154" s="511" t="s">
        <v>1536</v>
      </c>
      <c r="P154" s="512" t="str">
        <f>IFERROR(VLOOKUP(Tabla465[[#This Row],[Provincia]],[1]Prov!$A$2:$B$156,2,FALSE),"")</f>
        <v/>
      </c>
      <c r="Q154" s="513" t="s">
        <v>1536</v>
      </c>
      <c r="R154" s="498" t="s">
        <v>440</v>
      </c>
      <c r="S154" s="498">
        <v>1</v>
      </c>
      <c r="T154" s="498"/>
      <c r="U154" s="493">
        <f>IFERROR(IF(AND(Tabla465[[#This Row],[Cantidad de Insumos]]="",Tabla465[[#This Row],[Precio Unitario]]=""),"",Tabla465[[#This Row],[Precio Unitario]]*Tabla465[[#This Row],[Cantidad de Insumos]]),"")</f>
        <v>0</v>
      </c>
      <c r="V154" s="493" t="str">
        <f>IFERROR(VLOOKUP($J154,[1]Insumos!$C$2:$F$528,4,FALSE),"")</f>
        <v/>
      </c>
      <c r="W154" s="504"/>
    </row>
    <row r="155" spans="2:23" ht="38.25" x14ac:dyDescent="0.2">
      <c r="B155" s="490" t="str">
        <f>IF(Tabla465[[#This Row],[Tipos de Acciones]]="","",CONCATENATE(Tabla465[[#This Row],[POA]],".",Tabla465[[#This Row],[SRS]],".",Tabla465[[#This Row],[AREA]],".",Tabla465[[#This Row],[TIPO]]))</f>
        <v>2018.R8.Gerencia.Regional (Consolidado)</v>
      </c>
      <c r="C155" s="490">
        <f>IF(Tabla465[[#This Row],[Tipos de Acciones]]="","",'[1]Formulario PPGR1'!$N$2)</f>
        <v>2018</v>
      </c>
      <c r="D155" s="490" t="str">
        <f>IF(Tabla465[[#This Row],[Tipos de Acciones]]="","",'[1]Formulario PPGR1'!$N$3)</f>
        <v>R8</v>
      </c>
      <c r="E155" s="490" t="str">
        <f>IF(Tabla465[[#This Row],[Tipos de Acciones]]="","",'[1]Formulario PPGR1'!$N$4)</f>
        <v>Gerencia</v>
      </c>
      <c r="F155" s="490" t="str">
        <f>IF(Tabla465[[#This Row],[Tipos de Acciones]]="","",'[1]Formulario PPGR1'!$N$5)</f>
        <v>Regional (Consolidado)</v>
      </c>
      <c r="G155" s="499" t="s">
        <v>1313</v>
      </c>
      <c r="H155" s="509" t="s">
        <v>256</v>
      </c>
      <c r="I155" s="510">
        <f>IFERROR(VLOOKUP(Tabla465[[#This Row],[Tipo de Equipo]],[1]LSIns!F16:G32,2,FALSE),"")</f>
        <v>0</v>
      </c>
      <c r="J155" s="509"/>
      <c r="K155" s="509" t="s">
        <v>2397</v>
      </c>
      <c r="L155" s="509"/>
      <c r="M155" s="499" t="s">
        <v>465</v>
      </c>
      <c r="N155" s="511" t="s">
        <v>2405</v>
      </c>
      <c r="O155" s="511" t="s">
        <v>1527</v>
      </c>
      <c r="P155" s="512" t="str">
        <f>IFERROR(VLOOKUP(Tabla465[[#This Row],[Provincia]],[1]Prov!$A$2:$B$156,2,FALSE),"")</f>
        <v/>
      </c>
      <c r="Q155" s="513" t="s">
        <v>1527</v>
      </c>
      <c r="R155" s="498" t="s">
        <v>440</v>
      </c>
      <c r="S155" s="498">
        <v>3</v>
      </c>
      <c r="T155" s="498"/>
      <c r="U155" s="493">
        <f>IFERROR(IF(AND(Tabla465[[#This Row],[Cantidad de Insumos]]="",Tabla465[[#This Row],[Precio Unitario]]=""),"",Tabla465[[#This Row],[Precio Unitario]]*Tabla465[[#This Row],[Cantidad de Insumos]]),"")</f>
        <v>0</v>
      </c>
      <c r="V155" s="493" t="str">
        <f>IFERROR(VLOOKUP($J155,[1]Insumos!$C$2:$F$528,4,FALSE),"")</f>
        <v/>
      </c>
      <c r="W155" s="504"/>
    </row>
    <row r="156" spans="2:23" ht="38.25" x14ac:dyDescent="0.2">
      <c r="B156" s="490" t="str">
        <f>IF(Tabla465[[#This Row],[Tipos de Acciones]]="","",CONCATENATE(Tabla465[[#This Row],[POA]],".",Tabla465[[#This Row],[SRS]],".",Tabla465[[#This Row],[AREA]],".",Tabla465[[#This Row],[TIPO]]))</f>
        <v>2018.R8.Gerencia.Regional (Consolidado)</v>
      </c>
      <c r="C156" s="490">
        <f>IF(Tabla465[[#This Row],[Tipos de Acciones]]="","",'[1]Formulario PPGR1'!$N$2)</f>
        <v>2018</v>
      </c>
      <c r="D156" s="490" t="str">
        <f>IF(Tabla465[[#This Row],[Tipos de Acciones]]="","",'[1]Formulario PPGR1'!$N$3)</f>
        <v>R8</v>
      </c>
      <c r="E156" s="490" t="str">
        <f>IF(Tabla465[[#This Row],[Tipos de Acciones]]="","",'[1]Formulario PPGR1'!$N$4)</f>
        <v>Gerencia</v>
      </c>
      <c r="F156" s="490" t="str">
        <f>IF(Tabla465[[#This Row],[Tipos de Acciones]]="","",'[1]Formulario PPGR1'!$N$5)</f>
        <v>Regional (Consolidado)</v>
      </c>
      <c r="G156" s="499" t="s">
        <v>1313</v>
      </c>
      <c r="H156" s="509" t="s">
        <v>256</v>
      </c>
      <c r="I156" s="510">
        <f>IFERROR(VLOOKUP(Tabla465[[#This Row],[Tipo de Equipo]],[1]LSIns!F16:G32,2,FALSE),"")</f>
        <v>0</v>
      </c>
      <c r="J156" s="509"/>
      <c r="K156" s="509" t="s">
        <v>2397</v>
      </c>
      <c r="L156" s="509"/>
      <c r="M156" s="499" t="s">
        <v>465</v>
      </c>
      <c r="N156" s="511" t="s">
        <v>2404</v>
      </c>
      <c r="O156" s="511" t="s">
        <v>1536</v>
      </c>
      <c r="P156" s="512" t="str">
        <f>IFERROR(VLOOKUP(Tabla465[[#This Row],[Provincia]],[1]Prov!$A$2:$B$156,2,FALSE),"")</f>
        <v/>
      </c>
      <c r="Q156" s="513" t="s">
        <v>1536</v>
      </c>
      <c r="R156" s="498" t="s">
        <v>440</v>
      </c>
      <c r="S156" s="498">
        <v>3</v>
      </c>
      <c r="T156" s="498"/>
      <c r="U156" s="493">
        <f>IFERROR(IF(AND(Tabla465[[#This Row],[Cantidad de Insumos]]="",Tabla465[[#This Row],[Precio Unitario]]=""),"",Tabla465[[#This Row],[Precio Unitario]]*Tabla465[[#This Row],[Cantidad de Insumos]]),"")</f>
        <v>0</v>
      </c>
      <c r="V156" s="493" t="str">
        <f>IFERROR(VLOOKUP($J156,[1]Insumos!$C$2:$F$528,4,FALSE),"")</f>
        <v/>
      </c>
      <c r="W156" s="504"/>
    </row>
    <row r="157" spans="2:23" ht="38.25" x14ac:dyDescent="0.2">
      <c r="B157" s="490" t="str">
        <f>IF(Tabla465[[#This Row],[Tipos de Acciones]]="","",CONCATENATE(Tabla465[[#This Row],[POA]],".",Tabla465[[#This Row],[SRS]],".",Tabla465[[#This Row],[AREA]],".",Tabla465[[#This Row],[TIPO]]))</f>
        <v>2018.R8.Gerencia.Regional (Consolidado)</v>
      </c>
      <c r="C157" s="490">
        <f>IF(Tabla465[[#This Row],[Tipos de Acciones]]="","",'[1]Formulario PPGR1'!$N$2)</f>
        <v>2018</v>
      </c>
      <c r="D157" s="490" t="str">
        <f>IF(Tabla465[[#This Row],[Tipos de Acciones]]="","",'[1]Formulario PPGR1'!$N$3)</f>
        <v>R8</v>
      </c>
      <c r="E157" s="490" t="str">
        <f>IF(Tabla465[[#This Row],[Tipos de Acciones]]="","",'[1]Formulario PPGR1'!$N$4)</f>
        <v>Gerencia</v>
      </c>
      <c r="F157" s="490" t="str">
        <f>IF(Tabla465[[#This Row],[Tipos de Acciones]]="","",'[1]Formulario PPGR1'!$N$5)</f>
        <v>Regional (Consolidado)</v>
      </c>
      <c r="G157" s="499" t="s">
        <v>1313</v>
      </c>
      <c r="H157" s="509" t="s">
        <v>256</v>
      </c>
      <c r="I157" s="510">
        <f>IFERROR(VLOOKUP(Tabla465[[#This Row],[Tipo de Equipo]],[1]LSIns!F16:G32,2,FALSE),"")</f>
        <v>0</v>
      </c>
      <c r="J157" s="509"/>
      <c r="K157" s="509" t="s">
        <v>2397</v>
      </c>
      <c r="L157" s="509"/>
      <c r="M157" s="499" t="s">
        <v>465</v>
      </c>
      <c r="N157" s="511" t="s">
        <v>2410</v>
      </c>
      <c r="O157" s="511" t="s">
        <v>1536</v>
      </c>
      <c r="P157" s="512" t="str">
        <f>IFERROR(VLOOKUP(Tabla465[[#This Row],[Provincia]],[1]Prov!$A$2:$B$156,2,FALSE),"")</f>
        <v/>
      </c>
      <c r="Q157" s="513" t="s">
        <v>1536</v>
      </c>
      <c r="R157" s="498" t="s">
        <v>440</v>
      </c>
      <c r="S157" s="498">
        <v>3</v>
      </c>
      <c r="T157" s="498"/>
      <c r="U157" s="493">
        <f>IFERROR(IF(AND(Tabla465[[#This Row],[Cantidad de Insumos]]="",Tabla465[[#This Row],[Precio Unitario]]=""),"",Tabla465[[#This Row],[Precio Unitario]]*Tabla465[[#This Row],[Cantidad de Insumos]]),"")</f>
        <v>0</v>
      </c>
      <c r="V157" s="493" t="str">
        <f>IFERROR(VLOOKUP($J157,[1]Insumos!$C$2:$F$528,4,FALSE),"")</f>
        <v/>
      </c>
      <c r="W157" s="504"/>
    </row>
    <row r="158" spans="2:23" ht="38.25" x14ac:dyDescent="0.2">
      <c r="B158" s="490" t="str">
        <f>IF(Tabla465[[#This Row],[Tipos de Acciones]]="","",CONCATENATE(Tabla465[[#This Row],[POA]],".",Tabla465[[#This Row],[SRS]],".",Tabla465[[#This Row],[AREA]],".",Tabla465[[#This Row],[TIPO]]))</f>
        <v>2018.R8.Gerencia.Regional (Consolidado)</v>
      </c>
      <c r="C158" s="490">
        <f>IF(Tabla465[[#This Row],[Tipos de Acciones]]="","",'[1]Formulario PPGR1'!$N$2)</f>
        <v>2018</v>
      </c>
      <c r="D158" s="490" t="str">
        <f>IF(Tabla465[[#This Row],[Tipos de Acciones]]="","",'[1]Formulario PPGR1'!$N$3)</f>
        <v>R8</v>
      </c>
      <c r="E158" s="490" t="str">
        <f>IF(Tabla465[[#This Row],[Tipos de Acciones]]="","",'[1]Formulario PPGR1'!$N$4)</f>
        <v>Gerencia</v>
      </c>
      <c r="F158" s="490" t="str">
        <f>IF(Tabla465[[#This Row],[Tipos de Acciones]]="","",'[1]Formulario PPGR1'!$N$5)</f>
        <v>Regional (Consolidado)</v>
      </c>
      <c r="G158" s="499" t="s">
        <v>1313</v>
      </c>
      <c r="H158" s="509" t="s">
        <v>256</v>
      </c>
      <c r="I158" s="510">
        <f>IFERROR(VLOOKUP(Tabla465[[#This Row],[Tipo de Equipo]],[1]LSIns!F16:G32,2,FALSE),"")</f>
        <v>0</v>
      </c>
      <c r="J158" s="509"/>
      <c r="K158" s="509" t="s">
        <v>2397</v>
      </c>
      <c r="L158" s="509"/>
      <c r="M158" s="499" t="s">
        <v>465</v>
      </c>
      <c r="N158" s="511" t="s">
        <v>2402</v>
      </c>
      <c r="O158" s="511" t="s">
        <v>1527</v>
      </c>
      <c r="P158" s="512" t="str">
        <f>IFERROR(VLOOKUP(Tabla465[[#This Row],[Provincia]],[1]Prov!$A$2:$B$156,2,FALSE),"")</f>
        <v/>
      </c>
      <c r="Q158" s="513" t="s">
        <v>1527</v>
      </c>
      <c r="R158" s="498" t="s">
        <v>440</v>
      </c>
      <c r="S158" s="498">
        <v>3</v>
      </c>
      <c r="T158" s="498"/>
      <c r="U158" s="493">
        <f>IFERROR(IF(AND(Tabla465[[#This Row],[Cantidad de Insumos]]="",Tabla465[[#This Row],[Precio Unitario]]=""),"",Tabla465[[#This Row],[Precio Unitario]]*Tabla465[[#This Row],[Cantidad de Insumos]]),"")</f>
        <v>0</v>
      </c>
      <c r="V158" s="493" t="str">
        <f>IFERROR(VLOOKUP($J158,[1]Insumos!$C$2:$F$528,4,FALSE),"")</f>
        <v/>
      </c>
      <c r="W158" s="504"/>
    </row>
    <row r="159" spans="2:23" ht="38.25" x14ac:dyDescent="0.2">
      <c r="B159" s="490" t="str">
        <f>IF(Tabla465[[#This Row],[Tipos de Acciones]]="","",CONCATENATE(Tabla465[[#This Row],[POA]],".",Tabla465[[#This Row],[SRS]],".",Tabla465[[#This Row],[AREA]],".",Tabla465[[#This Row],[TIPO]]))</f>
        <v>2018.R8.Gerencia.Regional (Consolidado)</v>
      </c>
      <c r="C159" s="490">
        <f>IF(Tabla465[[#This Row],[Tipos de Acciones]]="","",'[1]Formulario PPGR1'!$N$2)</f>
        <v>2018</v>
      </c>
      <c r="D159" s="490" t="str">
        <f>IF(Tabla465[[#This Row],[Tipos de Acciones]]="","",'[1]Formulario PPGR1'!$N$3)</f>
        <v>R8</v>
      </c>
      <c r="E159" s="490" t="str">
        <f>IF(Tabla465[[#This Row],[Tipos de Acciones]]="","",'[1]Formulario PPGR1'!$N$4)</f>
        <v>Gerencia</v>
      </c>
      <c r="F159" s="490" t="str">
        <f>IF(Tabla465[[#This Row],[Tipos de Acciones]]="","",'[1]Formulario PPGR1'!$N$5)</f>
        <v>Regional (Consolidado)</v>
      </c>
      <c r="G159" s="499" t="s">
        <v>1313</v>
      </c>
      <c r="H159" s="509" t="s">
        <v>157</v>
      </c>
      <c r="I159" s="510">
        <f>IFERROR(VLOOKUP(Tabla465[[#This Row],[Tipo de Equipo]],[1]LSIns!F16:G32,2,FALSE),"")</f>
        <v>0</v>
      </c>
      <c r="J159" s="509"/>
      <c r="K159" s="509" t="s">
        <v>2398</v>
      </c>
      <c r="L159" s="509"/>
      <c r="M159" s="499" t="s">
        <v>465</v>
      </c>
      <c r="N159" s="511" t="s">
        <v>2402</v>
      </c>
      <c r="O159" s="511" t="s">
        <v>1527</v>
      </c>
      <c r="P159" s="512" t="str">
        <f>IFERROR(VLOOKUP(Tabla465[[#This Row],[Provincia]],[1]Prov!$A$2:$B$156,2,FALSE),"")</f>
        <v/>
      </c>
      <c r="Q159" s="513" t="s">
        <v>1527</v>
      </c>
      <c r="R159" s="498" t="s">
        <v>440</v>
      </c>
      <c r="S159" s="498">
        <v>1</v>
      </c>
      <c r="T159" s="498"/>
      <c r="U159" s="493">
        <f>IFERROR(IF(AND(Tabla465[[#This Row],[Cantidad de Insumos]]="",Tabla465[[#This Row],[Precio Unitario]]=""),"",Tabla465[[#This Row],[Precio Unitario]]*Tabla465[[#This Row],[Cantidad de Insumos]]),"")</f>
        <v>0</v>
      </c>
      <c r="V159" s="493" t="str">
        <f>IFERROR(VLOOKUP($J159,[1]Insumos!$C$2:$F$528,4,FALSE),"")</f>
        <v/>
      </c>
      <c r="W159" s="504"/>
    </row>
    <row r="160" spans="2:23" ht="38.25" x14ac:dyDescent="0.2">
      <c r="B160" s="490" t="str">
        <f>IF(Tabla465[[#This Row],[Tipos de Acciones]]="","",CONCATENATE(Tabla465[[#This Row],[POA]],".",Tabla465[[#This Row],[SRS]],".",Tabla465[[#This Row],[AREA]],".",Tabla465[[#This Row],[TIPO]]))</f>
        <v>2018.R8.Gerencia.Regional (Consolidado)</v>
      </c>
      <c r="C160" s="490">
        <f>IF(Tabla465[[#This Row],[Tipos de Acciones]]="","",'[1]Formulario PPGR1'!$N$2)</f>
        <v>2018</v>
      </c>
      <c r="D160" s="490" t="str">
        <f>IF(Tabla465[[#This Row],[Tipos de Acciones]]="","",'[1]Formulario PPGR1'!$N$3)</f>
        <v>R8</v>
      </c>
      <c r="E160" s="490" t="str">
        <f>IF(Tabla465[[#This Row],[Tipos de Acciones]]="","",'[1]Formulario PPGR1'!$N$4)</f>
        <v>Gerencia</v>
      </c>
      <c r="F160" s="490" t="str">
        <f>IF(Tabla465[[#This Row],[Tipos de Acciones]]="","",'[1]Formulario PPGR1'!$N$5)</f>
        <v>Regional (Consolidado)</v>
      </c>
      <c r="G160" s="499" t="s">
        <v>1313</v>
      </c>
      <c r="H160" s="509" t="s">
        <v>157</v>
      </c>
      <c r="I160" s="510">
        <f>IFERROR(VLOOKUP(Tabla465[[#This Row],[Tipo de Equipo]],[1]LSIns!F16:G32,2,FALSE),"")</f>
        <v>0</v>
      </c>
      <c r="J160" s="509"/>
      <c r="K160" s="509" t="s">
        <v>2398</v>
      </c>
      <c r="L160" s="509"/>
      <c r="M160" s="499" t="s">
        <v>465</v>
      </c>
      <c r="N160" s="511" t="s">
        <v>2400</v>
      </c>
      <c r="O160" s="511" t="s">
        <v>1527</v>
      </c>
      <c r="P160" s="512" t="str">
        <f>IFERROR(VLOOKUP(Tabla465[[#This Row],[Provincia]],[1]Prov!$A$2:$B$156,2,FALSE),"")</f>
        <v/>
      </c>
      <c r="Q160" s="513" t="s">
        <v>1527</v>
      </c>
      <c r="R160" s="498" t="s">
        <v>440</v>
      </c>
      <c r="S160" s="498">
        <v>1</v>
      </c>
      <c r="T160" s="498"/>
      <c r="U160" s="493">
        <f>IFERROR(IF(AND(Tabla465[[#This Row],[Cantidad de Insumos]]="",Tabla465[[#This Row],[Precio Unitario]]=""),"",Tabla465[[#This Row],[Precio Unitario]]*Tabla465[[#This Row],[Cantidad de Insumos]]),"")</f>
        <v>0</v>
      </c>
      <c r="V160" s="493" t="str">
        <f>IFERROR(VLOOKUP($J160,[1]Insumos!$C$2:$F$528,4,FALSE),"")</f>
        <v/>
      </c>
      <c r="W160" s="504"/>
    </row>
    <row r="161" spans="2:23" ht="38.25" x14ac:dyDescent="0.2">
      <c r="B161" s="490" t="str">
        <f>IF(Tabla465[[#This Row],[Tipos de Acciones]]="","",CONCATENATE(Tabla465[[#This Row],[POA]],".",Tabla465[[#This Row],[SRS]],".",Tabla465[[#This Row],[AREA]],".",Tabla465[[#This Row],[TIPO]]))</f>
        <v>2018.R8.Gerencia.Regional (Consolidado)</v>
      </c>
      <c r="C161" s="490">
        <f>IF(Tabla465[[#This Row],[Tipos de Acciones]]="","",'[1]Formulario PPGR1'!$N$2)</f>
        <v>2018</v>
      </c>
      <c r="D161" s="490" t="str">
        <f>IF(Tabla465[[#This Row],[Tipos de Acciones]]="","",'[1]Formulario PPGR1'!$N$3)</f>
        <v>R8</v>
      </c>
      <c r="E161" s="490" t="str">
        <f>IF(Tabla465[[#This Row],[Tipos de Acciones]]="","",'[1]Formulario PPGR1'!$N$4)</f>
        <v>Gerencia</v>
      </c>
      <c r="F161" s="490" t="str">
        <f>IF(Tabla465[[#This Row],[Tipos de Acciones]]="","",'[1]Formulario PPGR1'!$N$5)</f>
        <v>Regional (Consolidado)</v>
      </c>
      <c r="G161" s="499" t="s">
        <v>1313</v>
      </c>
      <c r="H161" s="509" t="s">
        <v>157</v>
      </c>
      <c r="I161" s="510">
        <f>IFERROR(VLOOKUP(Tabla465[[#This Row],[Tipo de Equipo]],[1]LSIns!F16:G32,2,FALSE),"")</f>
        <v>0</v>
      </c>
      <c r="J161" s="509"/>
      <c r="K161" s="509" t="s">
        <v>2398</v>
      </c>
      <c r="L161" s="509"/>
      <c r="M161" s="499" t="s">
        <v>465</v>
      </c>
      <c r="N161" s="511" t="s">
        <v>2405</v>
      </c>
      <c r="O161" s="511" t="s">
        <v>1528</v>
      </c>
      <c r="P161" s="512" t="str">
        <f>IFERROR(VLOOKUP(Tabla465[[#This Row],[Provincia]],[1]Prov!$A$2:$B$156,2,FALSE),"")</f>
        <v/>
      </c>
      <c r="Q161" s="513" t="s">
        <v>1528</v>
      </c>
      <c r="R161" s="498" t="s">
        <v>440</v>
      </c>
      <c r="S161" s="498">
        <v>1</v>
      </c>
      <c r="T161" s="498"/>
      <c r="U161" s="493">
        <f>IFERROR(IF(AND(Tabla465[[#This Row],[Cantidad de Insumos]]="",Tabla465[[#This Row],[Precio Unitario]]=""),"",Tabla465[[#This Row],[Precio Unitario]]*Tabla465[[#This Row],[Cantidad de Insumos]]),"")</f>
        <v>0</v>
      </c>
      <c r="V161" s="493" t="str">
        <f>IFERROR(VLOOKUP($J161,[1]Insumos!$C$2:$F$528,4,FALSE),"")</f>
        <v/>
      </c>
      <c r="W161" s="504"/>
    </row>
    <row r="162" spans="2:23" ht="38.25" x14ac:dyDescent="0.2">
      <c r="B162" s="490" t="str">
        <f>IF(Tabla465[[#This Row],[Tipos de Acciones]]="","",CONCATENATE(Tabla465[[#This Row],[POA]],".",Tabla465[[#This Row],[SRS]],".",Tabla465[[#This Row],[AREA]],".",Tabla465[[#This Row],[TIPO]]))</f>
        <v>2018.R8.Gerencia.Regional (Consolidado)</v>
      </c>
      <c r="C162" s="490">
        <f>IF(Tabla465[[#This Row],[Tipos de Acciones]]="","",'[1]Formulario PPGR1'!$N$2)</f>
        <v>2018</v>
      </c>
      <c r="D162" s="490" t="str">
        <f>IF(Tabla465[[#This Row],[Tipos de Acciones]]="","",'[1]Formulario PPGR1'!$N$3)</f>
        <v>R8</v>
      </c>
      <c r="E162" s="490" t="str">
        <f>IF(Tabla465[[#This Row],[Tipos de Acciones]]="","",'[1]Formulario PPGR1'!$N$4)</f>
        <v>Gerencia</v>
      </c>
      <c r="F162" s="490" t="str">
        <f>IF(Tabla465[[#This Row],[Tipos de Acciones]]="","",'[1]Formulario PPGR1'!$N$5)</f>
        <v>Regional (Consolidado)</v>
      </c>
      <c r="G162" s="499" t="s">
        <v>1313</v>
      </c>
      <c r="H162" s="509" t="s">
        <v>157</v>
      </c>
      <c r="I162" s="510">
        <f>IFERROR(VLOOKUP(Tabla465[[#This Row],[Tipo de Equipo]],[1]LSIns!F16:G32,2,FALSE),"")</f>
        <v>0</v>
      </c>
      <c r="J162" s="509"/>
      <c r="K162" s="509" t="s">
        <v>2398</v>
      </c>
      <c r="L162" s="509"/>
      <c r="M162" s="499" t="s">
        <v>465</v>
      </c>
      <c r="N162" s="511" t="s">
        <v>2404</v>
      </c>
      <c r="O162" s="511" t="s">
        <v>1536</v>
      </c>
      <c r="P162" s="512" t="str">
        <f>IFERROR(VLOOKUP(Tabla465[[#This Row],[Provincia]],[1]Prov!$A$2:$B$156,2,FALSE),"")</f>
        <v/>
      </c>
      <c r="Q162" s="513" t="s">
        <v>1536</v>
      </c>
      <c r="R162" s="498" t="s">
        <v>440</v>
      </c>
      <c r="S162" s="498">
        <v>1</v>
      </c>
      <c r="T162" s="498"/>
      <c r="U162" s="493">
        <f>IFERROR(IF(AND(Tabla465[[#This Row],[Cantidad de Insumos]]="",Tabla465[[#This Row],[Precio Unitario]]=""),"",Tabla465[[#This Row],[Precio Unitario]]*Tabla465[[#This Row],[Cantidad de Insumos]]),"")</f>
        <v>0</v>
      </c>
      <c r="V162" s="493" t="str">
        <f>IFERROR(VLOOKUP($J162,[1]Insumos!$C$2:$F$528,4,FALSE),"")</f>
        <v/>
      </c>
      <c r="W162" s="504"/>
    </row>
    <row r="163" spans="2:23" ht="38.25" x14ac:dyDescent="0.2">
      <c r="B163" s="490" t="str">
        <f>IF(Tabla465[[#This Row],[Tipos de Acciones]]="","",CONCATENATE(Tabla465[[#This Row],[POA]],".",Tabla465[[#This Row],[SRS]],".",Tabla465[[#This Row],[AREA]],".",Tabla465[[#This Row],[TIPO]]))</f>
        <v>2018.R8.Gerencia.Regional (Consolidado)</v>
      </c>
      <c r="C163" s="490">
        <f>IF(Tabla465[[#This Row],[Tipos de Acciones]]="","",'[1]Formulario PPGR1'!$N$2)</f>
        <v>2018</v>
      </c>
      <c r="D163" s="490" t="str">
        <f>IF(Tabla465[[#This Row],[Tipos de Acciones]]="","",'[1]Formulario PPGR1'!$N$3)</f>
        <v>R8</v>
      </c>
      <c r="E163" s="490" t="str">
        <f>IF(Tabla465[[#This Row],[Tipos de Acciones]]="","",'[1]Formulario PPGR1'!$N$4)</f>
        <v>Gerencia</v>
      </c>
      <c r="F163" s="490" t="str">
        <f>IF(Tabla465[[#This Row],[Tipos de Acciones]]="","",'[1]Formulario PPGR1'!$N$5)</f>
        <v>Regional (Consolidado)</v>
      </c>
      <c r="G163" s="499" t="s">
        <v>1311</v>
      </c>
      <c r="H163" s="509" t="s">
        <v>157</v>
      </c>
      <c r="I163" s="510">
        <f>IFERROR(VLOOKUP(Tabla465[[#This Row],[Tipo de Equipo]],[1]LSIns!F16:G32,2,FALSE),"")</f>
        <v>0</v>
      </c>
      <c r="J163" s="509"/>
      <c r="K163" s="509" t="s">
        <v>2393</v>
      </c>
      <c r="L163" s="509"/>
      <c r="M163" s="499" t="s">
        <v>465</v>
      </c>
      <c r="N163" s="511" t="s">
        <v>2399</v>
      </c>
      <c r="O163" s="511" t="s">
        <v>1527</v>
      </c>
      <c r="P163" s="512" t="str">
        <f>IFERROR(VLOOKUP(Tabla465[[#This Row],[Provincia]],[1]Prov!$A$2:$B$156,2,FALSE),"")</f>
        <v/>
      </c>
      <c r="Q163" s="513" t="s">
        <v>1527</v>
      </c>
      <c r="R163" s="498" t="s">
        <v>440</v>
      </c>
      <c r="S163" s="498">
        <v>1</v>
      </c>
      <c r="T163" s="498"/>
      <c r="U163" s="493">
        <f>IFERROR(IF(AND(Tabla465[[#This Row],[Cantidad de Insumos]]="",Tabla465[[#This Row],[Precio Unitario]]=""),"",Tabla465[[#This Row],[Precio Unitario]]*Tabla465[[#This Row],[Cantidad de Insumos]]),"")</f>
        <v>0</v>
      </c>
      <c r="V163" s="493" t="str">
        <f>IFERROR(VLOOKUP($J163,[1]Insumos!$C$2:$F$528,4,FALSE),"")</f>
        <v/>
      </c>
      <c r="W163" s="504"/>
    </row>
    <row r="164" spans="2:23" ht="38.25" x14ac:dyDescent="0.2">
      <c r="B164" s="490" t="str">
        <f>IF(Tabla465[[#This Row],[Tipos de Acciones]]="","",CONCATENATE(Tabla465[[#This Row],[POA]],".",Tabla465[[#This Row],[SRS]],".",Tabla465[[#This Row],[AREA]],".",Tabla465[[#This Row],[TIPO]]))</f>
        <v>2018.R8.Gerencia.Regional (Consolidado)</v>
      </c>
      <c r="C164" s="490">
        <f>IF(Tabla465[[#This Row],[Tipos de Acciones]]="","",'[1]Formulario PPGR1'!$N$2)</f>
        <v>2018</v>
      </c>
      <c r="D164" s="490" t="str">
        <f>IF(Tabla465[[#This Row],[Tipos de Acciones]]="","",'[1]Formulario PPGR1'!$N$3)</f>
        <v>R8</v>
      </c>
      <c r="E164" s="490" t="str">
        <f>IF(Tabla465[[#This Row],[Tipos de Acciones]]="","",'[1]Formulario PPGR1'!$N$4)</f>
        <v>Gerencia</v>
      </c>
      <c r="F164" s="490" t="str">
        <f>IF(Tabla465[[#This Row],[Tipos de Acciones]]="","",'[1]Formulario PPGR1'!$N$5)</f>
        <v>Regional (Consolidado)</v>
      </c>
      <c r="G164" s="499" t="s">
        <v>1311</v>
      </c>
      <c r="H164" s="509" t="s">
        <v>157</v>
      </c>
      <c r="I164" s="510">
        <f>IFERROR(VLOOKUP(Tabla465[[#This Row],[Tipo de Equipo]],[1]LSIns!F16:G32,2,FALSE),"")</f>
        <v>0</v>
      </c>
      <c r="J164" s="509"/>
      <c r="K164" s="509" t="s">
        <v>2393</v>
      </c>
      <c r="L164" s="509"/>
      <c r="M164" s="499" t="s">
        <v>465</v>
      </c>
      <c r="N164" s="511" t="s">
        <v>2400</v>
      </c>
      <c r="O164" s="511" t="s">
        <v>1527</v>
      </c>
      <c r="P164" s="512" t="str">
        <f>IFERROR(VLOOKUP(Tabla465[[#This Row],[Provincia]],[1]Prov!$A$2:$B$156,2,FALSE),"")</f>
        <v/>
      </c>
      <c r="Q164" s="513" t="s">
        <v>1527</v>
      </c>
      <c r="R164" s="498" t="s">
        <v>440</v>
      </c>
      <c r="S164" s="498">
        <v>1</v>
      </c>
      <c r="T164" s="498"/>
      <c r="U164" s="493">
        <f>IFERROR(IF(AND(Tabla465[[#This Row],[Cantidad de Insumos]]="",Tabla465[[#This Row],[Precio Unitario]]=""),"",Tabla465[[#This Row],[Precio Unitario]]*Tabla465[[#This Row],[Cantidad de Insumos]]),"")</f>
        <v>0</v>
      </c>
      <c r="V164" s="493" t="str">
        <f>IFERROR(VLOOKUP($J164,[1]Insumos!$C$2:$F$528,4,FALSE),"")</f>
        <v/>
      </c>
      <c r="W164" s="504"/>
    </row>
    <row r="165" spans="2:23" ht="38.25" x14ac:dyDescent="0.2">
      <c r="B165" s="490" t="str">
        <f>IF(Tabla465[[#This Row],[Tipos de Acciones]]="","",CONCATENATE(Tabla465[[#This Row],[POA]],".",Tabla465[[#This Row],[SRS]],".",Tabla465[[#This Row],[AREA]],".",Tabla465[[#This Row],[TIPO]]))</f>
        <v>2018.R8.Gerencia.Regional (Consolidado)</v>
      </c>
      <c r="C165" s="490">
        <f>IF(Tabla465[[#This Row],[Tipos de Acciones]]="","",'[1]Formulario PPGR1'!$N$2)</f>
        <v>2018</v>
      </c>
      <c r="D165" s="490" t="str">
        <f>IF(Tabla465[[#This Row],[Tipos de Acciones]]="","",'[1]Formulario PPGR1'!$N$3)</f>
        <v>R8</v>
      </c>
      <c r="E165" s="490" t="str">
        <f>IF(Tabla465[[#This Row],[Tipos de Acciones]]="","",'[1]Formulario PPGR1'!$N$4)</f>
        <v>Gerencia</v>
      </c>
      <c r="F165" s="490" t="str">
        <f>IF(Tabla465[[#This Row],[Tipos de Acciones]]="","",'[1]Formulario PPGR1'!$N$5)</f>
        <v>Regional (Consolidado)</v>
      </c>
      <c r="G165" s="499" t="s">
        <v>1311</v>
      </c>
      <c r="H165" s="509" t="s">
        <v>157</v>
      </c>
      <c r="I165" s="510">
        <f>IFERROR(VLOOKUP(Tabla465[[#This Row],[Tipo de Equipo]],[1]LSIns!F16:G32,2,FALSE),"")</f>
        <v>0</v>
      </c>
      <c r="J165" s="509"/>
      <c r="K165" s="509" t="s">
        <v>2393</v>
      </c>
      <c r="L165" s="509"/>
      <c r="M165" s="499" t="s">
        <v>465</v>
      </c>
      <c r="N165" s="511" t="s">
        <v>2401</v>
      </c>
      <c r="O165" s="511" t="s">
        <v>1527</v>
      </c>
      <c r="P165" s="512" t="str">
        <f>IFERROR(VLOOKUP(Tabla465[[#This Row],[Provincia]],[1]Prov!$A$2:$B$156,2,FALSE),"")</f>
        <v/>
      </c>
      <c r="Q165" s="513" t="s">
        <v>1527</v>
      </c>
      <c r="R165" s="498" t="s">
        <v>440</v>
      </c>
      <c r="S165" s="498">
        <v>1</v>
      </c>
      <c r="T165" s="498"/>
      <c r="U165" s="493">
        <f>IFERROR(IF(AND(Tabla465[[#This Row],[Cantidad de Insumos]]="",Tabla465[[#This Row],[Precio Unitario]]=""),"",Tabla465[[#This Row],[Precio Unitario]]*Tabla465[[#This Row],[Cantidad de Insumos]]),"")</f>
        <v>0</v>
      </c>
      <c r="V165" s="493" t="str">
        <f>IFERROR(VLOOKUP($J165,[1]Insumos!$C$2:$F$528,4,FALSE),"")</f>
        <v/>
      </c>
      <c r="W165" s="504"/>
    </row>
    <row r="166" spans="2:23" ht="38.25" x14ac:dyDescent="0.2">
      <c r="B166" s="490" t="str">
        <f>IF(Tabla465[[#This Row],[Tipos de Acciones]]="","",CONCATENATE(Tabla465[[#This Row],[POA]],".",Tabla465[[#This Row],[SRS]],".",Tabla465[[#This Row],[AREA]],".",Tabla465[[#This Row],[TIPO]]))</f>
        <v>2018.R8.Gerencia.Regional (Consolidado)</v>
      </c>
      <c r="C166" s="490">
        <f>IF(Tabla465[[#This Row],[Tipos de Acciones]]="","",'[1]Formulario PPGR1'!$N$2)</f>
        <v>2018</v>
      </c>
      <c r="D166" s="490" t="str">
        <f>IF(Tabla465[[#This Row],[Tipos de Acciones]]="","",'[1]Formulario PPGR1'!$N$3)</f>
        <v>R8</v>
      </c>
      <c r="E166" s="490" t="str">
        <f>IF(Tabla465[[#This Row],[Tipos de Acciones]]="","",'[1]Formulario PPGR1'!$N$4)</f>
        <v>Gerencia</v>
      </c>
      <c r="F166" s="490" t="str">
        <f>IF(Tabla465[[#This Row],[Tipos de Acciones]]="","",'[1]Formulario PPGR1'!$N$5)</f>
        <v>Regional (Consolidado)</v>
      </c>
      <c r="G166" s="499" t="s">
        <v>1311</v>
      </c>
      <c r="H166" s="509" t="s">
        <v>157</v>
      </c>
      <c r="I166" s="510">
        <f>IFERROR(VLOOKUP(Tabla465[[#This Row],[Tipo de Equipo]],[1]LSIns!F16:G32,2,FALSE),"")</f>
        <v>0</v>
      </c>
      <c r="J166" s="509"/>
      <c r="K166" s="509" t="s">
        <v>2393</v>
      </c>
      <c r="L166" s="509"/>
      <c r="M166" s="499" t="s">
        <v>465</v>
      </c>
      <c r="N166" s="511" t="s">
        <v>2402</v>
      </c>
      <c r="O166" s="511" t="s">
        <v>1527</v>
      </c>
      <c r="P166" s="512" t="str">
        <f>IFERROR(VLOOKUP(Tabla465[[#This Row],[Provincia]],[1]Prov!$A$2:$B$156,2,FALSE),"")</f>
        <v/>
      </c>
      <c r="Q166" s="513" t="s">
        <v>1527</v>
      </c>
      <c r="R166" s="498" t="s">
        <v>440</v>
      </c>
      <c r="S166" s="498">
        <v>1</v>
      </c>
      <c r="T166" s="498"/>
      <c r="U166" s="493">
        <f>IFERROR(IF(AND(Tabla465[[#This Row],[Cantidad de Insumos]]="",Tabla465[[#This Row],[Precio Unitario]]=""),"",Tabla465[[#This Row],[Precio Unitario]]*Tabla465[[#This Row],[Cantidad de Insumos]]),"")</f>
        <v>0</v>
      </c>
      <c r="V166" s="493" t="str">
        <f>IFERROR(VLOOKUP($J166,[1]Insumos!$C$2:$F$528,4,FALSE),"")</f>
        <v/>
      </c>
      <c r="W166" s="504"/>
    </row>
    <row r="167" spans="2:23" ht="38.25" x14ac:dyDescent="0.2">
      <c r="B167" s="490" t="str">
        <f>IF(Tabla465[[#This Row],[Tipos de Acciones]]="","",CONCATENATE(Tabla465[[#This Row],[POA]],".",Tabla465[[#This Row],[SRS]],".",Tabla465[[#This Row],[AREA]],".",Tabla465[[#This Row],[TIPO]]))</f>
        <v>2018.R8.Gerencia.Regional (Consolidado)</v>
      </c>
      <c r="C167" s="490">
        <f>IF(Tabla465[[#This Row],[Tipos de Acciones]]="","",'[1]Formulario PPGR1'!$N$2)</f>
        <v>2018</v>
      </c>
      <c r="D167" s="490" t="str">
        <f>IF(Tabla465[[#This Row],[Tipos de Acciones]]="","",'[1]Formulario PPGR1'!$N$3)</f>
        <v>R8</v>
      </c>
      <c r="E167" s="490" t="str">
        <f>IF(Tabla465[[#This Row],[Tipos de Acciones]]="","",'[1]Formulario PPGR1'!$N$4)</f>
        <v>Gerencia</v>
      </c>
      <c r="F167" s="490" t="str">
        <f>IF(Tabla465[[#This Row],[Tipos de Acciones]]="","",'[1]Formulario PPGR1'!$N$5)</f>
        <v>Regional (Consolidado)</v>
      </c>
      <c r="G167" s="499" t="s">
        <v>1311</v>
      </c>
      <c r="H167" s="509" t="s">
        <v>157</v>
      </c>
      <c r="I167" s="510">
        <f>IFERROR(VLOOKUP(Tabla465[[#This Row],[Tipo de Equipo]],[1]LSIns!F16:G32,2,FALSE),"")</f>
        <v>0</v>
      </c>
      <c r="J167" s="509"/>
      <c r="K167" s="509" t="s">
        <v>2393</v>
      </c>
      <c r="L167" s="509"/>
      <c r="M167" s="499" t="s">
        <v>465</v>
      </c>
      <c r="N167" s="511" t="s">
        <v>2403</v>
      </c>
      <c r="O167" s="511" t="s">
        <v>1527</v>
      </c>
      <c r="P167" s="512" t="str">
        <f>IFERROR(VLOOKUP(Tabla465[[#This Row],[Provincia]],[1]Prov!$A$2:$B$156,2,FALSE),"")</f>
        <v/>
      </c>
      <c r="Q167" s="513" t="s">
        <v>1527</v>
      </c>
      <c r="R167" s="498" t="s">
        <v>440</v>
      </c>
      <c r="S167" s="498">
        <v>1</v>
      </c>
      <c r="T167" s="498"/>
      <c r="U167" s="493">
        <f>IFERROR(IF(AND(Tabla465[[#This Row],[Cantidad de Insumos]]="",Tabla465[[#This Row],[Precio Unitario]]=""),"",Tabla465[[#This Row],[Precio Unitario]]*Tabla465[[#This Row],[Cantidad de Insumos]]),"")</f>
        <v>0</v>
      </c>
      <c r="V167" s="493" t="str">
        <f>IFERROR(VLOOKUP($J167,[1]Insumos!$C$2:$F$528,4,FALSE),"")</f>
        <v/>
      </c>
      <c r="W167" s="504"/>
    </row>
    <row r="168" spans="2:23" ht="38.25" x14ac:dyDescent="0.2">
      <c r="B168" s="490" t="str">
        <f>IF(Tabla465[[#This Row],[Tipos de Acciones]]="","",CONCATENATE(Tabla465[[#This Row],[POA]],".",Tabla465[[#This Row],[SRS]],".",Tabla465[[#This Row],[AREA]],".",Tabla465[[#This Row],[TIPO]]))</f>
        <v>2018.R8.Gerencia.Regional (Consolidado)</v>
      </c>
      <c r="C168" s="490">
        <f>IF(Tabla465[[#This Row],[Tipos de Acciones]]="","",'[1]Formulario PPGR1'!$N$2)</f>
        <v>2018</v>
      </c>
      <c r="D168" s="490" t="str">
        <f>IF(Tabla465[[#This Row],[Tipos de Acciones]]="","",'[1]Formulario PPGR1'!$N$3)</f>
        <v>R8</v>
      </c>
      <c r="E168" s="490" t="str">
        <f>IF(Tabla465[[#This Row],[Tipos de Acciones]]="","",'[1]Formulario PPGR1'!$N$4)</f>
        <v>Gerencia</v>
      </c>
      <c r="F168" s="490" t="str">
        <f>IF(Tabla465[[#This Row],[Tipos de Acciones]]="","",'[1]Formulario PPGR1'!$N$5)</f>
        <v>Regional (Consolidado)</v>
      </c>
      <c r="G168" s="499" t="s">
        <v>1311</v>
      </c>
      <c r="H168" s="509" t="s">
        <v>157</v>
      </c>
      <c r="I168" s="510">
        <f>IFERROR(VLOOKUP(Tabla465[[#This Row],[Tipo de Equipo]],[1]LSIns!F16:G32,2,FALSE),"")</f>
        <v>0</v>
      </c>
      <c r="J168" s="509"/>
      <c r="K168" s="509" t="s">
        <v>2393</v>
      </c>
      <c r="L168" s="509"/>
      <c r="M168" s="499" t="s">
        <v>465</v>
      </c>
      <c r="N168" s="511" t="s">
        <v>2404</v>
      </c>
      <c r="O168" s="511" t="s">
        <v>1536</v>
      </c>
      <c r="P168" s="512" t="str">
        <f>IFERROR(VLOOKUP(Tabla465[[#This Row],[Provincia]],[1]Prov!$A$2:$B$156,2,FALSE),"")</f>
        <v/>
      </c>
      <c r="Q168" s="513" t="s">
        <v>1536</v>
      </c>
      <c r="R168" s="498" t="s">
        <v>440</v>
      </c>
      <c r="S168" s="498">
        <v>1</v>
      </c>
      <c r="T168" s="498"/>
      <c r="U168" s="493">
        <f>IFERROR(IF(AND(Tabla465[[#This Row],[Cantidad de Insumos]]="",Tabla465[[#This Row],[Precio Unitario]]=""),"",Tabla465[[#This Row],[Precio Unitario]]*Tabla465[[#This Row],[Cantidad de Insumos]]),"")</f>
        <v>0</v>
      </c>
      <c r="V168" s="493" t="str">
        <f>IFERROR(VLOOKUP($J168,[1]Insumos!$C$2:$F$528,4,FALSE),"")</f>
        <v/>
      </c>
      <c r="W168" s="504"/>
    </row>
    <row r="169" spans="2:23" ht="38.25" x14ac:dyDescent="0.2">
      <c r="B169" s="490" t="str">
        <f>IF(Tabla465[[#This Row],[Tipos de Acciones]]="","",CONCATENATE(Tabla465[[#This Row],[POA]],".",Tabla465[[#This Row],[SRS]],".",Tabla465[[#This Row],[AREA]],".",Tabla465[[#This Row],[TIPO]]))</f>
        <v>2018.R8.Gerencia.Regional (Consolidado)</v>
      </c>
      <c r="C169" s="490">
        <f>IF(Tabla465[[#This Row],[Tipos de Acciones]]="","",'[1]Formulario PPGR1'!$N$2)</f>
        <v>2018</v>
      </c>
      <c r="D169" s="490" t="str">
        <f>IF(Tabla465[[#This Row],[Tipos de Acciones]]="","",'[1]Formulario PPGR1'!$N$3)</f>
        <v>R8</v>
      </c>
      <c r="E169" s="490" t="str">
        <f>IF(Tabla465[[#This Row],[Tipos de Acciones]]="","",'[1]Formulario PPGR1'!$N$4)</f>
        <v>Gerencia</v>
      </c>
      <c r="F169" s="490" t="str">
        <f>IF(Tabla465[[#This Row],[Tipos de Acciones]]="","",'[1]Formulario PPGR1'!$N$5)</f>
        <v>Regional (Consolidado)</v>
      </c>
      <c r="G169" s="499" t="s">
        <v>1311</v>
      </c>
      <c r="H169" s="509" t="s">
        <v>157</v>
      </c>
      <c r="I169" s="510">
        <f>IFERROR(VLOOKUP(Tabla465[[#This Row],[Tipo de Equipo]],[1]LSIns!F16:G32,2,FALSE),"")</f>
        <v>0</v>
      </c>
      <c r="J169" s="509"/>
      <c r="K169" s="509" t="s">
        <v>2393</v>
      </c>
      <c r="L169" s="509"/>
      <c r="M169" s="499" t="s">
        <v>465</v>
      </c>
      <c r="N169" s="511" t="s">
        <v>2405</v>
      </c>
      <c r="O169" s="511" t="s">
        <v>1528</v>
      </c>
      <c r="P169" s="512" t="str">
        <f>IFERROR(VLOOKUP(Tabla465[[#This Row],[Provincia]],[1]Prov!$A$2:$B$156,2,FALSE),"")</f>
        <v/>
      </c>
      <c r="Q169" s="513" t="s">
        <v>1528</v>
      </c>
      <c r="R169" s="498" t="s">
        <v>440</v>
      </c>
      <c r="S169" s="498">
        <v>1</v>
      </c>
      <c r="T169" s="498"/>
      <c r="U169" s="493">
        <f>IFERROR(IF(AND(Tabla465[[#This Row],[Cantidad de Insumos]]="",Tabla465[[#This Row],[Precio Unitario]]=""),"",Tabla465[[#This Row],[Precio Unitario]]*Tabla465[[#This Row],[Cantidad de Insumos]]),"")</f>
        <v>0</v>
      </c>
      <c r="V169" s="493" t="str">
        <f>IFERROR(VLOOKUP($J169,[1]Insumos!$C$2:$F$528,4,FALSE),"")</f>
        <v/>
      </c>
      <c r="W169" s="504"/>
    </row>
    <row r="170" spans="2:23" ht="38.25" x14ac:dyDescent="0.2">
      <c r="B170" s="490" t="str">
        <f>IF(Tabla465[[#This Row],[Tipos de Acciones]]="","",CONCATENATE(Tabla465[[#This Row],[POA]],".",Tabla465[[#This Row],[SRS]],".",Tabla465[[#This Row],[AREA]],".",Tabla465[[#This Row],[TIPO]]))</f>
        <v>2018.R8.Gerencia.Regional (Consolidado)</v>
      </c>
      <c r="C170" s="490">
        <f>IF(Tabla465[[#This Row],[Tipos de Acciones]]="","",'[1]Formulario PPGR1'!$N$2)</f>
        <v>2018</v>
      </c>
      <c r="D170" s="490" t="str">
        <f>IF(Tabla465[[#This Row],[Tipos de Acciones]]="","",'[1]Formulario PPGR1'!$N$3)</f>
        <v>R8</v>
      </c>
      <c r="E170" s="490" t="str">
        <f>IF(Tabla465[[#This Row],[Tipos de Acciones]]="","",'[1]Formulario PPGR1'!$N$4)</f>
        <v>Gerencia</v>
      </c>
      <c r="F170" s="490" t="str">
        <f>IF(Tabla465[[#This Row],[Tipos de Acciones]]="","",'[1]Formulario PPGR1'!$N$5)</f>
        <v>Regional (Consolidado)</v>
      </c>
      <c r="G170" s="499" t="s">
        <v>1311</v>
      </c>
      <c r="H170" s="509" t="s">
        <v>157</v>
      </c>
      <c r="I170" s="510">
        <f>IFERROR(VLOOKUP(Tabla465[[#This Row],[Tipo de Equipo]],[1]LSIns!F16:G32,2,FALSE),"")</f>
        <v>0</v>
      </c>
      <c r="J170" s="509"/>
      <c r="K170" s="509" t="s">
        <v>2393</v>
      </c>
      <c r="L170" s="509"/>
      <c r="M170" s="499" t="s">
        <v>466</v>
      </c>
      <c r="N170" s="511" t="s">
        <v>2406</v>
      </c>
      <c r="O170" s="511" t="s">
        <v>1527</v>
      </c>
      <c r="P170" s="512" t="str">
        <f>IFERROR(VLOOKUP(Tabla465[[#This Row],[Provincia]],[1]Prov!$A$2:$B$156,2,FALSE),"")</f>
        <v/>
      </c>
      <c r="Q170" s="513" t="s">
        <v>1527</v>
      </c>
      <c r="R170" s="498" t="s">
        <v>440</v>
      </c>
      <c r="S170" s="498">
        <v>1</v>
      </c>
      <c r="T170" s="498"/>
      <c r="U170" s="493">
        <f>IFERROR(IF(AND(Tabla465[[#This Row],[Cantidad de Insumos]]="",Tabla465[[#This Row],[Precio Unitario]]=""),"",Tabla465[[#This Row],[Precio Unitario]]*Tabla465[[#This Row],[Cantidad de Insumos]]),"")</f>
        <v>0</v>
      </c>
      <c r="V170" s="493" t="str">
        <f>IFERROR(VLOOKUP($J170,[1]Insumos!$C$2:$F$528,4,FALSE),"")</f>
        <v/>
      </c>
      <c r="W170" s="504"/>
    </row>
    <row r="171" spans="2:23" ht="38.25" x14ac:dyDescent="0.2">
      <c r="B171" s="490" t="str">
        <f>IF(Tabla465[[#This Row],[Tipos de Acciones]]="","",CONCATENATE(Tabla465[[#This Row],[POA]],".",Tabla465[[#This Row],[SRS]],".",Tabla465[[#This Row],[AREA]],".",Tabla465[[#This Row],[TIPO]]))</f>
        <v>2018.R8.Gerencia.Regional (Consolidado)</v>
      </c>
      <c r="C171" s="490">
        <f>IF(Tabla465[[#This Row],[Tipos de Acciones]]="","",'[1]Formulario PPGR1'!$N$2)</f>
        <v>2018</v>
      </c>
      <c r="D171" s="490" t="str">
        <f>IF(Tabla465[[#This Row],[Tipos de Acciones]]="","",'[1]Formulario PPGR1'!$N$3)</f>
        <v>R8</v>
      </c>
      <c r="E171" s="490" t="str">
        <f>IF(Tabla465[[#This Row],[Tipos de Acciones]]="","",'[1]Formulario PPGR1'!$N$4)</f>
        <v>Gerencia</v>
      </c>
      <c r="F171" s="490" t="str">
        <f>IF(Tabla465[[#This Row],[Tipos de Acciones]]="","",'[1]Formulario PPGR1'!$N$5)</f>
        <v>Regional (Consolidado)</v>
      </c>
      <c r="G171" s="499" t="s">
        <v>1311</v>
      </c>
      <c r="H171" s="509" t="s">
        <v>157</v>
      </c>
      <c r="I171" s="510">
        <f>IFERROR(VLOOKUP(Tabla465[[#This Row],[Tipo de Equipo]],[1]LSIns!F16:G32,2,FALSE),"")</f>
        <v>0</v>
      </c>
      <c r="J171" s="509"/>
      <c r="K171" s="509" t="s">
        <v>2394</v>
      </c>
      <c r="L171" s="509"/>
      <c r="M171" s="499" t="s">
        <v>464</v>
      </c>
      <c r="N171" s="511" t="s">
        <v>2407</v>
      </c>
      <c r="O171" s="511" t="s">
        <v>1528</v>
      </c>
      <c r="P171" s="512" t="str">
        <f>IFERROR(VLOOKUP(Tabla465[[#This Row],[Provincia]],[1]Prov!$A$2:$B$156,2,FALSE),"")</f>
        <v/>
      </c>
      <c r="Q171" s="513" t="s">
        <v>1528</v>
      </c>
      <c r="R171" s="498" t="s">
        <v>440</v>
      </c>
      <c r="S171" s="498">
        <v>1</v>
      </c>
      <c r="T171" s="498"/>
      <c r="U171" s="493">
        <f>IFERROR(IF(AND(Tabla465[[#This Row],[Cantidad de Insumos]]="",Tabla465[[#This Row],[Precio Unitario]]=""),"",Tabla465[[#This Row],[Precio Unitario]]*Tabla465[[#This Row],[Cantidad de Insumos]]),"")</f>
        <v>0</v>
      </c>
      <c r="V171" s="493" t="str">
        <f>IFERROR(VLOOKUP($J171,[1]Insumos!$C$2:$F$528,4,FALSE),"")</f>
        <v/>
      </c>
      <c r="W171" s="504"/>
    </row>
    <row r="172" spans="2:23" ht="38.25" x14ac:dyDescent="0.2">
      <c r="B172" s="490" t="str">
        <f>IF(Tabla465[[#This Row],[Tipos de Acciones]]="","",CONCATENATE(Tabla465[[#This Row],[POA]],".",Tabla465[[#This Row],[SRS]],".",Tabla465[[#This Row],[AREA]],".",Tabla465[[#This Row],[TIPO]]))</f>
        <v>2018.R8.Gerencia.Regional (Consolidado)</v>
      </c>
      <c r="C172" s="490">
        <f>IF(Tabla465[[#This Row],[Tipos de Acciones]]="","",'[1]Formulario PPGR1'!$N$2)</f>
        <v>2018</v>
      </c>
      <c r="D172" s="490" t="str">
        <f>IF(Tabla465[[#This Row],[Tipos de Acciones]]="","",'[1]Formulario PPGR1'!$N$3)</f>
        <v>R8</v>
      </c>
      <c r="E172" s="490" t="str">
        <f>IF(Tabla465[[#This Row],[Tipos de Acciones]]="","",'[1]Formulario PPGR1'!$N$4)</f>
        <v>Gerencia</v>
      </c>
      <c r="F172" s="490" t="str">
        <f>IF(Tabla465[[#This Row],[Tipos de Acciones]]="","",'[1]Formulario PPGR1'!$N$5)</f>
        <v>Regional (Consolidado)</v>
      </c>
      <c r="G172" s="499" t="s">
        <v>1311</v>
      </c>
      <c r="H172" s="509" t="s">
        <v>157</v>
      </c>
      <c r="I172" s="510">
        <f>IFERROR(VLOOKUP(Tabla465[[#This Row],[Tipo de Equipo]],[1]LSIns!F16:G32,2,FALSE),"")</f>
        <v>0</v>
      </c>
      <c r="J172" s="509"/>
      <c r="K172" s="509" t="s">
        <v>2394</v>
      </c>
      <c r="L172" s="509"/>
      <c r="M172" s="499" t="s">
        <v>464</v>
      </c>
      <c r="N172" s="511" t="s">
        <v>2408</v>
      </c>
      <c r="O172" s="511" t="s">
        <v>1527</v>
      </c>
      <c r="P172" s="512" t="str">
        <f>IFERROR(VLOOKUP(Tabla465[[#This Row],[Provincia]],[1]Prov!$A$2:$B$156,2,FALSE),"")</f>
        <v/>
      </c>
      <c r="Q172" s="513" t="s">
        <v>1527</v>
      </c>
      <c r="R172" s="498" t="s">
        <v>440</v>
      </c>
      <c r="S172" s="498">
        <v>1</v>
      </c>
      <c r="T172" s="498"/>
      <c r="U172" s="493">
        <f>IFERROR(IF(AND(Tabla465[[#This Row],[Cantidad de Insumos]]="",Tabla465[[#This Row],[Precio Unitario]]=""),"",Tabla465[[#This Row],[Precio Unitario]]*Tabla465[[#This Row],[Cantidad de Insumos]]),"")</f>
        <v>0</v>
      </c>
      <c r="V172" s="493" t="str">
        <f>IFERROR(VLOOKUP($J172,[1]Insumos!$C$2:$F$528,4,FALSE),"")</f>
        <v/>
      </c>
      <c r="W172" s="504"/>
    </row>
    <row r="173" spans="2:23" ht="38.25" x14ac:dyDescent="0.2">
      <c r="B173" s="490" t="str">
        <f>IF(Tabla465[[#This Row],[Tipos de Acciones]]="","",CONCATENATE(Tabla465[[#This Row],[POA]],".",Tabla465[[#This Row],[SRS]],".",Tabla465[[#This Row],[AREA]],".",Tabla465[[#This Row],[TIPO]]))</f>
        <v>2018.R8.Gerencia.Regional (Consolidado)</v>
      </c>
      <c r="C173" s="490">
        <f>IF(Tabla465[[#This Row],[Tipos de Acciones]]="","",'[1]Formulario PPGR1'!$N$2)</f>
        <v>2018</v>
      </c>
      <c r="D173" s="490" t="str">
        <f>IF(Tabla465[[#This Row],[Tipos de Acciones]]="","",'[1]Formulario PPGR1'!$N$3)</f>
        <v>R8</v>
      </c>
      <c r="E173" s="490" t="str">
        <f>IF(Tabla465[[#This Row],[Tipos de Acciones]]="","",'[1]Formulario PPGR1'!$N$4)</f>
        <v>Gerencia</v>
      </c>
      <c r="F173" s="490" t="str">
        <f>IF(Tabla465[[#This Row],[Tipos de Acciones]]="","",'[1]Formulario PPGR1'!$N$5)</f>
        <v>Regional (Consolidado)</v>
      </c>
      <c r="G173" s="499" t="s">
        <v>1311</v>
      </c>
      <c r="H173" s="509" t="s">
        <v>157</v>
      </c>
      <c r="I173" s="510">
        <f>IFERROR(VLOOKUP(Tabla465[[#This Row],[Tipo de Equipo]],[1]LSIns!F16:G32,2,FALSE),"")</f>
        <v>0</v>
      </c>
      <c r="J173" s="509"/>
      <c r="K173" s="509" t="s">
        <v>2395</v>
      </c>
      <c r="L173" s="509"/>
      <c r="M173" s="499" t="s">
        <v>465</v>
      </c>
      <c r="N173" s="511" t="s">
        <v>2409</v>
      </c>
      <c r="O173" s="511" t="s">
        <v>1536</v>
      </c>
      <c r="P173" s="512" t="str">
        <f>IFERROR(VLOOKUP(Tabla465[[#This Row],[Provincia]],[1]Prov!$A$2:$B$156,2,FALSE),"")</f>
        <v/>
      </c>
      <c r="Q173" s="513" t="s">
        <v>1536</v>
      </c>
      <c r="R173" s="498" t="s">
        <v>440</v>
      </c>
      <c r="S173" s="498">
        <v>1</v>
      </c>
      <c r="T173" s="498"/>
      <c r="U173" s="493">
        <f>IFERROR(IF(AND(Tabla465[[#This Row],[Cantidad de Insumos]]="",Tabla465[[#This Row],[Precio Unitario]]=""),"",Tabla465[[#This Row],[Precio Unitario]]*Tabla465[[#This Row],[Cantidad de Insumos]]),"")</f>
        <v>0</v>
      </c>
      <c r="V173" s="493" t="str">
        <f>IFERROR(VLOOKUP($J173,[1]Insumos!$C$2:$F$528,4,FALSE),"")</f>
        <v/>
      </c>
      <c r="W173" s="504"/>
    </row>
    <row r="174" spans="2:23" ht="38.25" x14ac:dyDescent="0.2">
      <c r="B174" s="490" t="str">
        <f>IF(Tabla465[[#This Row],[Tipos de Acciones]]="","",CONCATENATE(Tabla465[[#This Row],[POA]],".",Tabla465[[#This Row],[SRS]],".",Tabla465[[#This Row],[AREA]],".",Tabla465[[#This Row],[TIPO]]))</f>
        <v>2018.R8.Gerencia.Regional (Consolidado)</v>
      </c>
      <c r="C174" s="490">
        <f>IF(Tabla465[[#This Row],[Tipos de Acciones]]="","",'[1]Formulario PPGR1'!$N$2)</f>
        <v>2018</v>
      </c>
      <c r="D174" s="490" t="str">
        <f>IF(Tabla465[[#This Row],[Tipos de Acciones]]="","",'[1]Formulario PPGR1'!$N$3)</f>
        <v>R8</v>
      </c>
      <c r="E174" s="490" t="str">
        <f>IF(Tabla465[[#This Row],[Tipos de Acciones]]="","",'[1]Formulario PPGR1'!$N$4)</f>
        <v>Gerencia</v>
      </c>
      <c r="F174" s="490" t="str">
        <f>IF(Tabla465[[#This Row],[Tipos de Acciones]]="","",'[1]Formulario PPGR1'!$N$5)</f>
        <v>Regional (Consolidado)</v>
      </c>
      <c r="G174" s="499" t="s">
        <v>1311</v>
      </c>
      <c r="H174" s="509" t="s">
        <v>157</v>
      </c>
      <c r="I174" s="510">
        <f>IFERROR(VLOOKUP(Tabla465[[#This Row],[Tipo de Equipo]],[1]LSIns!F16:G32,2,FALSE),"")</f>
        <v>0</v>
      </c>
      <c r="J174" s="509"/>
      <c r="K174" s="509" t="s">
        <v>2395</v>
      </c>
      <c r="L174" s="509"/>
      <c r="M174" s="499" t="s">
        <v>465</v>
      </c>
      <c r="N174" s="511" t="s">
        <v>2403</v>
      </c>
      <c r="O174" s="511" t="s">
        <v>1527</v>
      </c>
      <c r="P174" s="512" t="str">
        <f>IFERROR(VLOOKUP(Tabla465[[#This Row],[Provincia]],[1]Prov!$A$2:$B$156,2,FALSE),"")</f>
        <v/>
      </c>
      <c r="Q174" s="513" t="s">
        <v>1527</v>
      </c>
      <c r="R174" s="498" t="s">
        <v>440</v>
      </c>
      <c r="S174" s="498">
        <v>1</v>
      </c>
      <c r="T174" s="498"/>
      <c r="U174" s="493">
        <f>IFERROR(IF(AND(Tabla465[[#This Row],[Cantidad de Insumos]]="",Tabla465[[#This Row],[Precio Unitario]]=""),"",Tabla465[[#This Row],[Precio Unitario]]*Tabla465[[#This Row],[Cantidad de Insumos]]),"")</f>
        <v>0</v>
      </c>
      <c r="V174" s="493" t="str">
        <f>IFERROR(VLOOKUP($J174,[1]Insumos!$C$2:$F$528,4,FALSE),"")</f>
        <v/>
      </c>
      <c r="W174" s="504"/>
    </row>
    <row r="175" spans="2:23" ht="38.25" x14ac:dyDescent="0.2">
      <c r="B175" s="490" t="str">
        <f>IF(Tabla465[[#This Row],[Tipos de Acciones]]="","",CONCATENATE(Tabla465[[#This Row],[POA]],".",Tabla465[[#This Row],[SRS]],".",Tabla465[[#This Row],[AREA]],".",Tabla465[[#This Row],[TIPO]]))</f>
        <v>2018.R8.Gerencia.Regional (Consolidado)</v>
      </c>
      <c r="C175" s="490">
        <f>IF(Tabla465[[#This Row],[Tipos de Acciones]]="","",'[1]Formulario PPGR1'!$N$2)</f>
        <v>2018</v>
      </c>
      <c r="D175" s="490" t="str">
        <f>IF(Tabla465[[#This Row],[Tipos de Acciones]]="","",'[1]Formulario PPGR1'!$N$3)</f>
        <v>R8</v>
      </c>
      <c r="E175" s="490" t="str">
        <f>IF(Tabla465[[#This Row],[Tipos de Acciones]]="","",'[1]Formulario PPGR1'!$N$4)</f>
        <v>Gerencia</v>
      </c>
      <c r="F175" s="490" t="str">
        <f>IF(Tabla465[[#This Row],[Tipos de Acciones]]="","",'[1]Formulario PPGR1'!$N$5)</f>
        <v>Regional (Consolidado)</v>
      </c>
      <c r="G175" s="499" t="s">
        <v>1311</v>
      </c>
      <c r="H175" s="509" t="s">
        <v>157</v>
      </c>
      <c r="I175" s="510">
        <f>IFERROR(VLOOKUP(Tabla465[[#This Row],[Tipo de Equipo]],[1]LSIns!F16:G32,2,FALSE),"")</f>
        <v>0</v>
      </c>
      <c r="J175" s="509"/>
      <c r="K175" s="509" t="s">
        <v>2396</v>
      </c>
      <c r="L175" s="509"/>
      <c r="M175" s="499" t="s">
        <v>465</v>
      </c>
      <c r="N175" s="511" t="s">
        <v>2403</v>
      </c>
      <c r="O175" s="511" t="s">
        <v>1527</v>
      </c>
      <c r="P175" s="512" t="str">
        <f>IFERROR(VLOOKUP(Tabla465[[#This Row],[Provincia]],[1]Prov!$A$2:$B$156,2,FALSE),"")</f>
        <v/>
      </c>
      <c r="Q175" s="513" t="s">
        <v>1527</v>
      </c>
      <c r="R175" s="498" t="s">
        <v>440</v>
      </c>
      <c r="S175" s="498">
        <v>1</v>
      </c>
      <c r="T175" s="498"/>
      <c r="U175" s="493">
        <f>IFERROR(IF(AND(Tabla465[[#This Row],[Cantidad de Insumos]]="",Tabla465[[#This Row],[Precio Unitario]]=""),"",Tabla465[[#This Row],[Precio Unitario]]*Tabla465[[#This Row],[Cantidad de Insumos]]),"")</f>
        <v>0</v>
      </c>
      <c r="V175" s="493" t="str">
        <f>IFERROR(VLOOKUP($J175,[1]Insumos!$C$2:$F$528,4,FALSE),"")</f>
        <v/>
      </c>
      <c r="W175" s="504"/>
    </row>
    <row r="176" spans="2:23" ht="38.25" x14ac:dyDescent="0.2">
      <c r="B176" s="490" t="str">
        <f>IF(Tabla465[[#This Row],[Tipos de Acciones]]="","",CONCATENATE(Tabla465[[#This Row],[POA]],".",Tabla465[[#This Row],[SRS]],".",Tabla465[[#This Row],[AREA]],".",Tabla465[[#This Row],[TIPO]]))</f>
        <v>2018.R8.Gerencia.Regional (Consolidado)</v>
      </c>
      <c r="C176" s="490">
        <f>IF(Tabla465[[#This Row],[Tipos de Acciones]]="","",'[1]Formulario PPGR1'!$N$2)</f>
        <v>2018</v>
      </c>
      <c r="D176" s="490" t="str">
        <f>IF(Tabla465[[#This Row],[Tipos de Acciones]]="","",'[1]Formulario PPGR1'!$N$3)</f>
        <v>R8</v>
      </c>
      <c r="E176" s="490" t="str">
        <f>IF(Tabla465[[#This Row],[Tipos de Acciones]]="","",'[1]Formulario PPGR1'!$N$4)</f>
        <v>Gerencia</v>
      </c>
      <c r="F176" s="490" t="str">
        <f>IF(Tabla465[[#This Row],[Tipos de Acciones]]="","",'[1]Formulario PPGR1'!$N$5)</f>
        <v>Regional (Consolidado)</v>
      </c>
      <c r="G176" s="499" t="s">
        <v>1311</v>
      </c>
      <c r="H176" s="509" t="s">
        <v>157</v>
      </c>
      <c r="I176" s="510">
        <f>IFERROR(VLOOKUP(Tabla465[[#This Row],[Tipo de Equipo]],[1]LSIns!F16:G32,2,FALSE),"")</f>
        <v>0</v>
      </c>
      <c r="J176" s="509"/>
      <c r="K176" s="509" t="s">
        <v>2396</v>
      </c>
      <c r="L176" s="509"/>
      <c r="M176" s="499" t="s">
        <v>465</v>
      </c>
      <c r="N176" s="511" t="s">
        <v>2401</v>
      </c>
      <c r="O176" s="511" t="s">
        <v>1527</v>
      </c>
      <c r="P176" s="512" t="str">
        <f>IFERROR(VLOOKUP(Tabla465[[#This Row],[Provincia]],[1]Prov!$A$2:$B$156,2,FALSE),"")</f>
        <v/>
      </c>
      <c r="Q176" s="513" t="s">
        <v>1527</v>
      </c>
      <c r="R176" s="498" t="s">
        <v>440</v>
      </c>
      <c r="S176" s="498">
        <v>1</v>
      </c>
      <c r="T176" s="498"/>
      <c r="U176" s="493">
        <f>IFERROR(IF(AND(Tabla465[[#This Row],[Cantidad de Insumos]]="",Tabla465[[#This Row],[Precio Unitario]]=""),"",Tabla465[[#This Row],[Precio Unitario]]*Tabla465[[#This Row],[Cantidad de Insumos]]),"")</f>
        <v>0</v>
      </c>
      <c r="V176" s="493" t="str">
        <f>IFERROR(VLOOKUP($J176,[1]Insumos!$C$2:$F$528,4,FALSE),"")</f>
        <v/>
      </c>
      <c r="W176" s="504"/>
    </row>
    <row r="177" spans="2:23" ht="38.25" x14ac:dyDescent="0.2">
      <c r="B177" s="490" t="str">
        <f>IF(Tabla465[[#This Row],[Tipos de Acciones]]="","",CONCATENATE(Tabla465[[#This Row],[POA]],".",Tabla465[[#This Row],[SRS]],".",Tabla465[[#This Row],[AREA]],".",Tabla465[[#This Row],[TIPO]]))</f>
        <v>2018.R8.Gerencia.Regional (Consolidado)</v>
      </c>
      <c r="C177" s="490">
        <f>IF(Tabla465[[#This Row],[Tipos de Acciones]]="","",'[1]Formulario PPGR1'!$N$2)</f>
        <v>2018</v>
      </c>
      <c r="D177" s="490" t="str">
        <f>IF(Tabla465[[#This Row],[Tipos de Acciones]]="","",'[1]Formulario PPGR1'!$N$3)</f>
        <v>R8</v>
      </c>
      <c r="E177" s="490" t="str">
        <f>IF(Tabla465[[#This Row],[Tipos de Acciones]]="","",'[1]Formulario PPGR1'!$N$4)</f>
        <v>Gerencia</v>
      </c>
      <c r="F177" s="490" t="str">
        <f>IF(Tabla465[[#This Row],[Tipos de Acciones]]="","",'[1]Formulario PPGR1'!$N$5)</f>
        <v>Regional (Consolidado)</v>
      </c>
      <c r="G177" s="499" t="s">
        <v>1311</v>
      </c>
      <c r="H177" s="509" t="s">
        <v>157</v>
      </c>
      <c r="I177" s="510">
        <f>IFERROR(VLOOKUP(Tabla465[[#This Row],[Tipo de Equipo]],[1]LSIns!F16:G32,2,FALSE),"")</f>
        <v>0</v>
      </c>
      <c r="J177" s="509"/>
      <c r="K177" s="509" t="s">
        <v>2396</v>
      </c>
      <c r="L177" s="509"/>
      <c r="M177" s="499" t="s">
        <v>465</v>
      </c>
      <c r="N177" s="511" t="s">
        <v>2405</v>
      </c>
      <c r="O177" s="511" t="s">
        <v>1528</v>
      </c>
      <c r="P177" s="512" t="str">
        <f>IFERROR(VLOOKUP(Tabla465[[#This Row],[Provincia]],[1]Prov!$A$2:$B$156,2,FALSE),"")</f>
        <v/>
      </c>
      <c r="Q177" s="513" t="s">
        <v>1528</v>
      </c>
      <c r="R177" s="498" t="s">
        <v>440</v>
      </c>
      <c r="S177" s="498">
        <v>1</v>
      </c>
      <c r="T177" s="498"/>
      <c r="U177" s="493">
        <f>IFERROR(IF(AND(Tabla465[[#This Row],[Cantidad de Insumos]]="",Tabla465[[#This Row],[Precio Unitario]]=""),"",Tabla465[[#This Row],[Precio Unitario]]*Tabla465[[#This Row],[Cantidad de Insumos]]),"")</f>
        <v>0</v>
      </c>
      <c r="V177" s="493" t="str">
        <f>IFERROR(VLOOKUP($J177,[1]Insumos!$C$2:$F$528,4,FALSE),"")</f>
        <v/>
      </c>
      <c r="W177" s="504"/>
    </row>
    <row r="178" spans="2:23" ht="38.25" x14ac:dyDescent="0.2">
      <c r="B178" s="490" t="str">
        <f>IF(Tabla465[[#This Row],[Tipos de Acciones]]="","",CONCATENATE(Tabla465[[#This Row],[POA]],".",Tabla465[[#This Row],[SRS]],".",Tabla465[[#This Row],[AREA]],".",Tabla465[[#This Row],[TIPO]]))</f>
        <v>2018.R8.Gerencia.Regional (Consolidado)</v>
      </c>
      <c r="C178" s="490">
        <f>IF(Tabla465[[#This Row],[Tipos de Acciones]]="","",'[1]Formulario PPGR1'!$N$2)</f>
        <v>2018</v>
      </c>
      <c r="D178" s="490" t="str">
        <f>IF(Tabla465[[#This Row],[Tipos de Acciones]]="","",'[1]Formulario PPGR1'!$N$3)</f>
        <v>R8</v>
      </c>
      <c r="E178" s="490" t="str">
        <f>IF(Tabla465[[#This Row],[Tipos de Acciones]]="","",'[1]Formulario PPGR1'!$N$4)</f>
        <v>Gerencia</v>
      </c>
      <c r="F178" s="490" t="str">
        <f>IF(Tabla465[[#This Row],[Tipos de Acciones]]="","",'[1]Formulario PPGR1'!$N$5)</f>
        <v>Regional (Consolidado)</v>
      </c>
      <c r="G178" s="499" t="s">
        <v>1311</v>
      </c>
      <c r="H178" s="509" t="s">
        <v>157</v>
      </c>
      <c r="I178" s="510">
        <f>IFERROR(VLOOKUP(Tabla465[[#This Row],[Tipo de Equipo]],[1]LSIns!F16:G32,2,FALSE),"")</f>
        <v>0</v>
      </c>
      <c r="J178" s="509"/>
      <c r="K178" s="509" t="s">
        <v>2396</v>
      </c>
      <c r="L178" s="509"/>
      <c r="M178" s="499" t="s">
        <v>465</v>
      </c>
      <c r="N178" s="511" t="s">
        <v>2404</v>
      </c>
      <c r="O178" s="511" t="s">
        <v>1536</v>
      </c>
      <c r="P178" s="512" t="str">
        <f>IFERROR(VLOOKUP(Tabla465[[#This Row],[Provincia]],[1]Prov!$A$2:$B$156,2,FALSE),"")</f>
        <v/>
      </c>
      <c r="Q178" s="513" t="s">
        <v>1536</v>
      </c>
      <c r="R178" s="498" t="s">
        <v>440</v>
      </c>
      <c r="S178" s="498">
        <v>1</v>
      </c>
      <c r="T178" s="498"/>
      <c r="U178" s="493">
        <f>IFERROR(IF(AND(Tabla465[[#This Row],[Cantidad de Insumos]]="",Tabla465[[#This Row],[Precio Unitario]]=""),"",Tabla465[[#This Row],[Precio Unitario]]*Tabla465[[#This Row],[Cantidad de Insumos]]),"")</f>
        <v>0</v>
      </c>
      <c r="V178" s="493" t="str">
        <f>IFERROR(VLOOKUP($J178,[1]Insumos!$C$2:$F$528,4,FALSE),"")</f>
        <v/>
      </c>
      <c r="W178" s="504"/>
    </row>
    <row r="179" spans="2:23" x14ac:dyDescent="0.2">
      <c r="B179" s="490" t="str">
        <f>IF(Tabla465[[#This Row],[Tipos de Acciones]]="","",CONCATENATE(Tabla465[[#This Row],[POA]],".",Tabla465[[#This Row],[SRS]],".",Tabla465[[#This Row],[AREA]],".",Tabla465[[#This Row],[TIPO]]))</f>
        <v/>
      </c>
      <c r="C179" s="490" t="str">
        <f>IF(Tabla465[[#This Row],[Tipos de Acciones]]="","",'[1]Formulario PPGR1'!$N$2)</f>
        <v/>
      </c>
      <c r="D179" s="490" t="str">
        <f>IF(Tabla465[[#This Row],[Tipos de Acciones]]="","",'[1]Formulario PPGR1'!$N$3)</f>
        <v/>
      </c>
      <c r="E179" s="490" t="str">
        <f>IF(Tabla465[[#This Row],[Tipos de Acciones]]="","",'[1]Formulario PPGR1'!$N$4)</f>
        <v/>
      </c>
      <c r="F179" s="490" t="str">
        <f>IF(Tabla465[[#This Row],[Tipos de Acciones]]="","",'[1]Formulario PPGR1'!$N$5)</f>
        <v/>
      </c>
      <c r="G179" s="499"/>
      <c r="H179" s="509"/>
      <c r="I179" s="510" t="str">
        <f>IFERROR(VLOOKUP(Tabla465[[#This Row],[Tipo de Equipo]],[1]LSIns!F16:G32,2,FALSE),"")</f>
        <v/>
      </c>
      <c r="J179" s="509"/>
      <c r="K179" s="509"/>
      <c r="L179" s="509"/>
      <c r="M179" s="499"/>
      <c r="N179" s="511"/>
      <c r="O179" s="511"/>
      <c r="P179" s="512" t="str">
        <f>IFERROR(VLOOKUP(Tabla465[[#This Row],[Provincia]],[1]Prov!$A$2:$B$156,2,FALSE),"")</f>
        <v/>
      </c>
      <c r="Q179" s="513"/>
      <c r="R179" s="498"/>
      <c r="S179" s="498"/>
      <c r="T179" s="498"/>
      <c r="U179" s="493" t="str">
        <f>IFERROR(IF(AND(Tabla465[[#This Row],[Cantidad de Insumos]]="",Tabla465[[#This Row],[Precio Unitario]]=""),"",Tabla465[[#This Row],[Precio Unitario]]*Tabla465[[#This Row],[Cantidad de Insumos]]),"")</f>
        <v/>
      </c>
      <c r="V179" s="493" t="str">
        <f>IFERROR(VLOOKUP($J179,[1]Insumos!$C$2:$F$528,4,FALSE),"")</f>
        <v/>
      </c>
      <c r="W179" s="504"/>
    </row>
    <row r="180" spans="2:23" x14ac:dyDescent="0.2">
      <c r="B180" s="490" t="str">
        <f>IF(Tabla465[[#This Row],[Tipos de Acciones]]="","",CONCATENATE(Tabla465[[#This Row],[POA]],".",Tabla465[[#This Row],[SRS]],".",Tabla465[[#This Row],[AREA]],".",Tabla465[[#This Row],[TIPO]]))</f>
        <v/>
      </c>
      <c r="C180" s="490" t="str">
        <f>IF(Tabla465[[#This Row],[Tipos de Acciones]]="","",'[1]Formulario PPGR1'!$N$2)</f>
        <v/>
      </c>
      <c r="D180" s="490" t="str">
        <f>IF(Tabla465[[#This Row],[Tipos de Acciones]]="","",'[1]Formulario PPGR1'!$N$3)</f>
        <v/>
      </c>
      <c r="E180" s="490" t="str">
        <f>IF(Tabla465[[#This Row],[Tipos de Acciones]]="","",'[1]Formulario PPGR1'!$N$4)</f>
        <v/>
      </c>
      <c r="F180" s="490" t="str">
        <f>IF(Tabla465[[#This Row],[Tipos de Acciones]]="","",'[1]Formulario PPGR1'!$N$5)</f>
        <v/>
      </c>
      <c r="G180" s="499"/>
      <c r="H180" s="509"/>
      <c r="I180" s="510" t="str">
        <f>IFERROR(VLOOKUP(Tabla465[[#This Row],[Tipo de Equipo]],[1]LSIns!F16:G32,2,FALSE),"")</f>
        <v/>
      </c>
      <c r="J180" s="509"/>
      <c r="K180" s="509"/>
      <c r="L180" s="509"/>
      <c r="M180" s="499"/>
      <c r="N180" s="511"/>
      <c r="O180" s="511"/>
      <c r="P180" s="512" t="str">
        <f>IFERROR(VLOOKUP(Tabla465[[#This Row],[Provincia]],[1]Prov!$A$2:$B$156,2,FALSE),"")</f>
        <v/>
      </c>
      <c r="Q180" s="513"/>
      <c r="R180" s="498"/>
      <c r="S180" s="498"/>
      <c r="T180" s="498"/>
      <c r="U180" s="493" t="str">
        <f>IFERROR(IF(AND(Tabla465[[#This Row],[Cantidad de Insumos]]="",Tabla465[[#This Row],[Precio Unitario]]=""),"",Tabla465[[#This Row],[Precio Unitario]]*Tabla465[[#This Row],[Cantidad de Insumos]]),"")</f>
        <v/>
      </c>
      <c r="V180" s="493" t="str">
        <f>IFERROR(VLOOKUP($J180,[1]Insumos!$C$2:$F$528,4,FALSE),"")</f>
        <v/>
      </c>
      <c r="W180" s="504"/>
    </row>
    <row r="181" spans="2:23" x14ac:dyDescent="0.2">
      <c r="B181" s="490" t="str">
        <f>IF(Tabla465[[#This Row],[Tipos de Acciones]]="","",CONCATENATE(Tabla465[[#This Row],[POA]],".",Tabla465[[#This Row],[SRS]],".",Tabla465[[#This Row],[AREA]],".",Tabla465[[#This Row],[TIPO]]))</f>
        <v/>
      </c>
      <c r="C181" s="490" t="str">
        <f>IF(Tabla465[[#This Row],[Tipos de Acciones]]="","",'[1]Formulario PPGR1'!$N$2)</f>
        <v/>
      </c>
      <c r="D181" s="490" t="str">
        <f>IF(Tabla465[[#This Row],[Tipos de Acciones]]="","",'[1]Formulario PPGR1'!$N$3)</f>
        <v/>
      </c>
      <c r="E181" s="490" t="str">
        <f>IF(Tabla465[[#This Row],[Tipos de Acciones]]="","",'[1]Formulario PPGR1'!$N$4)</f>
        <v/>
      </c>
      <c r="F181" s="490" t="str">
        <f>IF(Tabla465[[#This Row],[Tipos de Acciones]]="","",'[1]Formulario PPGR1'!$N$5)</f>
        <v/>
      </c>
      <c r="G181" s="499"/>
      <c r="H181" s="509"/>
      <c r="I181" s="510" t="str">
        <f>IFERROR(VLOOKUP(Tabla465[[#This Row],[Tipo de Equipo]],[1]LSIns!F16:G32,2,FALSE),"")</f>
        <v/>
      </c>
      <c r="J181" s="509"/>
      <c r="K181" s="509"/>
      <c r="L181" s="509"/>
      <c r="M181" s="499"/>
      <c r="N181" s="511"/>
      <c r="O181" s="511"/>
      <c r="P181" s="512" t="str">
        <f>IFERROR(VLOOKUP(Tabla465[[#This Row],[Provincia]],[1]Prov!$A$2:$B$156,2,FALSE),"")</f>
        <v/>
      </c>
      <c r="Q181" s="513"/>
      <c r="R181" s="498"/>
      <c r="S181" s="498"/>
      <c r="T181" s="498"/>
      <c r="U181" s="493" t="str">
        <f>IFERROR(IF(AND(Tabla465[[#This Row],[Cantidad de Insumos]]="",Tabla465[[#This Row],[Precio Unitario]]=""),"",Tabla465[[#This Row],[Precio Unitario]]*Tabla465[[#This Row],[Cantidad de Insumos]]),"")</f>
        <v/>
      </c>
      <c r="V181" s="493" t="str">
        <f>IFERROR(VLOOKUP($J181,[1]Insumos!$C$2:$F$528,4,FALSE),"")</f>
        <v/>
      </c>
      <c r="W181" s="504"/>
    </row>
    <row r="182" spans="2:23" x14ac:dyDescent="0.2">
      <c r="B182" s="490" t="str">
        <f>IF(Tabla465[[#This Row],[Tipos de Acciones]]="","",CONCATENATE(Tabla465[[#This Row],[POA]],".",Tabla465[[#This Row],[SRS]],".",Tabla465[[#This Row],[AREA]],".",Tabla465[[#This Row],[TIPO]]))</f>
        <v/>
      </c>
      <c r="C182" s="490" t="str">
        <f>IF(Tabla465[[#This Row],[Tipos de Acciones]]="","",'[1]Formulario PPGR1'!$N$2)</f>
        <v/>
      </c>
      <c r="D182" s="490" t="str">
        <f>IF(Tabla465[[#This Row],[Tipos de Acciones]]="","",'[1]Formulario PPGR1'!$N$3)</f>
        <v/>
      </c>
      <c r="E182" s="490" t="str">
        <f>IF(Tabla465[[#This Row],[Tipos de Acciones]]="","",'[1]Formulario PPGR1'!$N$4)</f>
        <v/>
      </c>
      <c r="F182" s="490" t="str">
        <f>IF(Tabla465[[#This Row],[Tipos de Acciones]]="","",'[1]Formulario PPGR1'!$N$5)</f>
        <v/>
      </c>
      <c r="G182" s="499"/>
      <c r="H182" s="509"/>
      <c r="I182" s="510" t="str">
        <f>IFERROR(VLOOKUP(Tabla465[[#This Row],[Tipo de Equipo]],[1]LSIns!F16:G32,2,FALSE),"")</f>
        <v/>
      </c>
      <c r="J182" s="509"/>
      <c r="K182" s="509"/>
      <c r="L182" s="509"/>
      <c r="M182" s="499"/>
      <c r="N182" s="511"/>
      <c r="O182" s="511"/>
      <c r="P182" s="512" t="str">
        <f>IFERROR(VLOOKUP(Tabla465[[#This Row],[Provincia]],[1]Prov!$A$2:$B$156,2,FALSE),"")</f>
        <v/>
      </c>
      <c r="Q182" s="513"/>
      <c r="R182" s="498"/>
      <c r="S182" s="498"/>
      <c r="T182" s="498"/>
      <c r="U182" s="493" t="str">
        <f>IFERROR(IF(AND(Tabla465[[#This Row],[Cantidad de Insumos]]="",Tabla465[[#This Row],[Precio Unitario]]=""),"",Tabla465[[#This Row],[Precio Unitario]]*Tabla465[[#This Row],[Cantidad de Insumos]]),"")</f>
        <v/>
      </c>
      <c r="V182" s="493" t="str">
        <f>IFERROR(VLOOKUP($J182,[1]Insumos!$C$2:$F$528,4,FALSE),"")</f>
        <v/>
      </c>
      <c r="W182" s="504"/>
    </row>
    <row r="183" spans="2:23" x14ac:dyDescent="0.2">
      <c r="B183" s="490" t="str">
        <f>IF(Tabla465[[#This Row],[Tipos de Acciones]]="","",CONCATENATE(Tabla465[[#This Row],[POA]],".",Tabla465[[#This Row],[SRS]],".",Tabla465[[#This Row],[AREA]],".",Tabla465[[#This Row],[TIPO]]))</f>
        <v/>
      </c>
      <c r="C183" s="490" t="str">
        <f>IF(Tabla465[[#This Row],[Tipos de Acciones]]="","",'[1]Formulario PPGR1'!$N$2)</f>
        <v/>
      </c>
      <c r="D183" s="490" t="str">
        <f>IF(Tabla465[[#This Row],[Tipos de Acciones]]="","",'[1]Formulario PPGR1'!$N$3)</f>
        <v/>
      </c>
      <c r="E183" s="490" t="str">
        <f>IF(Tabla465[[#This Row],[Tipos de Acciones]]="","",'[1]Formulario PPGR1'!$N$4)</f>
        <v/>
      </c>
      <c r="F183" s="490" t="str">
        <f>IF(Tabla465[[#This Row],[Tipos de Acciones]]="","",'[1]Formulario PPGR1'!$N$5)</f>
        <v/>
      </c>
      <c r="G183" s="499"/>
      <c r="H183" s="509"/>
      <c r="I183" s="510" t="str">
        <f>IFERROR(VLOOKUP(Tabla465[[#This Row],[Tipo de Equipo]],[1]LSIns!F16:G32,2,FALSE),"")</f>
        <v/>
      </c>
      <c r="J183" s="509"/>
      <c r="K183" s="509"/>
      <c r="L183" s="509"/>
      <c r="M183" s="499"/>
      <c r="N183" s="511"/>
      <c r="O183" s="511"/>
      <c r="P183" s="512" t="str">
        <f>IFERROR(VLOOKUP(Tabla465[[#This Row],[Provincia]],[1]Prov!$A$2:$B$156,2,FALSE),"")</f>
        <v/>
      </c>
      <c r="Q183" s="513"/>
      <c r="R183" s="498"/>
      <c r="S183" s="498"/>
      <c r="T183" s="498"/>
      <c r="U183" s="493" t="str">
        <f>IFERROR(IF(AND(Tabla465[[#This Row],[Cantidad de Insumos]]="",Tabla465[[#This Row],[Precio Unitario]]=""),"",Tabla465[[#This Row],[Precio Unitario]]*Tabla465[[#This Row],[Cantidad de Insumos]]),"")</f>
        <v/>
      </c>
      <c r="V183" s="493" t="str">
        <f>IFERROR(VLOOKUP($J183,[1]Insumos!$C$2:$F$528,4,FALSE),"")</f>
        <v/>
      </c>
      <c r="W183" s="504"/>
    </row>
    <row r="184" spans="2:23" x14ac:dyDescent="0.2">
      <c r="B184" s="490" t="str">
        <f>IF(Tabla465[[#This Row],[Tipos de Acciones]]="","",CONCATENATE(Tabla465[[#This Row],[POA]],".",Tabla465[[#This Row],[SRS]],".",Tabla465[[#This Row],[AREA]],".",Tabla465[[#This Row],[TIPO]]))</f>
        <v/>
      </c>
      <c r="C184" s="490" t="str">
        <f>IF(Tabla465[[#This Row],[Tipos de Acciones]]="","",'[1]Formulario PPGR1'!$N$2)</f>
        <v/>
      </c>
      <c r="D184" s="490" t="str">
        <f>IF(Tabla465[[#This Row],[Tipos de Acciones]]="","",'[1]Formulario PPGR1'!$N$3)</f>
        <v/>
      </c>
      <c r="E184" s="490" t="str">
        <f>IF(Tabla465[[#This Row],[Tipos de Acciones]]="","",'[1]Formulario PPGR1'!$N$4)</f>
        <v/>
      </c>
      <c r="F184" s="490" t="str">
        <f>IF(Tabla465[[#This Row],[Tipos de Acciones]]="","",'[1]Formulario PPGR1'!$N$5)</f>
        <v/>
      </c>
      <c r="G184" s="499"/>
      <c r="H184" s="509"/>
      <c r="I184" s="510" t="str">
        <f>IFERROR(VLOOKUP(Tabla465[[#This Row],[Tipo de Equipo]],[1]LSIns!F16:G32,2,FALSE),"")</f>
        <v/>
      </c>
      <c r="J184" s="509"/>
      <c r="K184" s="509"/>
      <c r="L184" s="509"/>
      <c r="M184" s="499"/>
      <c r="N184" s="511"/>
      <c r="O184" s="511"/>
      <c r="P184" s="512" t="str">
        <f>IFERROR(VLOOKUP(Tabla465[[#This Row],[Provincia]],[1]Prov!$A$2:$B$156,2,FALSE),"")</f>
        <v/>
      </c>
      <c r="Q184" s="513"/>
      <c r="R184" s="498"/>
      <c r="S184" s="498"/>
      <c r="T184" s="498"/>
      <c r="U184" s="493" t="str">
        <f>IFERROR(IF(AND(Tabla465[[#This Row],[Cantidad de Insumos]]="",Tabla465[[#This Row],[Precio Unitario]]=""),"",Tabla465[[#This Row],[Precio Unitario]]*Tabla465[[#This Row],[Cantidad de Insumos]]),"")</f>
        <v/>
      </c>
      <c r="V184" s="493" t="str">
        <f>IFERROR(VLOOKUP($J184,[1]Insumos!$C$2:$F$528,4,FALSE),"")</f>
        <v/>
      </c>
      <c r="W184" s="504"/>
    </row>
    <row r="185" spans="2:23" x14ac:dyDescent="0.2">
      <c r="B185" s="490" t="str">
        <f>IF(Tabla465[[#This Row],[Tipos de Acciones]]="","",CONCATENATE(Tabla465[[#This Row],[POA]],".",Tabla465[[#This Row],[SRS]],".",Tabla465[[#This Row],[AREA]],".",Tabla465[[#This Row],[TIPO]]))</f>
        <v/>
      </c>
      <c r="C185" s="490" t="str">
        <f>IF(Tabla465[[#This Row],[Tipos de Acciones]]="","",'[1]Formulario PPGR1'!$N$2)</f>
        <v/>
      </c>
      <c r="D185" s="490" t="str">
        <f>IF(Tabla465[[#This Row],[Tipos de Acciones]]="","",'[1]Formulario PPGR1'!$N$3)</f>
        <v/>
      </c>
      <c r="E185" s="490" t="str">
        <f>IF(Tabla465[[#This Row],[Tipos de Acciones]]="","",'[1]Formulario PPGR1'!$N$4)</f>
        <v/>
      </c>
      <c r="F185" s="490" t="str">
        <f>IF(Tabla465[[#This Row],[Tipos de Acciones]]="","",'[1]Formulario PPGR1'!$N$5)</f>
        <v/>
      </c>
      <c r="G185" s="499"/>
      <c r="H185" s="509"/>
      <c r="I185" s="510" t="str">
        <f>IFERROR(VLOOKUP(Tabla465[[#This Row],[Tipo de Equipo]],[1]LSIns!F16:G32,2,FALSE),"")</f>
        <v/>
      </c>
      <c r="J185" s="509"/>
      <c r="K185" s="509"/>
      <c r="L185" s="509"/>
      <c r="M185" s="499"/>
      <c r="N185" s="511"/>
      <c r="O185" s="511"/>
      <c r="P185" s="512" t="str">
        <f>IFERROR(VLOOKUP(Tabla465[[#This Row],[Provincia]],[1]Prov!$A$2:$B$156,2,FALSE),"")</f>
        <v/>
      </c>
      <c r="Q185" s="513"/>
      <c r="R185" s="498"/>
      <c r="S185" s="498"/>
      <c r="T185" s="498"/>
      <c r="U185" s="493" t="str">
        <f>IFERROR(IF(AND(Tabla465[[#This Row],[Cantidad de Insumos]]="",Tabla465[[#This Row],[Precio Unitario]]=""),"",Tabla465[[#This Row],[Precio Unitario]]*Tabla465[[#This Row],[Cantidad de Insumos]]),"")</f>
        <v/>
      </c>
      <c r="V185" s="493" t="str">
        <f>IFERROR(VLOOKUP($J185,[1]Insumos!$C$2:$F$528,4,FALSE),"")</f>
        <v/>
      </c>
      <c r="W185" s="504"/>
    </row>
    <row r="186" spans="2:23" x14ac:dyDescent="0.2">
      <c r="B186" s="490" t="str">
        <f>IF(Tabla465[[#This Row],[Tipos de Acciones]]="","",CONCATENATE(Tabla465[[#This Row],[POA]],".",Tabla465[[#This Row],[SRS]],".",Tabla465[[#This Row],[AREA]],".",Tabla465[[#This Row],[TIPO]]))</f>
        <v/>
      </c>
      <c r="C186" s="490" t="str">
        <f>IF(Tabla465[[#This Row],[Tipos de Acciones]]="","",'[1]Formulario PPGR1'!$N$2)</f>
        <v/>
      </c>
      <c r="D186" s="490" t="str">
        <f>IF(Tabla465[[#This Row],[Tipos de Acciones]]="","",'[1]Formulario PPGR1'!$N$3)</f>
        <v/>
      </c>
      <c r="E186" s="490" t="str">
        <f>IF(Tabla465[[#This Row],[Tipos de Acciones]]="","",'[1]Formulario PPGR1'!$N$4)</f>
        <v/>
      </c>
      <c r="F186" s="490" t="str">
        <f>IF(Tabla465[[#This Row],[Tipos de Acciones]]="","",'[1]Formulario PPGR1'!$N$5)</f>
        <v/>
      </c>
      <c r="G186" s="499"/>
      <c r="H186" s="509"/>
      <c r="I186" s="510" t="str">
        <f>IFERROR(VLOOKUP(Tabla465[[#This Row],[Tipo de Equipo]],[1]LSIns!F16:G32,2,FALSE),"")</f>
        <v/>
      </c>
      <c r="J186" s="509"/>
      <c r="K186" s="509"/>
      <c r="L186" s="509"/>
      <c r="M186" s="499"/>
      <c r="N186" s="511"/>
      <c r="O186" s="511"/>
      <c r="P186" s="512" t="str">
        <f>IFERROR(VLOOKUP(Tabla465[[#This Row],[Provincia]],[1]Prov!$A$2:$B$156,2,FALSE),"")</f>
        <v/>
      </c>
      <c r="Q186" s="513"/>
      <c r="R186" s="498"/>
      <c r="S186" s="498"/>
      <c r="T186" s="498"/>
      <c r="U186" s="493" t="str">
        <f>IFERROR(IF(AND(Tabla465[[#This Row],[Cantidad de Insumos]]="",Tabla465[[#This Row],[Precio Unitario]]=""),"",Tabla465[[#This Row],[Precio Unitario]]*Tabla465[[#This Row],[Cantidad de Insumos]]),"")</f>
        <v/>
      </c>
      <c r="V186" s="493" t="str">
        <f>IFERROR(VLOOKUP($J186,[1]Insumos!$C$2:$F$528,4,FALSE),"")</f>
        <v/>
      </c>
      <c r="W186" s="504"/>
    </row>
    <row r="187" spans="2:23" x14ac:dyDescent="0.2">
      <c r="B187" s="490" t="str">
        <f>IF(Tabla465[[#This Row],[Tipos de Acciones]]="","",CONCATENATE(Tabla465[[#This Row],[POA]],".",Tabla465[[#This Row],[SRS]],".",Tabla465[[#This Row],[AREA]],".",Tabla465[[#This Row],[TIPO]]))</f>
        <v/>
      </c>
      <c r="C187" s="490" t="str">
        <f>IF(Tabla465[[#This Row],[Tipos de Acciones]]="","",'[1]Formulario PPGR1'!$N$2)</f>
        <v/>
      </c>
      <c r="D187" s="490" t="str">
        <f>IF(Tabla465[[#This Row],[Tipos de Acciones]]="","",'[1]Formulario PPGR1'!$N$3)</f>
        <v/>
      </c>
      <c r="E187" s="490" t="str">
        <f>IF(Tabla465[[#This Row],[Tipos de Acciones]]="","",'[1]Formulario PPGR1'!$N$4)</f>
        <v/>
      </c>
      <c r="F187" s="490" t="str">
        <f>IF(Tabla465[[#This Row],[Tipos de Acciones]]="","",'[1]Formulario PPGR1'!$N$5)</f>
        <v/>
      </c>
      <c r="G187" s="499"/>
      <c r="H187" s="509"/>
      <c r="I187" s="510" t="str">
        <f>IFERROR(VLOOKUP(Tabla465[[#This Row],[Tipo de Equipo]],[1]LSIns!F16:G32,2,FALSE),"")</f>
        <v/>
      </c>
      <c r="J187" s="509"/>
      <c r="K187" s="509"/>
      <c r="L187" s="509"/>
      <c r="M187" s="499"/>
      <c r="N187" s="511"/>
      <c r="O187" s="511"/>
      <c r="P187" s="512" t="str">
        <f>IFERROR(VLOOKUP(Tabla465[[#This Row],[Provincia]],[1]Prov!$A$2:$B$156,2,FALSE),"")</f>
        <v/>
      </c>
      <c r="Q187" s="513"/>
      <c r="R187" s="498"/>
      <c r="S187" s="498"/>
      <c r="T187" s="498"/>
      <c r="U187" s="493" t="str">
        <f>IFERROR(IF(AND(Tabla465[[#This Row],[Cantidad de Insumos]]="",Tabla465[[#This Row],[Precio Unitario]]=""),"",Tabla465[[#This Row],[Precio Unitario]]*Tabla465[[#This Row],[Cantidad de Insumos]]),"")</f>
        <v/>
      </c>
      <c r="V187" s="493" t="str">
        <f>IFERROR(VLOOKUP($J187,[1]Insumos!$C$2:$F$528,4,FALSE),"")</f>
        <v/>
      </c>
      <c r="W187" s="504"/>
    </row>
    <row r="188" spans="2:23" x14ac:dyDescent="0.2">
      <c r="B188" s="490" t="str">
        <f>IF(Tabla465[[#This Row],[Tipos de Acciones]]="","",CONCATENATE(Tabla465[[#This Row],[POA]],".",Tabla465[[#This Row],[SRS]],".",Tabla465[[#This Row],[AREA]],".",Tabla465[[#This Row],[TIPO]]))</f>
        <v/>
      </c>
      <c r="C188" s="490" t="str">
        <f>IF(Tabla465[[#This Row],[Tipos de Acciones]]="","",'[1]Formulario PPGR1'!$N$2)</f>
        <v/>
      </c>
      <c r="D188" s="490" t="str">
        <f>IF(Tabla465[[#This Row],[Tipos de Acciones]]="","",'[1]Formulario PPGR1'!$N$3)</f>
        <v/>
      </c>
      <c r="E188" s="490" t="str">
        <f>IF(Tabla465[[#This Row],[Tipos de Acciones]]="","",'[1]Formulario PPGR1'!$N$4)</f>
        <v/>
      </c>
      <c r="F188" s="490" t="str">
        <f>IF(Tabla465[[#This Row],[Tipos de Acciones]]="","",'[1]Formulario PPGR1'!$N$5)</f>
        <v/>
      </c>
      <c r="G188" s="499"/>
      <c r="H188" s="509"/>
      <c r="I188" s="510" t="str">
        <f>IFERROR(VLOOKUP(Tabla465[[#This Row],[Tipo de Equipo]],[1]LSIns!F16:G32,2,FALSE),"")</f>
        <v/>
      </c>
      <c r="J188" s="509"/>
      <c r="K188" s="509"/>
      <c r="L188" s="509"/>
      <c r="M188" s="499"/>
      <c r="N188" s="511"/>
      <c r="O188" s="511"/>
      <c r="P188" s="512" t="str">
        <f>IFERROR(VLOOKUP(Tabla465[[#This Row],[Provincia]],[1]Prov!$A$2:$B$156,2,FALSE),"")</f>
        <v/>
      </c>
      <c r="Q188" s="513"/>
      <c r="R188" s="498"/>
      <c r="S188" s="498"/>
      <c r="T188" s="498"/>
      <c r="U188" s="493" t="str">
        <f>IFERROR(IF(AND(Tabla465[[#This Row],[Cantidad de Insumos]]="",Tabla465[[#This Row],[Precio Unitario]]=""),"",Tabla465[[#This Row],[Precio Unitario]]*Tabla465[[#This Row],[Cantidad de Insumos]]),"")</f>
        <v/>
      </c>
      <c r="V188" s="493" t="str">
        <f>IFERROR(VLOOKUP($J188,[1]Insumos!$C$2:$F$528,4,FALSE),"")</f>
        <v/>
      </c>
      <c r="W188" s="504"/>
    </row>
    <row r="189" spans="2:23" x14ac:dyDescent="0.2">
      <c r="B189" s="490" t="str">
        <f>IF(Tabla465[[#This Row],[Tipos de Acciones]]="","",CONCATENATE(Tabla465[[#This Row],[POA]],".",Tabla465[[#This Row],[SRS]],".",Tabla465[[#This Row],[AREA]],".",Tabla465[[#This Row],[TIPO]]))</f>
        <v/>
      </c>
      <c r="C189" s="490" t="str">
        <f>IF(Tabla465[[#This Row],[Tipos de Acciones]]="","",'[1]Formulario PPGR1'!$N$2)</f>
        <v/>
      </c>
      <c r="D189" s="490" t="str">
        <f>IF(Tabla465[[#This Row],[Tipos de Acciones]]="","",'[1]Formulario PPGR1'!$N$3)</f>
        <v/>
      </c>
      <c r="E189" s="490" t="str">
        <f>IF(Tabla465[[#This Row],[Tipos de Acciones]]="","",'[1]Formulario PPGR1'!$N$4)</f>
        <v/>
      </c>
      <c r="F189" s="490" t="str">
        <f>IF(Tabla465[[#This Row],[Tipos de Acciones]]="","",'[1]Formulario PPGR1'!$N$5)</f>
        <v/>
      </c>
      <c r="G189" s="499"/>
      <c r="H189" s="509"/>
      <c r="I189" s="510" t="str">
        <f>IFERROR(VLOOKUP(Tabla465[[#This Row],[Tipo de Equipo]],[1]LSIns!F16:G32,2,FALSE),"")</f>
        <v/>
      </c>
      <c r="J189" s="509"/>
      <c r="K189" s="509"/>
      <c r="L189" s="509"/>
      <c r="M189" s="499"/>
      <c r="N189" s="511"/>
      <c r="O189" s="511"/>
      <c r="P189" s="512" t="str">
        <f>IFERROR(VLOOKUP(Tabla465[[#This Row],[Provincia]],[1]Prov!$A$2:$B$156,2,FALSE),"")</f>
        <v/>
      </c>
      <c r="Q189" s="513"/>
      <c r="R189" s="498"/>
      <c r="S189" s="498"/>
      <c r="T189" s="498"/>
      <c r="U189" s="493" t="str">
        <f>IFERROR(IF(AND(Tabla465[[#This Row],[Cantidad de Insumos]]="",Tabla465[[#This Row],[Precio Unitario]]=""),"",Tabla465[[#This Row],[Precio Unitario]]*Tabla465[[#This Row],[Cantidad de Insumos]]),"")</f>
        <v/>
      </c>
      <c r="V189" s="493" t="str">
        <f>IFERROR(VLOOKUP($J189,[1]Insumos!$C$2:$F$528,4,FALSE),"")</f>
        <v/>
      </c>
      <c r="W189" s="504"/>
    </row>
    <row r="190" spans="2:23" x14ac:dyDescent="0.2">
      <c r="B190" s="490" t="str">
        <f>IF(Tabla465[[#This Row],[Tipos de Acciones]]="","",CONCATENATE(Tabla465[[#This Row],[POA]],".",Tabla465[[#This Row],[SRS]],".",Tabla465[[#This Row],[AREA]],".",Tabla465[[#This Row],[TIPO]]))</f>
        <v/>
      </c>
      <c r="C190" s="490" t="str">
        <f>IF(Tabla465[[#This Row],[Tipos de Acciones]]="","",'[1]Formulario PPGR1'!$N$2)</f>
        <v/>
      </c>
      <c r="D190" s="490" t="str">
        <f>IF(Tabla465[[#This Row],[Tipos de Acciones]]="","",'[1]Formulario PPGR1'!$N$3)</f>
        <v/>
      </c>
      <c r="E190" s="490" t="str">
        <f>IF(Tabla465[[#This Row],[Tipos de Acciones]]="","",'[1]Formulario PPGR1'!$N$4)</f>
        <v/>
      </c>
      <c r="F190" s="490" t="str">
        <f>IF(Tabla465[[#This Row],[Tipos de Acciones]]="","",'[1]Formulario PPGR1'!$N$5)</f>
        <v/>
      </c>
      <c r="G190" s="499"/>
      <c r="H190" s="509"/>
      <c r="I190" s="510" t="str">
        <f>IFERROR(VLOOKUP(Tabla465[[#This Row],[Tipo de Equipo]],[1]LSIns!F16:G32,2,FALSE),"")</f>
        <v/>
      </c>
      <c r="J190" s="509"/>
      <c r="K190" s="509"/>
      <c r="L190" s="509"/>
      <c r="M190" s="499"/>
      <c r="N190" s="511"/>
      <c r="O190" s="511"/>
      <c r="P190" s="512" t="str">
        <f>IFERROR(VLOOKUP(Tabla465[[#This Row],[Provincia]],[1]Prov!$A$2:$B$156,2,FALSE),"")</f>
        <v/>
      </c>
      <c r="Q190" s="513"/>
      <c r="R190" s="498"/>
      <c r="S190" s="498"/>
      <c r="T190" s="498"/>
      <c r="U190" s="493" t="str">
        <f>IFERROR(IF(AND(Tabla465[[#This Row],[Cantidad de Insumos]]="",Tabla465[[#This Row],[Precio Unitario]]=""),"",Tabla465[[#This Row],[Precio Unitario]]*Tabla465[[#This Row],[Cantidad de Insumos]]),"")</f>
        <v/>
      </c>
      <c r="V190" s="493" t="str">
        <f>IFERROR(VLOOKUP($J190,[1]Insumos!$C$2:$F$528,4,FALSE),"")</f>
        <v/>
      </c>
      <c r="W190" s="504"/>
    </row>
    <row r="191" spans="2:23" x14ac:dyDescent="0.2">
      <c r="B191" s="490" t="str">
        <f>IF(Tabla465[[#This Row],[Tipos de Acciones]]="","",CONCATENATE(Tabla465[[#This Row],[POA]],".",Tabla465[[#This Row],[SRS]],".",Tabla465[[#This Row],[AREA]],".",Tabla465[[#This Row],[TIPO]]))</f>
        <v/>
      </c>
      <c r="C191" s="490" t="str">
        <f>IF(Tabla465[[#This Row],[Tipos de Acciones]]="","",'[1]Formulario PPGR1'!$N$2)</f>
        <v/>
      </c>
      <c r="D191" s="490" t="str">
        <f>IF(Tabla465[[#This Row],[Tipos de Acciones]]="","",'[1]Formulario PPGR1'!$N$3)</f>
        <v/>
      </c>
      <c r="E191" s="490" t="str">
        <f>IF(Tabla465[[#This Row],[Tipos de Acciones]]="","",'[1]Formulario PPGR1'!$N$4)</f>
        <v/>
      </c>
      <c r="F191" s="490" t="str">
        <f>IF(Tabla465[[#This Row],[Tipos de Acciones]]="","",'[1]Formulario PPGR1'!$N$5)</f>
        <v/>
      </c>
      <c r="G191" s="499"/>
      <c r="H191" s="509"/>
      <c r="I191" s="510" t="str">
        <f>IFERROR(VLOOKUP(Tabla465[[#This Row],[Tipo de Equipo]],[1]LSIns!F16:G32,2,FALSE),"")</f>
        <v/>
      </c>
      <c r="J191" s="509"/>
      <c r="K191" s="509"/>
      <c r="L191" s="509"/>
      <c r="M191" s="499"/>
      <c r="N191" s="511"/>
      <c r="O191" s="511"/>
      <c r="P191" s="512" t="str">
        <f>IFERROR(VLOOKUP(Tabla465[[#This Row],[Provincia]],[1]Prov!$A$2:$B$156,2,FALSE),"")</f>
        <v/>
      </c>
      <c r="Q191" s="513"/>
      <c r="R191" s="498"/>
      <c r="S191" s="498"/>
      <c r="T191" s="498"/>
      <c r="U191" s="493" t="str">
        <f>IFERROR(IF(AND(Tabla465[[#This Row],[Cantidad de Insumos]]="",Tabla465[[#This Row],[Precio Unitario]]=""),"",Tabla465[[#This Row],[Precio Unitario]]*Tabla465[[#This Row],[Cantidad de Insumos]]),"")</f>
        <v/>
      </c>
      <c r="V191" s="493" t="str">
        <f>IFERROR(VLOOKUP($J191,[1]Insumos!$C$2:$F$528,4,FALSE),"")</f>
        <v/>
      </c>
      <c r="W191" s="504"/>
    </row>
    <row r="192" spans="2:23" x14ac:dyDescent="0.2">
      <c r="B192" s="490" t="str">
        <f>IF(Tabla465[[#This Row],[Tipos de Acciones]]="","",CONCATENATE(Tabla465[[#This Row],[POA]],".",Tabla465[[#This Row],[SRS]],".",Tabla465[[#This Row],[AREA]],".",Tabla465[[#This Row],[TIPO]]))</f>
        <v/>
      </c>
      <c r="C192" s="490" t="str">
        <f>IF(Tabla465[[#This Row],[Tipos de Acciones]]="","",'[1]Formulario PPGR1'!$N$2)</f>
        <v/>
      </c>
      <c r="D192" s="490" t="str">
        <f>IF(Tabla465[[#This Row],[Tipos de Acciones]]="","",'[1]Formulario PPGR1'!$N$3)</f>
        <v/>
      </c>
      <c r="E192" s="490" t="str">
        <f>IF(Tabla465[[#This Row],[Tipos de Acciones]]="","",'[1]Formulario PPGR1'!$N$4)</f>
        <v/>
      </c>
      <c r="F192" s="490" t="str">
        <f>IF(Tabla465[[#This Row],[Tipos de Acciones]]="","",'[1]Formulario PPGR1'!$N$5)</f>
        <v/>
      </c>
      <c r="G192" s="499"/>
      <c r="H192" s="509"/>
      <c r="I192" s="510" t="str">
        <f>IFERROR(VLOOKUP(Tabla465[[#This Row],[Tipo de Equipo]],[1]LSIns!F16:G32,2,FALSE),"")</f>
        <v/>
      </c>
      <c r="J192" s="509"/>
      <c r="K192" s="509"/>
      <c r="L192" s="509"/>
      <c r="M192" s="499"/>
      <c r="N192" s="511"/>
      <c r="O192" s="511"/>
      <c r="P192" s="512" t="str">
        <f>IFERROR(VLOOKUP(Tabla465[[#This Row],[Provincia]],[1]Prov!$A$2:$B$156,2,FALSE),"")</f>
        <v/>
      </c>
      <c r="Q192" s="513"/>
      <c r="R192" s="498"/>
      <c r="S192" s="498"/>
      <c r="T192" s="498"/>
      <c r="U192" s="493" t="str">
        <f>IFERROR(IF(AND(Tabla465[[#This Row],[Cantidad de Insumos]]="",Tabla465[[#This Row],[Precio Unitario]]=""),"",Tabla465[[#This Row],[Precio Unitario]]*Tabla465[[#This Row],[Cantidad de Insumos]]),"")</f>
        <v/>
      </c>
      <c r="V192" s="493" t="str">
        <f>IFERROR(VLOOKUP($J192,[1]Insumos!$C$2:$F$528,4,FALSE),"")</f>
        <v/>
      </c>
      <c r="W192" s="504"/>
    </row>
    <row r="193" spans="2:23" x14ac:dyDescent="0.2">
      <c r="B193" s="490" t="str">
        <f>IF(Tabla465[[#This Row],[Tipos de Acciones]]="","",CONCATENATE(Tabla465[[#This Row],[POA]],".",Tabla465[[#This Row],[SRS]],".",Tabla465[[#This Row],[AREA]],".",Tabla465[[#This Row],[TIPO]]))</f>
        <v/>
      </c>
      <c r="C193" s="490" t="str">
        <f>IF(Tabla465[[#This Row],[Tipos de Acciones]]="","",'[1]Formulario PPGR1'!$N$2)</f>
        <v/>
      </c>
      <c r="D193" s="490" t="str">
        <f>IF(Tabla465[[#This Row],[Tipos de Acciones]]="","",'[1]Formulario PPGR1'!$N$3)</f>
        <v/>
      </c>
      <c r="E193" s="490" t="str">
        <f>IF(Tabla465[[#This Row],[Tipos de Acciones]]="","",'[1]Formulario PPGR1'!$N$4)</f>
        <v/>
      </c>
      <c r="F193" s="490" t="str">
        <f>IF(Tabla465[[#This Row],[Tipos de Acciones]]="","",'[1]Formulario PPGR1'!$N$5)</f>
        <v/>
      </c>
      <c r="G193" s="499"/>
      <c r="H193" s="509"/>
      <c r="I193" s="510" t="str">
        <f>IFERROR(VLOOKUP(Tabla465[[#This Row],[Tipo de Equipo]],[1]LSIns!F16:G32,2,FALSE),"")</f>
        <v/>
      </c>
      <c r="J193" s="509"/>
      <c r="K193" s="509"/>
      <c r="L193" s="509"/>
      <c r="M193" s="499"/>
      <c r="N193" s="511"/>
      <c r="O193" s="511"/>
      <c r="P193" s="512" t="str">
        <f>IFERROR(VLOOKUP(Tabla465[[#This Row],[Provincia]],[1]Prov!$A$2:$B$156,2,FALSE),"")</f>
        <v/>
      </c>
      <c r="Q193" s="513"/>
      <c r="R193" s="498"/>
      <c r="S193" s="498"/>
      <c r="T193" s="498"/>
      <c r="U193" s="493" t="str">
        <f>IFERROR(IF(AND(Tabla465[[#This Row],[Cantidad de Insumos]]="",Tabla465[[#This Row],[Precio Unitario]]=""),"",Tabla465[[#This Row],[Precio Unitario]]*Tabla465[[#This Row],[Cantidad de Insumos]]),"")</f>
        <v/>
      </c>
      <c r="V193" s="493" t="str">
        <f>IFERROR(VLOOKUP($J193,[1]Insumos!$C$2:$F$528,4,FALSE),"")</f>
        <v/>
      </c>
      <c r="W193" s="504"/>
    </row>
    <row r="194" spans="2:23" x14ac:dyDescent="0.2">
      <c r="B194" s="490" t="str">
        <f>IF(Tabla465[[#This Row],[Tipos de Acciones]]="","",CONCATENATE(Tabla465[[#This Row],[POA]],".",Tabla465[[#This Row],[SRS]],".",Tabla465[[#This Row],[AREA]],".",Tabla465[[#This Row],[TIPO]]))</f>
        <v/>
      </c>
      <c r="C194" s="490" t="str">
        <f>IF(Tabla465[[#This Row],[Tipos de Acciones]]="","",'[1]Formulario PPGR1'!$N$2)</f>
        <v/>
      </c>
      <c r="D194" s="490" t="str">
        <f>IF(Tabla465[[#This Row],[Tipos de Acciones]]="","",'[1]Formulario PPGR1'!$N$3)</f>
        <v/>
      </c>
      <c r="E194" s="490" t="str">
        <f>IF(Tabla465[[#This Row],[Tipos de Acciones]]="","",'[1]Formulario PPGR1'!$N$4)</f>
        <v/>
      </c>
      <c r="F194" s="490" t="str">
        <f>IF(Tabla465[[#This Row],[Tipos de Acciones]]="","",'[1]Formulario PPGR1'!$N$5)</f>
        <v/>
      </c>
      <c r="G194" s="499"/>
      <c r="H194" s="509"/>
      <c r="I194" s="510" t="str">
        <f>IFERROR(VLOOKUP(Tabla465[[#This Row],[Tipo de Equipo]],[1]LSIns!F16:G32,2,FALSE),"")</f>
        <v/>
      </c>
      <c r="J194" s="509"/>
      <c r="K194" s="509"/>
      <c r="L194" s="509"/>
      <c r="M194" s="499"/>
      <c r="N194" s="511"/>
      <c r="O194" s="511"/>
      <c r="P194" s="512" t="str">
        <f>IFERROR(VLOOKUP(Tabla465[[#This Row],[Provincia]],[1]Prov!$A$2:$B$156,2,FALSE),"")</f>
        <v/>
      </c>
      <c r="Q194" s="513"/>
      <c r="R194" s="498"/>
      <c r="S194" s="498"/>
      <c r="T194" s="498"/>
      <c r="U194" s="493" t="str">
        <f>IFERROR(IF(AND(Tabla465[[#This Row],[Cantidad de Insumos]]="",Tabla465[[#This Row],[Precio Unitario]]=""),"",Tabla465[[#This Row],[Precio Unitario]]*Tabla465[[#This Row],[Cantidad de Insumos]]),"")</f>
        <v/>
      </c>
      <c r="V194" s="493" t="str">
        <f>IFERROR(VLOOKUP($J194,[1]Insumos!$C$2:$F$528,4,FALSE),"")</f>
        <v/>
      </c>
      <c r="W194" s="504"/>
    </row>
    <row r="195" spans="2:23" x14ac:dyDescent="0.2">
      <c r="B195" s="490" t="str">
        <f>IF(Tabla465[[#This Row],[Tipos de Acciones]]="","",CONCATENATE(Tabla465[[#This Row],[POA]],".",Tabla465[[#This Row],[SRS]],".",Tabla465[[#This Row],[AREA]],".",Tabla465[[#This Row],[TIPO]]))</f>
        <v/>
      </c>
      <c r="C195" s="490" t="str">
        <f>IF(Tabla465[[#This Row],[Tipos de Acciones]]="","",'[1]Formulario PPGR1'!$N$2)</f>
        <v/>
      </c>
      <c r="D195" s="490" t="str">
        <f>IF(Tabla465[[#This Row],[Tipos de Acciones]]="","",'[1]Formulario PPGR1'!$N$3)</f>
        <v/>
      </c>
      <c r="E195" s="490" t="str">
        <f>IF(Tabla465[[#This Row],[Tipos de Acciones]]="","",'[1]Formulario PPGR1'!$N$4)</f>
        <v/>
      </c>
      <c r="F195" s="490" t="str">
        <f>IF(Tabla465[[#This Row],[Tipos de Acciones]]="","",'[1]Formulario PPGR1'!$N$5)</f>
        <v/>
      </c>
      <c r="G195" s="499"/>
      <c r="H195" s="509"/>
      <c r="I195" s="510" t="str">
        <f>IFERROR(VLOOKUP(Tabla465[[#This Row],[Tipo de Equipo]],[1]LSIns!F16:G32,2,FALSE),"")</f>
        <v/>
      </c>
      <c r="J195" s="509"/>
      <c r="K195" s="509"/>
      <c r="L195" s="509"/>
      <c r="M195" s="499"/>
      <c r="N195" s="511"/>
      <c r="O195" s="511"/>
      <c r="P195" s="512" t="str">
        <f>IFERROR(VLOOKUP(Tabla465[[#This Row],[Provincia]],[1]Prov!$A$2:$B$156,2,FALSE),"")</f>
        <v/>
      </c>
      <c r="Q195" s="513"/>
      <c r="R195" s="498"/>
      <c r="S195" s="498"/>
      <c r="T195" s="498"/>
      <c r="U195" s="493" t="str">
        <f>IFERROR(IF(AND(Tabla465[[#This Row],[Cantidad de Insumos]]="",Tabla465[[#This Row],[Precio Unitario]]=""),"",Tabla465[[#This Row],[Precio Unitario]]*Tabla465[[#This Row],[Cantidad de Insumos]]),"")</f>
        <v/>
      </c>
      <c r="V195" s="493" t="str">
        <f>IFERROR(VLOOKUP($J195,[1]Insumos!$C$2:$F$528,4,FALSE),"")</f>
        <v/>
      </c>
      <c r="W195" s="504"/>
    </row>
    <row r="196" spans="2:23" x14ac:dyDescent="0.2">
      <c r="B196" s="490" t="str">
        <f>IF(Tabla465[[#This Row],[Tipos de Acciones]]="","",CONCATENATE(Tabla465[[#This Row],[POA]],".",Tabla465[[#This Row],[SRS]],".",Tabla465[[#This Row],[AREA]],".",Tabla465[[#This Row],[TIPO]]))</f>
        <v/>
      </c>
      <c r="C196" s="490" t="str">
        <f>IF(Tabla465[[#This Row],[Tipos de Acciones]]="","",'[1]Formulario PPGR1'!$N$2)</f>
        <v/>
      </c>
      <c r="D196" s="490" t="str">
        <f>IF(Tabla465[[#This Row],[Tipos de Acciones]]="","",'[1]Formulario PPGR1'!$N$3)</f>
        <v/>
      </c>
      <c r="E196" s="490" t="str">
        <f>IF(Tabla465[[#This Row],[Tipos de Acciones]]="","",'[1]Formulario PPGR1'!$N$4)</f>
        <v/>
      </c>
      <c r="F196" s="490" t="str">
        <f>IF(Tabla465[[#This Row],[Tipos de Acciones]]="","",'[1]Formulario PPGR1'!$N$5)</f>
        <v/>
      </c>
      <c r="G196" s="499"/>
      <c r="H196" s="509"/>
      <c r="I196" s="510" t="str">
        <f>IFERROR(VLOOKUP(Tabla465[[#This Row],[Tipo de Equipo]],[1]LSIns!F16:G32,2,FALSE),"")</f>
        <v/>
      </c>
      <c r="J196" s="509"/>
      <c r="K196" s="509"/>
      <c r="L196" s="509"/>
      <c r="M196" s="499"/>
      <c r="N196" s="511"/>
      <c r="O196" s="511"/>
      <c r="P196" s="512" t="str">
        <f>IFERROR(VLOOKUP(Tabla465[[#This Row],[Provincia]],[1]Prov!$A$2:$B$156,2,FALSE),"")</f>
        <v/>
      </c>
      <c r="Q196" s="513"/>
      <c r="R196" s="498"/>
      <c r="S196" s="498"/>
      <c r="T196" s="498"/>
      <c r="U196" s="493" t="str">
        <f>IFERROR(IF(AND(Tabla465[[#This Row],[Cantidad de Insumos]]="",Tabla465[[#This Row],[Precio Unitario]]=""),"",Tabla465[[#This Row],[Precio Unitario]]*Tabla465[[#This Row],[Cantidad de Insumos]]),"")</f>
        <v/>
      </c>
      <c r="V196" s="493" t="str">
        <f>IFERROR(VLOOKUP($J196,[1]Insumos!$C$2:$F$528,4,FALSE),"")</f>
        <v/>
      </c>
      <c r="W196" s="504"/>
    </row>
    <row r="197" spans="2:23" x14ac:dyDescent="0.2">
      <c r="B197" s="490" t="str">
        <f>IF(Tabla465[[#This Row],[Tipos de Acciones]]="","",CONCATENATE(Tabla465[[#This Row],[POA]],".",Tabla465[[#This Row],[SRS]],".",Tabla465[[#This Row],[AREA]],".",Tabla465[[#This Row],[TIPO]]))</f>
        <v/>
      </c>
      <c r="C197" s="490" t="str">
        <f>IF(Tabla465[[#This Row],[Tipos de Acciones]]="","",'[1]Formulario PPGR1'!$N$2)</f>
        <v/>
      </c>
      <c r="D197" s="490" t="str">
        <f>IF(Tabla465[[#This Row],[Tipos de Acciones]]="","",'[1]Formulario PPGR1'!$N$3)</f>
        <v/>
      </c>
      <c r="E197" s="490" t="str">
        <f>IF(Tabla465[[#This Row],[Tipos de Acciones]]="","",'[1]Formulario PPGR1'!$N$4)</f>
        <v/>
      </c>
      <c r="F197" s="490" t="str">
        <f>IF(Tabla465[[#This Row],[Tipos de Acciones]]="","",'[1]Formulario PPGR1'!$N$5)</f>
        <v/>
      </c>
      <c r="G197" s="499"/>
      <c r="H197" s="509"/>
      <c r="I197" s="510" t="str">
        <f>IFERROR(VLOOKUP(Tabla465[[#This Row],[Tipo de Equipo]],[1]LSIns!F16:G32,2,FALSE),"")</f>
        <v/>
      </c>
      <c r="J197" s="509"/>
      <c r="K197" s="509"/>
      <c r="L197" s="509"/>
      <c r="M197" s="499"/>
      <c r="N197" s="511"/>
      <c r="O197" s="511"/>
      <c r="P197" s="512" t="str">
        <f>IFERROR(VLOOKUP(Tabla465[[#This Row],[Provincia]],[1]Prov!$A$2:$B$156,2,FALSE),"")</f>
        <v/>
      </c>
      <c r="Q197" s="513"/>
      <c r="R197" s="498"/>
      <c r="S197" s="498"/>
      <c r="T197" s="498"/>
      <c r="U197" s="493" t="str">
        <f>IFERROR(IF(AND(Tabla465[[#This Row],[Cantidad de Insumos]]="",Tabla465[[#This Row],[Precio Unitario]]=""),"",Tabla465[[#This Row],[Precio Unitario]]*Tabla465[[#This Row],[Cantidad de Insumos]]),"")</f>
        <v/>
      </c>
      <c r="V197" s="493" t="str">
        <f>IFERROR(VLOOKUP($J197,[1]Insumos!$C$2:$F$528,4,FALSE),"")</f>
        <v/>
      </c>
      <c r="W197" s="504"/>
    </row>
    <row r="198" spans="2:23" x14ac:dyDescent="0.2">
      <c r="B198" s="490" t="str">
        <f>IF(Tabla465[[#This Row],[Tipos de Acciones]]="","",CONCATENATE(Tabla465[[#This Row],[POA]],".",Tabla465[[#This Row],[SRS]],".",Tabla465[[#This Row],[AREA]],".",Tabla465[[#This Row],[TIPO]]))</f>
        <v/>
      </c>
      <c r="C198" s="490" t="str">
        <f>IF(Tabla465[[#This Row],[Tipos de Acciones]]="","",'[1]Formulario PPGR1'!$N$2)</f>
        <v/>
      </c>
      <c r="D198" s="490" t="str">
        <f>IF(Tabla465[[#This Row],[Tipos de Acciones]]="","",'[1]Formulario PPGR1'!$N$3)</f>
        <v/>
      </c>
      <c r="E198" s="490" t="str">
        <f>IF(Tabla465[[#This Row],[Tipos de Acciones]]="","",'[1]Formulario PPGR1'!$N$4)</f>
        <v/>
      </c>
      <c r="F198" s="490" t="str">
        <f>IF(Tabla465[[#This Row],[Tipos de Acciones]]="","",'[1]Formulario PPGR1'!$N$5)</f>
        <v/>
      </c>
      <c r="G198" s="499"/>
      <c r="H198" s="509"/>
      <c r="I198" s="510" t="str">
        <f>IFERROR(VLOOKUP(Tabla465[[#This Row],[Tipo de Equipo]],[1]LSIns!F16:G32,2,FALSE),"")</f>
        <v/>
      </c>
      <c r="J198" s="509"/>
      <c r="K198" s="509"/>
      <c r="L198" s="509"/>
      <c r="M198" s="499"/>
      <c r="N198" s="511"/>
      <c r="O198" s="511"/>
      <c r="P198" s="512" t="str">
        <f>IFERROR(VLOOKUP(Tabla465[[#This Row],[Provincia]],[1]Prov!$A$2:$B$156,2,FALSE),"")</f>
        <v/>
      </c>
      <c r="Q198" s="513"/>
      <c r="R198" s="498"/>
      <c r="S198" s="498"/>
      <c r="T198" s="498"/>
      <c r="U198" s="493" t="str">
        <f>IFERROR(IF(AND(Tabla465[[#This Row],[Cantidad de Insumos]]="",Tabla465[[#This Row],[Precio Unitario]]=""),"",Tabla465[[#This Row],[Precio Unitario]]*Tabla465[[#This Row],[Cantidad de Insumos]]),"")</f>
        <v/>
      </c>
      <c r="V198" s="493" t="str">
        <f>IFERROR(VLOOKUP($J198,[1]Insumos!$C$2:$F$528,4,FALSE),"")</f>
        <v/>
      </c>
      <c r="W198" s="504"/>
    </row>
    <row r="199" spans="2:23" x14ac:dyDescent="0.2">
      <c r="B199" s="490" t="str">
        <f>IF(Tabla465[[#This Row],[Tipos de Acciones]]="","",CONCATENATE(Tabla465[[#This Row],[POA]],".",Tabla465[[#This Row],[SRS]],".",Tabla465[[#This Row],[AREA]],".",Tabla465[[#This Row],[TIPO]]))</f>
        <v/>
      </c>
      <c r="C199" s="490" t="str">
        <f>IF(Tabla465[[#This Row],[Tipos de Acciones]]="","",'[1]Formulario PPGR1'!$N$2)</f>
        <v/>
      </c>
      <c r="D199" s="490" t="str">
        <f>IF(Tabla465[[#This Row],[Tipos de Acciones]]="","",'[1]Formulario PPGR1'!$N$3)</f>
        <v/>
      </c>
      <c r="E199" s="490" t="str">
        <f>IF(Tabla465[[#This Row],[Tipos de Acciones]]="","",'[1]Formulario PPGR1'!$N$4)</f>
        <v/>
      </c>
      <c r="F199" s="490" t="str">
        <f>IF(Tabla465[[#This Row],[Tipos de Acciones]]="","",'[1]Formulario PPGR1'!$N$5)</f>
        <v/>
      </c>
      <c r="G199" s="499"/>
      <c r="H199" s="509"/>
      <c r="I199" s="510" t="str">
        <f>IFERROR(VLOOKUP(Tabla465[[#This Row],[Tipo de Equipo]],[1]LSIns!F16:G32,2,FALSE),"")</f>
        <v/>
      </c>
      <c r="J199" s="509"/>
      <c r="K199" s="509"/>
      <c r="L199" s="509"/>
      <c r="M199" s="499"/>
      <c r="N199" s="511"/>
      <c r="O199" s="511"/>
      <c r="P199" s="512" t="str">
        <f>IFERROR(VLOOKUP(Tabla465[[#This Row],[Provincia]],[1]Prov!$A$2:$B$156,2,FALSE),"")</f>
        <v/>
      </c>
      <c r="Q199" s="513"/>
      <c r="R199" s="498"/>
      <c r="S199" s="498"/>
      <c r="T199" s="498"/>
      <c r="U199" s="493" t="str">
        <f>IFERROR(IF(AND(Tabla465[[#This Row],[Cantidad de Insumos]]="",Tabla465[[#This Row],[Precio Unitario]]=""),"",Tabla465[[#This Row],[Precio Unitario]]*Tabla465[[#This Row],[Cantidad de Insumos]]),"")</f>
        <v/>
      </c>
      <c r="V199" s="493" t="str">
        <f>IFERROR(VLOOKUP($J199,[1]Insumos!$C$2:$F$528,4,FALSE),"")</f>
        <v/>
      </c>
      <c r="W199" s="504"/>
    </row>
    <row r="200" spans="2:23" x14ac:dyDescent="0.2">
      <c r="B200" s="490" t="str">
        <f>IF(Tabla465[[#This Row],[Tipos de Acciones]]="","",CONCATENATE(Tabla465[[#This Row],[POA]],".",Tabla465[[#This Row],[SRS]],".",Tabla465[[#This Row],[AREA]],".",Tabla465[[#This Row],[TIPO]]))</f>
        <v/>
      </c>
      <c r="C200" s="490" t="str">
        <f>IF(Tabla465[[#This Row],[Tipos de Acciones]]="","",'[1]Formulario PPGR1'!$N$2)</f>
        <v/>
      </c>
      <c r="D200" s="490" t="str">
        <f>IF(Tabla465[[#This Row],[Tipos de Acciones]]="","",'[1]Formulario PPGR1'!$N$3)</f>
        <v/>
      </c>
      <c r="E200" s="490" t="str">
        <f>IF(Tabla465[[#This Row],[Tipos de Acciones]]="","",'[1]Formulario PPGR1'!$N$4)</f>
        <v/>
      </c>
      <c r="F200" s="490" t="str">
        <f>IF(Tabla465[[#This Row],[Tipos de Acciones]]="","",'[1]Formulario PPGR1'!$N$5)</f>
        <v/>
      </c>
      <c r="G200" s="499"/>
      <c r="H200" s="509"/>
      <c r="I200" s="510" t="str">
        <f>IFERROR(VLOOKUP(Tabla465[[#This Row],[Tipo de Equipo]],[1]LSIns!F16:G32,2,FALSE),"")</f>
        <v/>
      </c>
      <c r="J200" s="509"/>
      <c r="K200" s="509"/>
      <c r="L200" s="509"/>
      <c r="M200" s="499"/>
      <c r="N200" s="511"/>
      <c r="O200" s="511"/>
      <c r="P200" s="512" t="str">
        <f>IFERROR(VLOOKUP(Tabla465[[#This Row],[Provincia]],[1]Prov!$A$2:$B$156,2,FALSE),"")</f>
        <v/>
      </c>
      <c r="Q200" s="513"/>
      <c r="R200" s="498"/>
      <c r="S200" s="498"/>
      <c r="T200" s="498"/>
      <c r="U200" s="493" t="str">
        <f>IFERROR(IF(AND(Tabla465[[#This Row],[Cantidad de Insumos]]="",Tabla465[[#This Row],[Precio Unitario]]=""),"",Tabla465[[#This Row],[Precio Unitario]]*Tabla465[[#This Row],[Cantidad de Insumos]]),"")</f>
        <v/>
      </c>
      <c r="V200" s="493" t="str">
        <f>IFERROR(VLOOKUP($J200,[1]Insumos!$C$2:$F$528,4,FALSE),"")</f>
        <v/>
      </c>
      <c r="W200" s="504"/>
    </row>
    <row r="201" spans="2:23" x14ac:dyDescent="0.2">
      <c r="B201" s="490" t="str">
        <f>IF(Tabla465[[#This Row],[Tipos de Acciones]]="","",CONCATENATE(Tabla465[[#This Row],[POA]],".",Tabla465[[#This Row],[SRS]],".",Tabla465[[#This Row],[AREA]],".",Tabla465[[#This Row],[TIPO]]))</f>
        <v/>
      </c>
      <c r="C201" s="490" t="str">
        <f>IF(Tabla465[[#This Row],[Tipos de Acciones]]="","",'[1]Formulario PPGR1'!$N$2)</f>
        <v/>
      </c>
      <c r="D201" s="490" t="str">
        <f>IF(Tabla465[[#This Row],[Tipos de Acciones]]="","",'[1]Formulario PPGR1'!$N$3)</f>
        <v/>
      </c>
      <c r="E201" s="490" t="str">
        <f>IF(Tabla465[[#This Row],[Tipos de Acciones]]="","",'[1]Formulario PPGR1'!$N$4)</f>
        <v/>
      </c>
      <c r="F201" s="490" t="str">
        <f>IF(Tabla465[[#This Row],[Tipos de Acciones]]="","",'[1]Formulario PPGR1'!$N$5)</f>
        <v/>
      </c>
      <c r="G201" s="499"/>
      <c r="H201" s="509"/>
      <c r="I201" s="510" t="str">
        <f>IFERROR(VLOOKUP(Tabla465[[#This Row],[Tipo de Equipo]],[1]LSIns!F16:G32,2,FALSE),"")</f>
        <v/>
      </c>
      <c r="J201" s="509"/>
      <c r="K201" s="509"/>
      <c r="L201" s="509"/>
      <c r="M201" s="499"/>
      <c r="N201" s="511"/>
      <c r="O201" s="511"/>
      <c r="P201" s="512" t="str">
        <f>IFERROR(VLOOKUP(Tabla465[[#This Row],[Provincia]],[1]Prov!$A$2:$B$156,2,FALSE),"")</f>
        <v/>
      </c>
      <c r="Q201" s="513"/>
      <c r="R201" s="498"/>
      <c r="S201" s="498"/>
      <c r="T201" s="498"/>
      <c r="U201" s="493" t="str">
        <f>IFERROR(IF(AND(Tabla465[[#This Row],[Cantidad de Insumos]]="",Tabla465[[#This Row],[Precio Unitario]]=""),"",Tabla465[[#This Row],[Precio Unitario]]*Tabla465[[#This Row],[Cantidad de Insumos]]),"")</f>
        <v/>
      </c>
      <c r="V201" s="493" t="str">
        <f>IFERROR(VLOOKUP($J201,[1]Insumos!$C$2:$F$528,4,FALSE),"")</f>
        <v/>
      </c>
      <c r="W201" s="504"/>
    </row>
    <row r="202" spans="2:23" x14ac:dyDescent="0.2">
      <c r="B202" s="490" t="str">
        <f>IF(Tabla465[[#This Row],[Tipos de Acciones]]="","",CONCATENATE(Tabla465[[#This Row],[POA]],".",Tabla465[[#This Row],[SRS]],".",Tabla465[[#This Row],[AREA]],".",Tabla465[[#This Row],[TIPO]]))</f>
        <v/>
      </c>
      <c r="C202" s="490" t="str">
        <f>IF(Tabla465[[#This Row],[Tipos de Acciones]]="","",'[1]Formulario PPGR1'!$N$2)</f>
        <v/>
      </c>
      <c r="D202" s="490" t="str">
        <f>IF(Tabla465[[#This Row],[Tipos de Acciones]]="","",'[1]Formulario PPGR1'!$N$3)</f>
        <v/>
      </c>
      <c r="E202" s="490" t="str">
        <f>IF(Tabla465[[#This Row],[Tipos de Acciones]]="","",'[1]Formulario PPGR1'!$N$4)</f>
        <v/>
      </c>
      <c r="F202" s="490" t="str">
        <f>IF(Tabla465[[#This Row],[Tipos de Acciones]]="","",'[1]Formulario PPGR1'!$N$5)</f>
        <v/>
      </c>
      <c r="G202" s="499"/>
      <c r="H202" s="509"/>
      <c r="I202" s="510" t="str">
        <f>IFERROR(VLOOKUP(Tabla465[[#This Row],[Tipo de Equipo]],[1]LSIns!F16:G32,2,FALSE),"")</f>
        <v/>
      </c>
      <c r="J202" s="509"/>
      <c r="K202" s="509"/>
      <c r="L202" s="509"/>
      <c r="M202" s="499"/>
      <c r="N202" s="511"/>
      <c r="O202" s="511"/>
      <c r="P202" s="512" t="str">
        <f>IFERROR(VLOOKUP(Tabla465[[#This Row],[Provincia]],[1]Prov!$A$2:$B$156,2,FALSE),"")</f>
        <v/>
      </c>
      <c r="Q202" s="513"/>
      <c r="R202" s="498"/>
      <c r="S202" s="498"/>
      <c r="T202" s="498"/>
      <c r="U202" s="493" t="str">
        <f>IFERROR(IF(AND(Tabla465[[#This Row],[Cantidad de Insumos]]="",Tabla465[[#This Row],[Precio Unitario]]=""),"",Tabla465[[#This Row],[Precio Unitario]]*Tabla465[[#This Row],[Cantidad de Insumos]]),"")</f>
        <v/>
      </c>
      <c r="V202" s="493" t="str">
        <f>IFERROR(VLOOKUP($J202,[1]Insumos!$C$2:$F$528,4,FALSE),"")</f>
        <v/>
      </c>
      <c r="W202" s="504"/>
    </row>
    <row r="203" spans="2:23" x14ac:dyDescent="0.2">
      <c r="B203" s="490" t="str">
        <f>IF(Tabla465[[#This Row],[Tipos de Acciones]]="","",CONCATENATE(Tabla465[[#This Row],[POA]],".",Tabla465[[#This Row],[SRS]],".",Tabla465[[#This Row],[AREA]],".",Tabla465[[#This Row],[TIPO]]))</f>
        <v/>
      </c>
      <c r="C203" s="490" t="str">
        <f>IF(Tabla465[[#This Row],[Tipos de Acciones]]="","",'[1]Formulario PPGR1'!$N$2)</f>
        <v/>
      </c>
      <c r="D203" s="490" t="str">
        <f>IF(Tabla465[[#This Row],[Tipos de Acciones]]="","",'[1]Formulario PPGR1'!$N$3)</f>
        <v/>
      </c>
      <c r="E203" s="490" t="str">
        <f>IF(Tabla465[[#This Row],[Tipos de Acciones]]="","",'[1]Formulario PPGR1'!$N$4)</f>
        <v/>
      </c>
      <c r="F203" s="490" t="str">
        <f>IF(Tabla465[[#This Row],[Tipos de Acciones]]="","",'[1]Formulario PPGR1'!$N$5)</f>
        <v/>
      </c>
      <c r="G203" s="499"/>
      <c r="H203" s="509"/>
      <c r="I203" s="510" t="str">
        <f>IFERROR(VLOOKUP(Tabla465[[#This Row],[Tipo de Equipo]],[1]LSIns!F16:G32,2,FALSE),"")</f>
        <v/>
      </c>
      <c r="J203" s="509"/>
      <c r="K203" s="509"/>
      <c r="L203" s="509"/>
      <c r="M203" s="499"/>
      <c r="N203" s="511"/>
      <c r="O203" s="511"/>
      <c r="P203" s="512" t="str">
        <f>IFERROR(VLOOKUP(Tabla465[[#This Row],[Provincia]],[1]Prov!$A$2:$B$156,2,FALSE),"")</f>
        <v/>
      </c>
      <c r="Q203" s="513"/>
      <c r="R203" s="498"/>
      <c r="S203" s="498"/>
      <c r="T203" s="498"/>
      <c r="U203" s="493" t="str">
        <f>IFERROR(IF(AND(Tabla465[[#This Row],[Cantidad de Insumos]]="",Tabla465[[#This Row],[Precio Unitario]]=""),"",Tabla465[[#This Row],[Precio Unitario]]*Tabla465[[#This Row],[Cantidad de Insumos]]),"")</f>
        <v/>
      </c>
      <c r="V203" s="493" t="str">
        <f>IFERROR(VLOOKUP($J203,[1]Insumos!$C$2:$F$528,4,FALSE),"")</f>
        <v/>
      </c>
      <c r="W203" s="504"/>
    </row>
    <row r="204" spans="2:23" x14ac:dyDescent="0.2">
      <c r="B204" s="490" t="str">
        <f>IF(Tabla465[[#This Row],[Tipos de Acciones]]="","",CONCATENATE(Tabla465[[#This Row],[POA]],".",Tabla465[[#This Row],[SRS]],".",Tabla465[[#This Row],[AREA]],".",Tabla465[[#This Row],[TIPO]]))</f>
        <v/>
      </c>
      <c r="C204" s="490" t="str">
        <f>IF(Tabla465[[#This Row],[Tipos de Acciones]]="","",'[1]Formulario PPGR1'!$N$2)</f>
        <v/>
      </c>
      <c r="D204" s="490" t="str">
        <f>IF(Tabla465[[#This Row],[Tipos de Acciones]]="","",'[1]Formulario PPGR1'!$N$3)</f>
        <v/>
      </c>
      <c r="E204" s="490" t="str">
        <f>IF(Tabla465[[#This Row],[Tipos de Acciones]]="","",'[1]Formulario PPGR1'!$N$4)</f>
        <v/>
      </c>
      <c r="F204" s="490" t="str">
        <f>IF(Tabla465[[#This Row],[Tipos de Acciones]]="","",'[1]Formulario PPGR1'!$N$5)</f>
        <v/>
      </c>
      <c r="G204" s="499"/>
      <c r="H204" s="509"/>
      <c r="I204" s="510" t="str">
        <f>IFERROR(VLOOKUP(Tabla465[[#This Row],[Tipo de Equipo]],[1]LSIns!F16:G32,2,FALSE),"")</f>
        <v/>
      </c>
      <c r="J204" s="509"/>
      <c r="K204" s="509"/>
      <c r="L204" s="509"/>
      <c r="M204" s="499"/>
      <c r="N204" s="511"/>
      <c r="O204" s="511"/>
      <c r="P204" s="512" t="str">
        <f>IFERROR(VLOOKUP(Tabla465[[#This Row],[Provincia]],[1]Prov!$A$2:$B$156,2,FALSE),"")</f>
        <v/>
      </c>
      <c r="Q204" s="513"/>
      <c r="R204" s="498"/>
      <c r="S204" s="498"/>
      <c r="T204" s="498"/>
      <c r="U204" s="493" t="str">
        <f>IFERROR(IF(AND(Tabla465[[#This Row],[Cantidad de Insumos]]="",Tabla465[[#This Row],[Precio Unitario]]=""),"",Tabla465[[#This Row],[Precio Unitario]]*Tabla465[[#This Row],[Cantidad de Insumos]]),"")</f>
        <v/>
      </c>
      <c r="V204" s="493" t="str">
        <f>IFERROR(VLOOKUP($J204,[1]Insumos!$C$2:$F$528,4,FALSE),"")</f>
        <v/>
      </c>
      <c r="W204" s="504"/>
    </row>
    <row r="205" spans="2:23" x14ac:dyDescent="0.2">
      <c r="B205" s="490" t="str">
        <f>IF(Tabla465[[#This Row],[Tipos de Acciones]]="","",CONCATENATE(Tabla465[[#This Row],[POA]],".",Tabla465[[#This Row],[SRS]],".",Tabla465[[#This Row],[AREA]],".",Tabla465[[#This Row],[TIPO]]))</f>
        <v/>
      </c>
      <c r="C205" s="490" t="str">
        <f>IF(Tabla465[[#This Row],[Tipos de Acciones]]="","",'[1]Formulario PPGR1'!$N$2)</f>
        <v/>
      </c>
      <c r="D205" s="490" t="str">
        <f>IF(Tabla465[[#This Row],[Tipos de Acciones]]="","",'[1]Formulario PPGR1'!$N$3)</f>
        <v/>
      </c>
      <c r="E205" s="490" t="str">
        <f>IF(Tabla465[[#This Row],[Tipos de Acciones]]="","",'[1]Formulario PPGR1'!$N$4)</f>
        <v/>
      </c>
      <c r="F205" s="490" t="str">
        <f>IF(Tabla465[[#This Row],[Tipos de Acciones]]="","",'[1]Formulario PPGR1'!$N$5)</f>
        <v/>
      </c>
      <c r="G205" s="499"/>
      <c r="H205" s="509"/>
      <c r="I205" s="510" t="str">
        <f>IFERROR(VLOOKUP(Tabla465[[#This Row],[Tipo de Equipo]],[1]LSIns!F16:G32,2,FALSE),"")</f>
        <v/>
      </c>
      <c r="J205" s="509"/>
      <c r="K205" s="509"/>
      <c r="L205" s="509"/>
      <c r="M205" s="499"/>
      <c r="N205" s="511"/>
      <c r="O205" s="511"/>
      <c r="P205" s="512" t="str">
        <f>IFERROR(VLOOKUP(Tabla465[[#This Row],[Provincia]],[1]Prov!$A$2:$B$156,2,FALSE),"")</f>
        <v/>
      </c>
      <c r="Q205" s="513"/>
      <c r="R205" s="498"/>
      <c r="S205" s="498"/>
      <c r="T205" s="498"/>
      <c r="U205" s="493" t="str">
        <f>IFERROR(IF(AND(Tabla465[[#This Row],[Cantidad de Insumos]]="",Tabla465[[#This Row],[Precio Unitario]]=""),"",Tabla465[[#This Row],[Precio Unitario]]*Tabla465[[#This Row],[Cantidad de Insumos]]),"")</f>
        <v/>
      </c>
      <c r="V205" s="493" t="str">
        <f>IFERROR(VLOOKUP($J205,[1]Insumos!$C$2:$F$528,4,FALSE),"")</f>
        <v/>
      </c>
      <c r="W205" s="504"/>
    </row>
    <row r="206" spans="2:23" x14ac:dyDescent="0.2">
      <c r="B206" s="490" t="str">
        <f>IF(Tabla465[[#This Row],[Tipos de Acciones]]="","",CONCATENATE(Tabla465[[#This Row],[POA]],".",Tabla465[[#This Row],[SRS]],".",Tabla465[[#This Row],[AREA]],".",Tabla465[[#This Row],[TIPO]]))</f>
        <v/>
      </c>
      <c r="C206" s="490" t="str">
        <f>IF(Tabla465[[#This Row],[Tipos de Acciones]]="","",'[1]Formulario PPGR1'!$N$2)</f>
        <v/>
      </c>
      <c r="D206" s="490" t="str">
        <f>IF(Tabla465[[#This Row],[Tipos de Acciones]]="","",'[1]Formulario PPGR1'!$N$3)</f>
        <v/>
      </c>
      <c r="E206" s="490" t="str">
        <f>IF(Tabla465[[#This Row],[Tipos de Acciones]]="","",'[1]Formulario PPGR1'!$N$4)</f>
        <v/>
      </c>
      <c r="F206" s="490" t="str">
        <f>IF(Tabla465[[#This Row],[Tipos de Acciones]]="","",'[1]Formulario PPGR1'!$N$5)</f>
        <v/>
      </c>
      <c r="G206" s="499"/>
      <c r="H206" s="509"/>
      <c r="I206" s="510" t="str">
        <f>IFERROR(VLOOKUP(Tabla465[[#This Row],[Tipo de Equipo]],[1]LSIns!F16:G32,2,FALSE),"")</f>
        <v/>
      </c>
      <c r="J206" s="509"/>
      <c r="K206" s="509"/>
      <c r="L206" s="509"/>
      <c r="M206" s="499"/>
      <c r="N206" s="511"/>
      <c r="O206" s="511"/>
      <c r="P206" s="512" t="str">
        <f>IFERROR(VLOOKUP(Tabla465[[#This Row],[Provincia]],[1]Prov!$A$2:$B$156,2,FALSE),"")</f>
        <v/>
      </c>
      <c r="Q206" s="513"/>
      <c r="R206" s="498"/>
      <c r="S206" s="498"/>
      <c r="T206" s="498"/>
      <c r="U206" s="493" t="str">
        <f>IFERROR(IF(AND(Tabla465[[#This Row],[Cantidad de Insumos]]="",Tabla465[[#This Row],[Precio Unitario]]=""),"",Tabla465[[#This Row],[Precio Unitario]]*Tabla465[[#This Row],[Cantidad de Insumos]]),"")</f>
        <v/>
      </c>
      <c r="V206" s="493" t="str">
        <f>IFERROR(VLOOKUP($J206,[1]Insumos!$C$2:$F$528,4,FALSE),"")</f>
        <v/>
      </c>
      <c r="W206" s="504"/>
    </row>
    <row r="207" spans="2:23" x14ac:dyDescent="0.2">
      <c r="B207" s="490" t="str">
        <f>IF(Tabla465[[#This Row],[Tipos de Acciones]]="","",CONCATENATE(Tabla465[[#This Row],[POA]],".",Tabla465[[#This Row],[SRS]],".",Tabla465[[#This Row],[AREA]],".",Tabla465[[#This Row],[TIPO]]))</f>
        <v/>
      </c>
      <c r="C207" s="490" t="str">
        <f>IF(Tabla465[[#This Row],[Tipos de Acciones]]="","",'[1]Formulario PPGR1'!$N$2)</f>
        <v/>
      </c>
      <c r="D207" s="490" t="str">
        <f>IF(Tabla465[[#This Row],[Tipos de Acciones]]="","",'[1]Formulario PPGR1'!$N$3)</f>
        <v/>
      </c>
      <c r="E207" s="490" t="str">
        <f>IF(Tabla465[[#This Row],[Tipos de Acciones]]="","",'[1]Formulario PPGR1'!$N$4)</f>
        <v/>
      </c>
      <c r="F207" s="490" t="str">
        <f>IF(Tabla465[[#This Row],[Tipos de Acciones]]="","",'[1]Formulario PPGR1'!$N$5)</f>
        <v/>
      </c>
      <c r="G207" s="499"/>
      <c r="H207" s="509"/>
      <c r="I207" s="510" t="str">
        <f>IFERROR(VLOOKUP(Tabla465[[#This Row],[Tipo de Equipo]],[1]LSIns!F16:G32,2,FALSE),"")</f>
        <v/>
      </c>
      <c r="J207" s="509"/>
      <c r="K207" s="509"/>
      <c r="L207" s="509"/>
      <c r="M207" s="499"/>
      <c r="N207" s="511"/>
      <c r="O207" s="511"/>
      <c r="P207" s="512" t="str">
        <f>IFERROR(VLOOKUP(Tabla465[[#This Row],[Provincia]],[1]Prov!$A$2:$B$156,2,FALSE),"")</f>
        <v/>
      </c>
      <c r="Q207" s="513"/>
      <c r="R207" s="498"/>
      <c r="S207" s="498"/>
      <c r="T207" s="498"/>
      <c r="U207" s="493" t="str">
        <f>IFERROR(IF(AND(Tabla465[[#This Row],[Cantidad de Insumos]]="",Tabla465[[#This Row],[Precio Unitario]]=""),"",Tabla465[[#This Row],[Precio Unitario]]*Tabla465[[#This Row],[Cantidad de Insumos]]),"")</f>
        <v/>
      </c>
      <c r="V207" s="493" t="str">
        <f>IFERROR(VLOOKUP($J207,[1]Insumos!$C$2:$F$528,4,FALSE),"")</f>
        <v/>
      </c>
      <c r="W207" s="504"/>
    </row>
    <row r="208" spans="2:23" x14ac:dyDescent="0.2">
      <c r="B208" s="490" t="str">
        <f>IF(Tabla465[[#This Row],[Tipos de Acciones]]="","",CONCATENATE(Tabla465[[#This Row],[POA]],".",Tabla465[[#This Row],[SRS]],".",Tabla465[[#This Row],[AREA]],".",Tabla465[[#This Row],[TIPO]]))</f>
        <v/>
      </c>
      <c r="C208" s="490" t="str">
        <f>IF(Tabla465[[#This Row],[Tipos de Acciones]]="","",'[1]Formulario PPGR1'!$N$2)</f>
        <v/>
      </c>
      <c r="D208" s="490" t="str">
        <f>IF(Tabla465[[#This Row],[Tipos de Acciones]]="","",'[1]Formulario PPGR1'!$N$3)</f>
        <v/>
      </c>
      <c r="E208" s="490" t="str">
        <f>IF(Tabla465[[#This Row],[Tipos de Acciones]]="","",'[1]Formulario PPGR1'!$N$4)</f>
        <v/>
      </c>
      <c r="F208" s="490" t="str">
        <f>IF(Tabla465[[#This Row],[Tipos de Acciones]]="","",'[1]Formulario PPGR1'!$N$5)</f>
        <v/>
      </c>
      <c r="G208" s="499"/>
      <c r="H208" s="509"/>
      <c r="I208" s="510" t="str">
        <f>IFERROR(VLOOKUP(Tabla465[[#This Row],[Tipo de Equipo]],[1]LSIns!F16:G32,2,FALSE),"")</f>
        <v/>
      </c>
      <c r="J208" s="509"/>
      <c r="K208" s="509"/>
      <c r="L208" s="509"/>
      <c r="M208" s="499"/>
      <c r="N208" s="511"/>
      <c r="O208" s="511"/>
      <c r="P208" s="512" t="str">
        <f>IFERROR(VLOOKUP(Tabla465[[#This Row],[Provincia]],[1]Prov!$A$2:$B$156,2,FALSE),"")</f>
        <v/>
      </c>
      <c r="Q208" s="513"/>
      <c r="R208" s="498"/>
      <c r="S208" s="498"/>
      <c r="T208" s="498"/>
      <c r="U208" s="493" t="str">
        <f>IFERROR(IF(AND(Tabla465[[#This Row],[Cantidad de Insumos]]="",Tabla465[[#This Row],[Precio Unitario]]=""),"",Tabla465[[#This Row],[Precio Unitario]]*Tabla465[[#This Row],[Cantidad de Insumos]]),"")</f>
        <v/>
      </c>
      <c r="V208" s="493" t="str">
        <f>IFERROR(VLOOKUP($J208,[1]Insumos!$C$2:$F$528,4,FALSE),"")</f>
        <v/>
      </c>
      <c r="W208" s="504"/>
    </row>
    <row r="209" spans="2:23" x14ac:dyDescent="0.2">
      <c r="B209" s="490" t="str">
        <f>IF(Tabla465[[#This Row],[Tipos de Acciones]]="","",CONCATENATE(Tabla465[[#This Row],[POA]],".",Tabla465[[#This Row],[SRS]],".",Tabla465[[#This Row],[AREA]],".",Tabla465[[#This Row],[TIPO]]))</f>
        <v/>
      </c>
      <c r="C209" s="490" t="str">
        <f>IF(Tabla465[[#This Row],[Tipos de Acciones]]="","",'[1]Formulario PPGR1'!$N$2)</f>
        <v/>
      </c>
      <c r="D209" s="490" t="str">
        <f>IF(Tabla465[[#This Row],[Tipos de Acciones]]="","",'[1]Formulario PPGR1'!$N$3)</f>
        <v/>
      </c>
      <c r="E209" s="490" t="str">
        <f>IF(Tabla465[[#This Row],[Tipos de Acciones]]="","",'[1]Formulario PPGR1'!$N$4)</f>
        <v/>
      </c>
      <c r="F209" s="490" t="str">
        <f>IF(Tabla465[[#This Row],[Tipos de Acciones]]="","",'[1]Formulario PPGR1'!$N$5)</f>
        <v/>
      </c>
      <c r="G209" s="499"/>
      <c r="H209" s="509"/>
      <c r="I209" s="510" t="str">
        <f>IFERROR(VLOOKUP(Tabla465[[#This Row],[Tipo de Equipo]],[1]LSIns!F16:G32,2,FALSE),"")</f>
        <v/>
      </c>
      <c r="J209" s="509"/>
      <c r="K209" s="509"/>
      <c r="L209" s="509"/>
      <c r="M209" s="499"/>
      <c r="N209" s="511"/>
      <c r="O209" s="511"/>
      <c r="P209" s="512" t="str">
        <f>IFERROR(VLOOKUP(Tabla465[[#This Row],[Provincia]],[1]Prov!$A$2:$B$156,2,FALSE),"")</f>
        <v/>
      </c>
      <c r="Q209" s="513"/>
      <c r="R209" s="498"/>
      <c r="S209" s="498"/>
      <c r="T209" s="498"/>
      <c r="U209" s="493" t="str">
        <f>IFERROR(IF(AND(Tabla465[[#This Row],[Cantidad de Insumos]]="",Tabla465[[#This Row],[Precio Unitario]]=""),"",Tabla465[[#This Row],[Precio Unitario]]*Tabla465[[#This Row],[Cantidad de Insumos]]),"")</f>
        <v/>
      </c>
      <c r="V209" s="493" t="str">
        <f>IFERROR(VLOOKUP($J209,[1]Insumos!$C$2:$F$528,4,FALSE),"")</f>
        <v/>
      </c>
      <c r="W209" s="504"/>
    </row>
    <row r="210" spans="2:23" x14ac:dyDescent="0.2">
      <c r="B210" s="490" t="str">
        <f>IF(Tabla465[[#This Row],[Tipos de Acciones]]="","",CONCATENATE(Tabla465[[#This Row],[POA]],".",Tabla465[[#This Row],[SRS]],".",Tabla465[[#This Row],[AREA]],".",Tabla465[[#This Row],[TIPO]]))</f>
        <v/>
      </c>
      <c r="C210" s="490" t="str">
        <f>IF(Tabla465[[#This Row],[Tipos de Acciones]]="","",'[1]Formulario PPGR1'!$N$2)</f>
        <v/>
      </c>
      <c r="D210" s="490" t="str">
        <f>IF(Tabla465[[#This Row],[Tipos de Acciones]]="","",'[1]Formulario PPGR1'!$N$3)</f>
        <v/>
      </c>
      <c r="E210" s="490" t="str">
        <f>IF(Tabla465[[#This Row],[Tipos de Acciones]]="","",'[1]Formulario PPGR1'!$N$4)</f>
        <v/>
      </c>
      <c r="F210" s="490" t="str">
        <f>IF(Tabla465[[#This Row],[Tipos de Acciones]]="","",'[1]Formulario PPGR1'!$N$5)</f>
        <v/>
      </c>
      <c r="G210" s="499"/>
      <c r="H210" s="509"/>
      <c r="I210" s="510" t="str">
        <f>IFERROR(VLOOKUP(Tabla465[[#This Row],[Tipo de Equipo]],[1]LSIns!F16:G32,2,FALSE),"")</f>
        <v/>
      </c>
      <c r="J210" s="509"/>
      <c r="K210" s="509"/>
      <c r="L210" s="509"/>
      <c r="M210" s="499"/>
      <c r="N210" s="511"/>
      <c r="O210" s="511"/>
      <c r="P210" s="512" t="str">
        <f>IFERROR(VLOOKUP(Tabla465[[#This Row],[Provincia]],[1]Prov!$A$2:$B$156,2,FALSE),"")</f>
        <v/>
      </c>
      <c r="Q210" s="513"/>
      <c r="R210" s="498"/>
      <c r="S210" s="498"/>
      <c r="T210" s="498"/>
      <c r="U210" s="493" t="str">
        <f>IFERROR(IF(AND(Tabla465[[#This Row],[Cantidad de Insumos]]="",Tabla465[[#This Row],[Precio Unitario]]=""),"",Tabla465[[#This Row],[Precio Unitario]]*Tabla465[[#This Row],[Cantidad de Insumos]]),"")</f>
        <v/>
      </c>
      <c r="V210" s="493" t="str">
        <f>IFERROR(VLOOKUP($J210,[1]Insumos!$C$2:$F$528,4,FALSE),"")</f>
        <v/>
      </c>
      <c r="W210" s="504"/>
    </row>
    <row r="211" spans="2:23" x14ac:dyDescent="0.2">
      <c r="B211" s="490" t="str">
        <f>IF(Tabla465[[#This Row],[Tipos de Acciones]]="","",CONCATENATE(Tabla465[[#This Row],[POA]],".",Tabla465[[#This Row],[SRS]],".",Tabla465[[#This Row],[AREA]],".",Tabla465[[#This Row],[TIPO]]))</f>
        <v/>
      </c>
      <c r="C211" s="490" t="str">
        <f>IF(Tabla465[[#This Row],[Tipos de Acciones]]="","",'[1]Formulario PPGR1'!$N$2)</f>
        <v/>
      </c>
      <c r="D211" s="490" t="str">
        <f>IF(Tabla465[[#This Row],[Tipos de Acciones]]="","",'[1]Formulario PPGR1'!$N$3)</f>
        <v/>
      </c>
      <c r="E211" s="490" t="str">
        <f>IF(Tabla465[[#This Row],[Tipos de Acciones]]="","",'[1]Formulario PPGR1'!$N$4)</f>
        <v/>
      </c>
      <c r="F211" s="490" t="str">
        <f>IF(Tabla465[[#This Row],[Tipos de Acciones]]="","",'[1]Formulario PPGR1'!$N$5)</f>
        <v/>
      </c>
      <c r="G211" s="499"/>
      <c r="H211" s="509"/>
      <c r="I211" s="510" t="str">
        <f>IFERROR(VLOOKUP(Tabla465[[#This Row],[Tipo de Equipo]],[1]LSIns!F16:G32,2,FALSE),"")</f>
        <v/>
      </c>
      <c r="J211" s="509"/>
      <c r="K211" s="509"/>
      <c r="L211" s="509"/>
      <c r="M211" s="499"/>
      <c r="N211" s="511"/>
      <c r="O211" s="511"/>
      <c r="P211" s="512" t="str">
        <f>IFERROR(VLOOKUP(Tabla465[[#This Row],[Provincia]],[1]Prov!$A$2:$B$156,2,FALSE),"")</f>
        <v/>
      </c>
      <c r="Q211" s="513"/>
      <c r="R211" s="498"/>
      <c r="S211" s="498"/>
      <c r="T211" s="498"/>
      <c r="U211" s="493" t="str">
        <f>IFERROR(IF(AND(Tabla465[[#This Row],[Cantidad de Insumos]]="",Tabla465[[#This Row],[Precio Unitario]]=""),"",Tabla465[[#This Row],[Precio Unitario]]*Tabla465[[#This Row],[Cantidad de Insumos]]),"")</f>
        <v/>
      </c>
      <c r="V211" s="493" t="str">
        <f>IFERROR(VLOOKUP($J211,[1]Insumos!$C$2:$F$528,4,FALSE),"")</f>
        <v/>
      </c>
      <c r="W211" s="504"/>
    </row>
    <row r="212" spans="2:23" x14ac:dyDescent="0.2">
      <c r="B212" s="490" t="str">
        <f>IF(Tabla465[[#This Row],[Tipos de Acciones]]="","",CONCATENATE(Tabla465[[#This Row],[POA]],".",Tabla465[[#This Row],[SRS]],".",Tabla465[[#This Row],[AREA]],".",Tabla465[[#This Row],[TIPO]]))</f>
        <v/>
      </c>
      <c r="C212" s="490" t="str">
        <f>IF(Tabla465[[#This Row],[Tipos de Acciones]]="","",'[1]Formulario PPGR1'!$N$2)</f>
        <v/>
      </c>
      <c r="D212" s="490" t="str">
        <f>IF(Tabla465[[#This Row],[Tipos de Acciones]]="","",'[1]Formulario PPGR1'!$N$3)</f>
        <v/>
      </c>
      <c r="E212" s="490" t="str">
        <f>IF(Tabla465[[#This Row],[Tipos de Acciones]]="","",'[1]Formulario PPGR1'!$N$4)</f>
        <v/>
      </c>
      <c r="F212" s="490" t="str">
        <f>IF(Tabla465[[#This Row],[Tipos de Acciones]]="","",'[1]Formulario PPGR1'!$N$5)</f>
        <v/>
      </c>
      <c r="G212" s="499"/>
      <c r="H212" s="509"/>
      <c r="I212" s="510" t="str">
        <f>IFERROR(VLOOKUP(Tabla465[[#This Row],[Tipo de Equipo]],[1]LSIns!F16:G32,2,FALSE),"")</f>
        <v/>
      </c>
      <c r="J212" s="509"/>
      <c r="K212" s="509"/>
      <c r="L212" s="509"/>
      <c r="M212" s="499"/>
      <c r="N212" s="511"/>
      <c r="O212" s="511"/>
      <c r="P212" s="512" t="str">
        <f>IFERROR(VLOOKUP(Tabla465[[#This Row],[Provincia]],[1]Prov!$A$2:$B$156,2,FALSE),"")</f>
        <v/>
      </c>
      <c r="Q212" s="513"/>
      <c r="R212" s="498"/>
      <c r="S212" s="498"/>
      <c r="T212" s="498"/>
      <c r="U212" s="493" t="str">
        <f>IFERROR(IF(AND(Tabla465[[#This Row],[Cantidad de Insumos]]="",Tabla465[[#This Row],[Precio Unitario]]=""),"",Tabla465[[#This Row],[Precio Unitario]]*Tabla465[[#This Row],[Cantidad de Insumos]]),"")</f>
        <v/>
      </c>
      <c r="V212" s="493" t="str">
        <f>IFERROR(VLOOKUP($J212,[1]Insumos!$C$2:$F$528,4,FALSE),"")</f>
        <v/>
      </c>
      <c r="W212" s="504"/>
    </row>
    <row r="213" spans="2:23" x14ac:dyDescent="0.2">
      <c r="B213" s="490" t="str">
        <f>IF(Tabla465[[#This Row],[Tipos de Acciones]]="","",CONCATENATE(Tabla465[[#This Row],[POA]],".",Tabla465[[#This Row],[SRS]],".",Tabla465[[#This Row],[AREA]],".",Tabla465[[#This Row],[TIPO]]))</f>
        <v/>
      </c>
      <c r="C213" s="490" t="str">
        <f>IF(Tabla465[[#This Row],[Tipos de Acciones]]="","",'[1]Formulario PPGR1'!$N$2)</f>
        <v/>
      </c>
      <c r="D213" s="490" t="str">
        <f>IF(Tabla465[[#This Row],[Tipos de Acciones]]="","",'[1]Formulario PPGR1'!$N$3)</f>
        <v/>
      </c>
      <c r="E213" s="490" t="str">
        <f>IF(Tabla465[[#This Row],[Tipos de Acciones]]="","",'[1]Formulario PPGR1'!$N$4)</f>
        <v/>
      </c>
      <c r="F213" s="490" t="str">
        <f>IF(Tabla465[[#This Row],[Tipos de Acciones]]="","",'[1]Formulario PPGR1'!$N$5)</f>
        <v/>
      </c>
      <c r="G213" s="499"/>
      <c r="H213" s="509"/>
      <c r="I213" s="510" t="str">
        <f>IFERROR(VLOOKUP(Tabla465[[#This Row],[Tipo de Equipo]],[1]LSIns!F16:G32,2,FALSE),"")</f>
        <v/>
      </c>
      <c r="J213" s="509"/>
      <c r="K213" s="509"/>
      <c r="L213" s="509"/>
      <c r="M213" s="499"/>
      <c r="N213" s="511"/>
      <c r="O213" s="511"/>
      <c r="P213" s="512" t="str">
        <f>IFERROR(VLOOKUP(Tabla465[[#This Row],[Provincia]],[1]Prov!$A$2:$B$156,2,FALSE),"")</f>
        <v/>
      </c>
      <c r="Q213" s="513"/>
      <c r="R213" s="498"/>
      <c r="S213" s="498"/>
      <c r="T213" s="498"/>
      <c r="U213" s="493" t="str">
        <f>IFERROR(IF(AND(Tabla465[[#This Row],[Cantidad de Insumos]]="",Tabla465[[#This Row],[Precio Unitario]]=""),"",Tabla465[[#This Row],[Precio Unitario]]*Tabla465[[#This Row],[Cantidad de Insumos]]),"")</f>
        <v/>
      </c>
      <c r="V213" s="493" t="str">
        <f>IFERROR(VLOOKUP($J213,[1]Insumos!$C$2:$F$528,4,FALSE),"")</f>
        <v/>
      </c>
      <c r="W213" s="504"/>
    </row>
    <row r="214" spans="2:23" x14ac:dyDescent="0.2">
      <c r="B214" s="490" t="str">
        <f>IF(Tabla465[[#This Row],[Tipos de Acciones]]="","",CONCATENATE(Tabla465[[#This Row],[POA]],".",Tabla465[[#This Row],[SRS]],".",Tabla465[[#This Row],[AREA]],".",Tabla465[[#This Row],[TIPO]]))</f>
        <v/>
      </c>
      <c r="C214" s="490" t="str">
        <f>IF(Tabla465[[#This Row],[Tipos de Acciones]]="","",'[1]Formulario PPGR1'!$N$2)</f>
        <v/>
      </c>
      <c r="D214" s="490" t="str">
        <f>IF(Tabla465[[#This Row],[Tipos de Acciones]]="","",'[1]Formulario PPGR1'!$N$3)</f>
        <v/>
      </c>
      <c r="E214" s="490" t="str">
        <f>IF(Tabla465[[#This Row],[Tipos de Acciones]]="","",'[1]Formulario PPGR1'!$N$4)</f>
        <v/>
      </c>
      <c r="F214" s="490" t="str">
        <f>IF(Tabla465[[#This Row],[Tipos de Acciones]]="","",'[1]Formulario PPGR1'!$N$5)</f>
        <v/>
      </c>
      <c r="G214" s="499"/>
      <c r="H214" s="509"/>
      <c r="I214" s="510" t="str">
        <f>IFERROR(VLOOKUP(Tabla465[[#This Row],[Tipo de Equipo]],[1]LSIns!F16:G32,2,FALSE),"")</f>
        <v/>
      </c>
      <c r="J214" s="509"/>
      <c r="K214" s="509"/>
      <c r="L214" s="509"/>
      <c r="M214" s="499"/>
      <c r="N214" s="511"/>
      <c r="O214" s="511"/>
      <c r="P214" s="512" t="str">
        <f>IFERROR(VLOOKUP(Tabla465[[#This Row],[Provincia]],[1]Prov!$A$2:$B$156,2,FALSE),"")</f>
        <v/>
      </c>
      <c r="Q214" s="513"/>
      <c r="R214" s="498"/>
      <c r="S214" s="498"/>
      <c r="T214" s="498"/>
      <c r="U214" s="493" t="str">
        <f>IFERROR(IF(AND(Tabla465[[#This Row],[Cantidad de Insumos]]="",Tabla465[[#This Row],[Precio Unitario]]=""),"",Tabla465[[#This Row],[Precio Unitario]]*Tabla465[[#This Row],[Cantidad de Insumos]]),"")</f>
        <v/>
      </c>
      <c r="V214" s="493" t="str">
        <f>IFERROR(VLOOKUP($J214,[1]Insumos!$C$2:$F$528,4,FALSE),"")</f>
        <v/>
      </c>
      <c r="W214" s="504"/>
    </row>
    <row r="215" spans="2:23" x14ac:dyDescent="0.2">
      <c r="B215" s="490" t="str">
        <f>IF(Tabla465[[#This Row],[Tipos de Acciones]]="","",CONCATENATE(Tabla465[[#This Row],[POA]],".",Tabla465[[#This Row],[SRS]],".",Tabla465[[#This Row],[AREA]],".",Tabla465[[#This Row],[TIPO]]))</f>
        <v/>
      </c>
      <c r="C215" s="490" t="str">
        <f>IF(Tabla465[[#This Row],[Tipos de Acciones]]="","",'[1]Formulario PPGR1'!$N$2)</f>
        <v/>
      </c>
      <c r="D215" s="490" t="str">
        <f>IF(Tabla465[[#This Row],[Tipos de Acciones]]="","",'[1]Formulario PPGR1'!$N$3)</f>
        <v/>
      </c>
      <c r="E215" s="490" t="str">
        <f>IF(Tabla465[[#This Row],[Tipos de Acciones]]="","",'[1]Formulario PPGR1'!$N$4)</f>
        <v/>
      </c>
      <c r="F215" s="490" t="str">
        <f>IF(Tabla465[[#This Row],[Tipos de Acciones]]="","",'[1]Formulario PPGR1'!$N$5)</f>
        <v/>
      </c>
      <c r="G215" s="499"/>
      <c r="H215" s="509"/>
      <c r="I215" s="510" t="str">
        <f>IFERROR(VLOOKUP(Tabla465[[#This Row],[Tipo de Equipo]],[1]LSIns!F16:G32,2,FALSE),"")</f>
        <v/>
      </c>
      <c r="J215" s="509"/>
      <c r="K215" s="509"/>
      <c r="L215" s="509"/>
      <c r="M215" s="499"/>
      <c r="N215" s="511"/>
      <c r="O215" s="511"/>
      <c r="P215" s="512" t="str">
        <f>IFERROR(VLOOKUP(Tabla465[[#This Row],[Provincia]],[1]Prov!$A$2:$B$156,2,FALSE),"")</f>
        <v/>
      </c>
      <c r="Q215" s="513"/>
      <c r="R215" s="498"/>
      <c r="S215" s="498"/>
      <c r="T215" s="498"/>
      <c r="U215" s="493" t="str">
        <f>IFERROR(IF(AND(Tabla465[[#This Row],[Cantidad de Insumos]]="",Tabla465[[#This Row],[Precio Unitario]]=""),"",Tabla465[[#This Row],[Precio Unitario]]*Tabla465[[#This Row],[Cantidad de Insumos]]),"")</f>
        <v/>
      </c>
      <c r="V215" s="493" t="str">
        <f>IFERROR(VLOOKUP($J215,[1]Insumos!$C$2:$F$528,4,FALSE),"")</f>
        <v/>
      </c>
      <c r="W215" s="504"/>
    </row>
    <row r="216" spans="2:23" x14ac:dyDescent="0.2">
      <c r="B216" s="490" t="str">
        <f>IF(Tabla465[[#This Row],[Tipos de Acciones]]="","",CONCATENATE(Tabla465[[#This Row],[POA]],".",Tabla465[[#This Row],[SRS]],".",Tabla465[[#This Row],[AREA]],".",Tabla465[[#This Row],[TIPO]]))</f>
        <v/>
      </c>
      <c r="C216" s="490" t="str">
        <f>IF(Tabla465[[#This Row],[Tipos de Acciones]]="","",'[1]Formulario PPGR1'!$N$2)</f>
        <v/>
      </c>
      <c r="D216" s="490" t="str">
        <f>IF(Tabla465[[#This Row],[Tipos de Acciones]]="","",'[1]Formulario PPGR1'!$N$3)</f>
        <v/>
      </c>
      <c r="E216" s="490" t="str">
        <f>IF(Tabla465[[#This Row],[Tipos de Acciones]]="","",'[1]Formulario PPGR1'!$N$4)</f>
        <v/>
      </c>
      <c r="F216" s="490" t="str">
        <f>IF(Tabla465[[#This Row],[Tipos de Acciones]]="","",'[1]Formulario PPGR1'!$N$5)</f>
        <v/>
      </c>
      <c r="G216" s="499"/>
      <c r="H216" s="509"/>
      <c r="I216" s="510" t="str">
        <f>IFERROR(VLOOKUP(Tabla465[[#This Row],[Tipo de Equipo]],[1]LSIns!F16:G32,2,FALSE),"")</f>
        <v/>
      </c>
      <c r="J216" s="509"/>
      <c r="K216" s="509"/>
      <c r="L216" s="509"/>
      <c r="M216" s="499"/>
      <c r="N216" s="511"/>
      <c r="O216" s="511"/>
      <c r="P216" s="512" t="str">
        <f>IFERROR(VLOOKUP(Tabla465[[#This Row],[Provincia]],[1]Prov!$A$2:$B$156,2,FALSE),"")</f>
        <v/>
      </c>
      <c r="Q216" s="513"/>
      <c r="R216" s="498"/>
      <c r="S216" s="498"/>
      <c r="T216" s="498"/>
      <c r="U216" s="493" t="str">
        <f>IFERROR(IF(AND(Tabla465[[#This Row],[Cantidad de Insumos]]="",Tabla465[[#This Row],[Precio Unitario]]=""),"",Tabla465[[#This Row],[Precio Unitario]]*Tabla465[[#This Row],[Cantidad de Insumos]]),"")</f>
        <v/>
      </c>
      <c r="V216" s="493" t="str">
        <f>IFERROR(VLOOKUP($J216,[1]Insumos!$C$2:$F$528,4,FALSE),"")</f>
        <v/>
      </c>
      <c r="W216" s="504"/>
    </row>
    <row r="217" spans="2:23" x14ac:dyDescent="0.2">
      <c r="B217" s="490" t="str">
        <f>IF(Tabla465[[#This Row],[Tipos de Acciones]]="","",CONCATENATE(Tabla465[[#This Row],[POA]],".",Tabla465[[#This Row],[SRS]],".",Tabla465[[#This Row],[AREA]],".",Tabla465[[#This Row],[TIPO]]))</f>
        <v/>
      </c>
      <c r="C217" s="490" t="str">
        <f>IF(Tabla465[[#This Row],[Tipos de Acciones]]="","",'[1]Formulario PPGR1'!$N$2)</f>
        <v/>
      </c>
      <c r="D217" s="490" t="str">
        <f>IF(Tabla465[[#This Row],[Tipos de Acciones]]="","",'[1]Formulario PPGR1'!$N$3)</f>
        <v/>
      </c>
      <c r="E217" s="490" t="str">
        <f>IF(Tabla465[[#This Row],[Tipos de Acciones]]="","",'[1]Formulario PPGR1'!$N$4)</f>
        <v/>
      </c>
      <c r="F217" s="490" t="str">
        <f>IF(Tabla465[[#This Row],[Tipos de Acciones]]="","",'[1]Formulario PPGR1'!$N$5)</f>
        <v/>
      </c>
      <c r="G217" s="499"/>
      <c r="H217" s="509"/>
      <c r="I217" s="510" t="str">
        <f>IFERROR(VLOOKUP(Tabla465[[#This Row],[Tipo de Equipo]],[1]LSIns!F16:G32,2,FALSE),"")</f>
        <v/>
      </c>
      <c r="J217" s="509"/>
      <c r="K217" s="509"/>
      <c r="L217" s="509"/>
      <c r="M217" s="499"/>
      <c r="N217" s="511"/>
      <c r="O217" s="511"/>
      <c r="P217" s="512" t="str">
        <f>IFERROR(VLOOKUP(Tabla465[[#This Row],[Provincia]],[1]Prov!$A$2:$B$156,2,FALSE),"")</f>
        <v/>
      </c>
      <c r="Q217" s="513"/>
      <c r="R217" s="498"/>
      <c r="S217" s="498"/>
      <c r="T217" s="498"/>
      <c r="U217" s="493" t="str">
        <f>IFERROR(IF(AND(Tabla465[[#This Row],[Cantidad de Insumos]]="",Tabla465[[#This Row],[Precio Unitario]]=""),"",Tabla465[[#This Row],[Precio Unitario]]*Tabla465[[#This Row],[Cantidad de Insumos]]),"")</f>
        <v/>
      </c>
      <c r="V217" s="493" t="str">
        <f>IFERROR(VLOOKUP($J217,[1]Insumos!$C$2:$F$528,4,FALSE),"")</f>
        <v/>
      </c>
      <c r="W217" s="504"/>
    </row>
    <row r="218" spans="2:23" x14ac:dyDescent="0.2">
      <c r="B218" s="490" t="str">
        <f>IF(Tabla465[[#This Row],[Tipos de Acciones]]="","",CONCATENATE(Tabla465[[#This Row],[POA]],".",Tabla465[[#This Row],[SRS]],".",Tabla465[[#This Row],[AREA]],".",Tabla465[[#This Row],[TIPO]]))</f>
        <v/>
      </c>
      <c r="C218" s="490" t="str">
        <f>IF(Tabla465[[#This Row],[Tipos de Acciones]]="","",'[1]Formulario PPGR1'!$N$2)</f>
        <v/>
      </c>
      <c r="D218" s="490" t="str">
        <f>IF(Tabla465[[#This Row],[Tipos de Acciones]]="","",'[1]Formulario PPGR1'!$N$3)</f>
        <v/>
      </c>
      <c r="E218" s="490" t="str">
        <f>IF(Tabla465[[#This Row],[Tipos de Acciones]]="","",'[1]Formulario PPGR1'!$N$4)</f>
        <v/>
      </c>
      <c r="F218" s="490" t="str">
        <f>IF(Tabla465[[#This Row],[Tipos de Acciones]]="","",'[1]Formulario PPGR1'!$N$5)</f>
        <v/>
      </c>
      <c r="G218" s="499"/>
      <c r="H218" s="509"/>
      <c r="I218" s="510" t="str">
        <f>IFERROR(VLOOKUP(Tabla465[[#This Row],[Tipo de Equipo]],[1]LSIns!F16:G32,2,FALSE),"")</f>
        <v/>
      </c>
      <c r="J218" s="509"/>
      <c r="K218" s="509"/>
      <c r="L218" s="509"/>
      <c r="M218" s="499"/>
      <c r="N218" s="511"/>
      <c r="O218" s="511"/>
      <c r="P218" s="512" t="str">
        <f>IFERROR(VLOOKUP(Tabla465[[#This Row],[Provincia]],[1]Prov!$A$2:$B$156,2,FALSE),"")</f>
        <v/>
      </c>
      <c r="Q218" s="513"/>
      <c r="R218" s="498"/>
      <c r="S218" s="498"/>
      <c r="T218" s="498"/>
      <c r="U218" s="493" t="str">
        <f>IFERROR(IF(AND(Tabla465[[#This Row],[Cantidad de Insumos]]="",Tabla465[[#This Row],[Precio Unitario]]=""),"",Tabla465[[#This Row],[Precio Unitario]]*Tabla465[[#This Row],[Cantidad de Insumos]]),"")</f>
        <v/>
      </c>
      <c r="V218" s="493" t="str">
        <f>IFERROR(VLOOKUP($J218,[1]Insumos!$C$2:$F$528,4,FALSE),"")</f>
        <v/>
      </c>
      <c r="W218" s="504"/>
    </row>
    <row r="219" spans="2:23" x14ac:dyDescent="0.2">
      <c r="B219" s="490" t="str">
        <f>IF(Tabla465[[#This Row],[Tipos de Acciones]]="","",CONCATENATE(Tabla465[[#This Row],[POA]],".",Tabla465[[#This Row],[SRS]],".",Tabla465[[#This Row],[AREA]],".",Tabla465[[#This Row],[TIPO]]))</f>
        <v/>
      </c>
      <c r="C219" s="490" t="str">
        <f>IF(Tabla465[[#This Row],[Tipos de Acciones]]="","",'[1]Formulario PPGR1'!$N$2)</f>
        <v/>
      </c>
      <c r="D219" s="490" t="str">
        <f>IF(Tabla465[[#This Row],[Tipos de Acciones]]="","",'[1]Formulario PPGR1'!$N$3)</f>
        <v/>
      </c>
      <c r="E219" s="490" t="str">
        <f>IF(Tabla465[[#This Row],[Tipos de Acciones]]="","",'[1]Formulario PPGR1'!$N$4)</f>
        <v/>
      </c>
      <c r="F219" s="490" t="str">
        <f>IF(Tabla465[[#This Row],[Tipos de Acciones]]="","",'[1]Formulario PPGR1'!$N$5)</f>
        <v/>
      </c>
      <c r="G219" s="499"/>
      <c r="H219" s="509"/>
      <c r="I219" s="510" t="str">
        <f>IFERROR(VLOOKUP(Tabla465[[#This Row],[Tipo de Equipo]],[1]LSIns!F16:G32,2,FALSE),"")</f>
        <v/>
      </c>
      <c r="J219" s="509"/>
      <c r="K219" s="509"/>
      <c r="L219" s="509"/>
      <c r="M219" s="499"/>
      <c r="N219" s="511"/>
      <c r="O219" s="511"/>
      <c r="P219" s="512" t="str">
        <f>IFERROR(VLOOKUP(Tabla465[[#This Row],[Provincia]],[1]Prov!$A$2:$B$156,2,FALSE),"")</f>
        <v/>
      </c>
      <c r="Q219" s="513"/>
      <c r="R219" s="498"/>
      <c r="S219" s="498"/>
      <c r="T219" s="498"/>
      <c r="U219" s="493" t="str">
        <f>IFERROR(IF(AND(Tabla465[[#This Row],[Cantidad de Insumos]]="",Tabla465[[#This Row],[Precio Unitario]]=""),"",Tabla465[[#This Row],[Precio Unitario]]*Tabla465[[#This Row],[Cantidad de Insumos]]),"")</f>
        <v/>
      </c>
      <c r="V219" s="493" t="str">
        <f>IFERROR(VLOOKUP($J219,[1]Insumos!$C$2:$F$528,4,FALSE),"")</f>
        <v/>
      </c>
      <c r="W219" s="504"/>
    </row>
    <row r="220" spans="2:23" x14ac:dyDescent="0.2">
      <c r="B220" s="490" t="str">
        <f>IF(Tabla465[[#This Row],[Tipos de Acciones]]="","",CONCATENATE(Tabla465[[#This Row],[POA]],".",Tabla465[[#This Row],[SRS]],".",Tabla465[[#This Row],[AREA]],".",Tabla465[[#This Row],[TIPO]]))</f>
        <v/>
      </c>
      <c r="C220" s="490" t="str">
        <f>IF(Tabla465[[#This Row],[Tipos de Acciones]]="","",'[1]Formulario PPGR1'!$N$2)</f>
        <v/>
      </c>
      <c r="D220" s="490" t="str">
        <f>IF(Tabla465[[#This Row],[Tipos de Acciones]]="","",'[1]Formulario PPGR1'!$N$3)</f>
        <v/>
      </c>
      <c r="E220" s="490" t="str">
        <f>IF(Tabla465[[#This Row],[Tipos de Acciones]]="","",'[1]Formulario PPGR1'!$N$4)</f>
        <v/>
      </c>
      <c r="F220" s="490" t="str">
        <f>IF(Tabla465[[#This Row],[Tipos de Acciones]]="","",'[1]Formulario PPGR1'!$N$5)</f>
        <v/>
      </c>
      <c r="G220" s="499"/>
      <c r="H220" s="509"/>
      <c r="I220" s="510" t="str">
        <f>IFERROR(VLOOKUP(Tabla465[[#This Row],[Tipo de Equipo]],[1]LSIns!F16:G32,2,FALSE),"")</f>
        <v/>
      </c>
      <c r="J220" s="509"/>
      <c r="K220" s="509"/>
      <c r="L220" s="509"/>
      <c r="M220" s="499"/>
      <c r="N220" s="511"/>
      <c r="O220" s="511"/>
      <c r="P220" s="512" t="str">
        <f>IFERROR(VLOOKUP(Tabla465[[#This Row],[Provincia]],[1]Prov!$A$2:$B$156,2,FALSE),"")</f>
        <v/>
      </c>
      <c r="Q220" s="513"/>
      <c r="R220" s="498"/>
      <c r="S220" s="498"/>
      <c r="T220" s="498"/>
      <c r="U220" s="493" t="str">
        <f>IFERROR(IF(AND(Tabla465[[#This Row],[Cantidad de Insumos]]="",Tabla465[[#This Row],[Precio Unitario]]=""),"",Tabla465[[#This Row],[Precio Unitario]]*Tabla465[[#This Row],[Cantidad de Insumos]]),"")</f>
        <v/>
      </c>
      <c r="V220" s="493" t="str">
        <f>IFERROR(VLOOKUP($J220,[1]Insumos!$C$2:$F$528,4,FALSE),"")</f>
        <v/>
      </c>
      <c r="W220" s="504"/>
    </row>
    <row r="221" spans="2:23" x14ac:dyDescent="0.2">
      <c r="B221" s="490" t="str">
        <f>IF(Tabla465[[#This Row],[Tipos de Acciones]]="","",CONCATENATE(Tabla465[[#This Row],[POA]],".",Tabla465[[#This Row],[SRS]],".",Tabla465[[#This Row],[AREA]],".",Tabla465[[#This Row],[TIPO]]))</f>
        <v/>
      </c>
      <c r="C221" s="490" t="str">
        <f>IF(Tabla465[[#This Row],[Tipos de Acciones]]="","",'[1]Formulario PPGR1'!$N$2)</f>
        <v/>
      </c>
      <c r="D221" s="490" t="str">
        <f>IF(Tabla465[[#This Row],[Tipos de Acciones]]="","",'[1]Formulario PPGR1'!$N$3)</f>
        <v/>
      </c>
      <c r="E221" s="490" t="str">
        <f>IF(Tabla465[[#This Row],[Tipos de Acciones]]="","",'[1]Formulario PPGR1'!$N$4)</f>
        <v/>
      </c>
      <c r="F221" s="490" t="str">
        <f>IF(Tabla465[[#This Row],[Tipos de Acciones]]="","",'[1]Formulario PPGR1'!$N$5)</f>
        <v/>
      </c>
      <c r="G221" s="499"/>
      <c r="H221" s="509"/>
      <c r="I221" s="510" t="str">
        <f>IFERROR(VLOOKUP(Tabla465[[#This Row],[Tipo de Equipo]],[1]LSIns!F16:G32,2,FALSE),"")</f>
        <v/>
      </c>
      <c r="J221" s="509"/>
      <c r="K221" s="509"/>
      <c r="L221" s="509"/>
      <c r="M221" s="499"/>
      <c r="N221" s="511"/>
      <c r="O221" s="511"/>
      <c r="P221" s="512" t="str">
        <f>IFERROR(VLOOKUP(Tabla465[[#This Row],[Provincia]],[1]Prov!$A$2:$B$156,2,FALSE),"")</f>
        <v/>
      </c>
      <c r="Q221" s="513"/>
      <c r="R221" s="498"/>
      <c r="S221" s="498"/>
      <c r="T221" s="498"/>
      <c r="U221" s="493" t="str">
        <f>IFERROR(IF(AND(Tabla465[[#This Row],[Cantidad de Insumos]]="",Tabla465[[#This Row],[Precio Unitario]]=""),"",Tabla465[[#This Row],[Precio Unitario]]*Tabla465[[#This Row],[Cantidad de Insumos]]),"")</f>
        <v/>
      </c>
      <c r="V221" s="493" t="str">
        <f>IFERROR(VLOOKUP($J221,[1]Insumos!$C$2:$F$528,4,FALSE),"")</f>
        <v/>
      </c>
      <c r="W221" s="504"/>
    </row>
    <row r="222" spans="2:23" x14ac:dyDescent="0.2">
      <c r="B222" s="490" t="str">
        <f>IF(Tabla465[[#This Row],[Tipos de Acciones]]="","",CONCATENATE(Tabla465[[#This Row],[POA]],".",Tabla465[[#This Row],[SRS]],".",Tabla465[[#This Row],[AREA]],".",Tabla465[[#This Row],[TIPO]]))</f>
        <v/>
      </c>
      <c r="C222" s="490" t="str">
        <f>IF(Tabla465[[#This Row],[Tipos de Acciones]]="","",'[1]Formulario PPGR1'!$N$2)</f>
        <v/>
      </c>
      <c r="D222" s="490" t="str">
        <f>IF(Tabla465[[#This Row],[Tipos de Acciones]]="","",'[1]Formulario PPGR1'!$N$3)</f>
        <v/>
      </c>
      <c r="E222" s="490" t="str">
        <f>IF(Tabla465[[#This Row],[Tipos de Acciones]]="","",'[1]Formulario PPGR1'!$N$4)</f>
        <v/>
      </c>
      <c r="F222" s="490" t="str">
        <f>IF(Tabla465[[#This Row],[Tipos de Acciones]]="","",'[1]Formulario PPGR1'!$N$5)</f>
        <v/>
      </c>
      <c r="G222" s="499"/>
      <c r="H222" s="509"/>
      <c r="I222" s="510" t="str">
        <f>IFERROR(VLOOKUP(Tabla465[[#This Row],[Tipo de Equipo]],[1]LSIns!F16:G32,2,FALSE),"")</f>
        <v/>
      </c>
      <c r="J222" s="509"/>
      <c r="K222" s="509"/>
      <c r="L222" s="509"/>
      <c r="M222" s="499"/>
      <c r="N222" s="511"/>
      <c r="O222" s="511"/>
      <c r="P222" s="512" t="str">
        <f>IFERROR(VLOOKUP(Tabla465[[#This Row],[Provincia]],[1]Prov!$A$2:$B$156,2,FALSE),"")</f>
        <v/>
      </c>
      <c r="Q222" s="513"/>
      <c r="R222" s="498"/>
      <c r="S222" s="498"/>
      <c r="T222" s="498"/>
      <c r="U222" s="493" t="str">
        <f>IFERROR(IF(AND(Tabla465[[#This Row],[Cantidad de Insumos]]="",Tabla465[[#This Row],[Precio Unitario]]=""),"",Tabla465[[#This Row],[Precio Unitario]]*Tabla465[[#This Row],[Cantidad de Insumos]]),"")</f>
        <v/>
      </c>
      <c r="V222" s="493" t="str">
        <f>IFERROR(VLOOKUP($J222,[1]Insumos!$C$2:$F$528,4,FALSE),"")</f>
        <v/>
      </c>
      <c r="W222" s="504"/>
    </row>
    <row r="223" spans="2:23" x14ac:dyDescent="0.2">
      <c r="B223" s="490" t="str">
        <f>IF(Tabla465[[#This Row],[Tipos de Acciones]]="","",CONCATENATE(Tabla465[[#This Row],[POA]],".",Tabla465[[#This Row],[SRS]],".",Tabla465[[#This Row],[AREA]],".",Tabla465[[#This Row],[TIPO]]))</f>
        <v/>
      </c>
      <c r="C223" s="490" t="str">
        <f>IF(Tabla465[[#This Row],[Tipos de Acciones]]="","",'[1]Formulario PPGR1'!$N$2)</f>
        <v/>
      </c>
      <c r="D223" s="490" t="str">
        <f>IF(Tabla465[[#This Row],[Tipos de Acciones]]="","",'[1]Formulario PPGR1'!$N$3)</f>
        <v/>
      </c>
      <c r="E223" s="490" t="str">
        <f>IF(Tabla465[[#This Row],[Tipos de Acciones]]="","",'[1]Formulario PPGR1'!$N$4)</f>
        <v/>
      </c>
      <c r="F223" s="490" t="str">
        <f>IF(Tabla465[[#This Row],[Tipos de Acciones]]="","",'[1]Formulario PPGR1'!$N$5)</f>
        <v/>
      </c>
      <c r="G223" s="499"/>
      <c r="H223" s="509"/>
      <c r="I223" s="510" t="str">
        <f>IFERROR(VLOOKUP(Tabla465[[#This Row],[Tipo de Equipo]],[1]LSIns!F16:G32,2,FALSE),"")</f>
        <v/>
      </c>
      <c r="J223" s="509"/>
      <c r="K223" s="509"/>
      <c r="L223" s="509"/>
      <c r="M223" s="499"/>
      <c r="N223" s="511"/>
      <c r="O223" s="511"/>
      <c r="P223" s="512" t="str">
        <f>IFERROR(VLOOKUP(Tabla465[[#This Row],[Provincia]],[1]Prov!$A$2:$B$156,2,FALSE),"")</f>
        <v/>
      </c>
      <c r="Q223" s="513"/>
      <c r="R223" s="498"/>
      <c r="S223" s="498"/>
      <c r="T223" s="498"/>
      <c r="U223" s="493" t="str">
        <f>IFERROR(IF(AND(Tabla465[[#This Row],[Cantidad de Insumos]]="",Tabla465[[#This Row],[Precio Unitario]]=""),"",Tabla465[[#This Row],[Precio Unitario]]*Tabla465[[#This Row],[Cantidad de Insumos]]),"")</f>
        <v/>
      </c>
      <c r="V223" s="493" t="str">
        <f>IFERROR(VLOOKUP($J223,[1]Insumos!$C$2:$F$528,4,FALSE),"")</f>
        <v/>
      </c>
      <c r="W223" s="504"/>
    </row>
    <row r="224" spans="2:23" x14ac:dyDescent="0.2">
      <c r="B224" s="490" t="str">
        <f>IF(Tabla465[[#This Row],[Tipos de Acciones]]="","",CONCATENATE(Tabla465[[#This Row],[POA]],".",Tabla465[[#This Row],[SRS]],".",Tabla465[[#This Row],[AREA]],".",Tabla465[[#This Row],[TIPO]]))</f>
        <v/>
      </c>
      <c r="C224" s="490" t="str">
        <f>IF(Tabla465[[#This Row],[Tipos de Acciones]]="","",'[1]Formulario PPGR1'!$N$2)</f>
        <v/>
      </c>
      <c r="D224" s="490" t="str">
        <f>IF(Tabla465[[#This Row],[Tipos de Acciones]]="","",'[1]Formulario PPGR1'!$N$3)</f>
        <v/>
      </c>
      <c r="E224" s="490" t="str">
        <f>IF(Tabla465[[#This Row],[Tipos de Acciones]]="","",'[1]Formulario PPGR1'!$N$4)</f>
        <v/>
      </c>
      <c r="F224" s="490" t="str">
        <f>IF(Tabla465[[#This Row],[Tipos de Acciones]]="","",'[1]Formulario PPGR1'!$N$5)</f>
        <v/>
      </c>
      <c r="G224" s="499"/>
      <c r="H224" s="509"/>
      <c r="I224" s="510" t="str">
        <f>IFERROR(VLOOKUP(Tabla465[[#This Row],[Tipo de Equipo]],[1]LSIns!F16:G32,2,FALSE),"")</f>
        <v/>
      </c>
      <c r="J224" s="509"/>
      <c r="K224" s="509"/>
      <c r="L224" s="509"/>
      <c r="M224" s="499"/>
      <c r="N224" s="511"/>
      <c r="O224" s="511"/>
      <c r="P224" s="512" t="str">
        <f>IFERROR(VLOOKUP(Tabla465[[#This Row],[Provincia]],[1]Prov!$A$2:$B$156,2,FALSE),"")</f>
        <v/>
      </c>
      <c r="Q224" s="513"/>
      <c r="R224" s="498"/>
      <c r="S224" s="498"/>
      <c r="T224" s="498"/>
      <c r="U224" s="493" t="str">
        <f>IFERROR(IF(AND(Tabla465[[#This Row],[Cantidad de Insumos]]="",Tabla465[[#This Row],[Precio Unitario]]=""),"",Tabla465[[#This Row],[Precio Unitario]]*Tabla465[[#This Row],[Cantidad de Insumos]]),"")</f>
        <v/>
      </c>
      <c r="V224" s="493" t="str">
        <f>IFERROR(VLOOKUP($J224,[1]Insumos!$C$2:$F$528,4,FALSE),"")</f>
        <v/>
      </c>
      <c r="W224" s="504"/>
    </row>
    <row r="225" spans="2:23" x14ac:dyDescent="0.2">
      <c r="B225" s="490" t="str">
        <f>IF(Tabla465[[#This Row],[Tipos de Acciones]]="","",CONCATENATE(Tabla465[[#This Row],[POA]],".",Tabla465[[#This Row],[SRS]],".",Tabla465[[#This Row],[AREA]],".",Tabla465[[#This Row],[TIPO]]))</f>
        <v/>
      </c>
      <c r="C225" s="490" t="str">
        <f>IF(Tabla465[[#This Row],[Tipos de Acciones]]="","",'[1]Formulario PPGR1'!$N$2)</f>
        <v/>
      </c>
      <c r="D225" s="490" t="str">
        <f>IF(Tabla465[[#This Row],[Tipos de Acciones]]="","",'[1]Formulario PPGR1'!$N$3)</f>
        <v/>
      </c>
      <c r="E225" s="490" t="str">
        <f>IF(Tabla465[[#This Row],[Tipos de Acciones]]="","",'[1]Formulario PPGR1'!$N$4)</f>
        <v/>
      </c>
      <c r="F225" s="490" t="str">
        <f>IF(Tabla465[[#This Row],[Tipos de Acciones]]="","",'[1]Formulario PPGR1'!$N$5)</f>
        <v/>
      </c>
      <c r="G225" s="499"/>
      <c r="H225" s="509"/>
      <c r="I225" s="510" t="str">
        <f>IFERROR(VLOOKUP(Tabla465[[#This Row],[Tipo de Equipo]],[1]LSIns!F16:G32,2,FALSE),"")</f>
        <v/>
      </c>
      <c r="J225" s="509"/>
      <c r="K225" s="509"/>
      <c r="L225" s="509"/>
      <c r="M225" s="499"/>
      <c r="N225" s="511"/>
      <c r="O225" s="511"/>
      <c r="P225" s="512" t="str">
        <f>IFERROR(VLOOKUP(Tabla465[[#This Row],[Provincia]],[1]Prov!$A$2:$B$156,2,FALSE),"")</f>
        <v/>
      </c>
      <c r="Q225" s="513"/>
      <c r="R225" s="498"/>
      <c r="S225" s="498"/>
      <c r="T225" s="498"/>
      <c r="U225" s="493" t="str">
        <f>IFERROR(IF(AND(Tabla465[[#This Row],[Cantidad de Insumos]]="",Tabla465[[#This Row],[Precio Unitario]]=""),"",Tabla465[[#This Row],[Precio Unitario]]*Tabla465[[#This Row],[Cantidad de Insumos]]),"")</f>
        <v/>
      </c>
      <c r="V225" s="493" t="str">
        <f>IFERROR(VLOOKUP($J225,[1]Insumos!$C$2:$F$528,4,FALSE),"")</f>
        <v/>
      </c>
      <c r="W225" s="504"/>
    </row>
    <row r="226" spans="2:23" x14ac:dyDescent="0.2">
      <c r="B226" s="490" t="str">
        <f>IF(Tabla465[[#This Row],[Tipos de Acciones]]="","",CONCATENATE(Tabla465[[#This Row],[POA]],".",Tabla465[[#This Row],[SRS]],".",Tabla465[[#This Row],[AREA]],".",Tabla465[[#This Row],[TIPO]]))</f>
        <v/>
      </c>
      <c r="C226" s="490" t="str">
        <f>IF(Tabla465[[#This Row],[Tipos de Acciones]]="","",'[1]Formulario PPGR1'!$N$2)</f>
        <v/>
      </c>
      <c r="D226" s="490" t="str">
        <f>IF(Tabla465[[#This Row],[Tipos de Acciones]]="","",'[1]Formulario PPGR1'!$N$3)</f>
        <v/>
      </c>
      <c r="E226" s="490" t="str">
        <f>IF(Tabla465[[#This Row],[Tipos de Acciones]]="","",'[1]Formulario PPGR1'!$N$4)</f>
        <v/>
      </c>
      <c r="F226" s="490" t="str">
        <f>IF(Tabla465[[#This Row],[Tipos de Acciones]]="","",'[1]Formulario PPGR1'!$N$5)</f>
        <v/>
      </c>
      <c r="G226" s="499"/>
      <c r="H226" s="509"/>
      <c r="I226" s="510" t="str">
        <f>IFERROR(VLOOKUP(Tabla465[[#This Row],[Tipo de Equipo]],[1]LSIns!F16:G32,2,FALSE),"")</f>
        <v/>
      </c>
      <c r="J226" s="509"/>
      <c r="K226" s="509"/>
      <c r="L226" s="509"/>
      <c r="M226" s="499"/>
      <c r="N226" s="511"/>
      <c r="O226" s="511"/>
      <c r="P226" s="512" t="str">
        <f>IFERROR(VLOOKUP(Tabla465[[#This Row],[Provincia]],[1]Prov!$A$2:$B$156,2,FALSE),"")</f>
        <v/>
      </c>
      <c r="Q226" s="513"/>
      <c r="R226" s="498"/>
      <c r="S226" s="498"/>
      <c r="T226" s="498"/>
      <c r="U226" s="493" t="str">
        <f>IFERROR(IF(AND(Tabla465[[#This Row],[Cantidad de Insumos]]="",Tabla465[[#This Row],[Precio Unitario]]=""),"",Tabla465[[#This Row],[Precio Unitario]]*Tabla465[[#This Row],[Cantidad de Insumos]]),"")</f>
        <v/>
      </c>
      <c r="V226" s="493" t="str">
        <f>IFERROR(VLOOKUP($J226,[1]Insumos!$C$2:$F$528,4,FALSE),"")</f>
        <v/>
      </c>
      <c r="W226" s="504"/>
    </row>
    <row r="227" spans="2:23" x14ac:dyDescent="0.2">
      <c r="B227" s="490" t="str">
        <f>IF(Tabla465[[#This Row],[Tipos de Acciones]]="","",CONCATENATE(Tabla465[[#This Row],[POA]],".",Tabla465[[#This Row],[SRS]],".",Tabla465[[#This Row],[AREA]],".",Tabla465[[#This Row],[TIPO]]))</f>
        <v/>
      </c>
      <c r="C227" s="490" t="str">
        <f>IF(Tabla465[[#This Row],[Tipos de Acciones]]="","",'[1]Formulario PPGR1'!$N$2)</f>
        <v/>
      </c>
      <c r="D227" s="490" t="str">
        <f>IF(Tabla465[[#This Row],[Tipos de Acciones]]="","",'[1]Formulario PPGR1'!$N$3)</f>
        <v/>
      </c>
      <c r="E227" s="490" t="str">
        <f>IF(Tabla465[[#This Row],[Tipos de Acciones]]="","",'[1]Formulario PPGR1'!$N$4)</f>
        <v/>
      </c>
      <c r="F227" s="490" t="str">
        <f>IF(Tabla465[[#This Row],[Tipos de Acciones]]="","",'[1]Formulario PPGR1'!$N$5)</f>
        <v/>
      </c>
      <c r="G227" s="499"/>
      <c r="H227" s="509"/>
      <c r="I227" s="510" t="str">
        <f>IFERROR(VLOOKUP(Tabla465[[#This Row],[Tipo de Equipo]],[1]LSIns!F16:G32,2,FALSE),"")</f>
        <v/>
      </c>
      <c r="J227" s="509"/>
      <c r="K227" s="509"/>
      <c r="L227" s="509"/>
      <c r="M227" s="499"/>
      <c r="N227" s="511"/>
      <c r="O227" s="511"/>
      <c r="P227" s="512" t="str">
        <f>IFERROR(VLOOKUP(Tabla465[[#This Row],[Provincia]],[1]Prov!$A$2:$B$156,2,FALSE),"")</f>
        <v/>
      </c>
      <c r="Q227" s="513"/>
      <c r="R227" s="498"/>
      <c r="S227" s="498"/>
      <c r="T227" s="498"/>
      <c r="U227" s="493" t="str">
        <f>IFERROR(IF(AND(Tabla465[[#This Row],[Cantidad de Insumos]]="",Tabla465[[#This Row],[Precio Unitario]]=""),"",Tabla465[[#This Row],[Precio Unitario]]*Tabla465[[#This Row],[Cantidad de Insumos]]),"")</f>
        <v/>
      </c>
      <c r="V227" s="493" t="str">
        <f>IFERROR(VLOOKUP($J227,[1]Insumos!$C$2:$F$528,4,FALSE),"")</f>
        <v/>
      </c>
      <c r="W227" s="504"/>
    </row>
    <row r="228" spans="2:23" x14ac:dyDescent="0.2">
      <c r="B228" s="490" t="str">
        <f>IF(Tabla465[[#This Row],[Tipos de Acciones]]="","",CONCATENATE(Tabla465[[#This Row],[POA]],".",Tabla465[[#This Row],[SRS]],".",Tabla465[[#This Row],[AREA]],".",Tabla465[[#This Row],[TIPO]]))</f>
        <v/>
      </c>
      <c r="C228" s="490" t="str">
        <f>IF(Tabla465[[#This Row],[Tipos de Acciones]]="","",'[1]Formulario PPGR1'!$N$2)</f>
        <v/>
      </c>
      <c r="D228" s="490" t="str">
        <f>IF(Tabla465[[#This Row],[Tipos de Acciones]]="","",'[1]Formulario PPGR1'!$N$3)</f>
        <v/>
      </c>
      <c r="E228" s="490" t="str">
        <f>IF(Tabla465[[#This Row],[Tipos de Acciones]]="","",'[1]Formulario PPGR1'!$N$4)</f>
        <v/>
      </c>
      <c r="F228" s="490" t="str">
        <f>IF(Tabla465[[#This Row],[Tipos de Acciones]]="","",'[1]Formulario PPGR1'!$N$5)</f>
        <v/>
      </c>
      <c r="G228" s="499"/>
      <c r="H228" s="509"/>
      <c r="I228" s="510" t="str">
        <f>IFERROR(VLOOKUP(Tabla465[[#This Row],[Tipo de Equipo]],[1]LSIns!F16:G32,2,FALSE),"")</f>
        <v/>
      </c>
      <c r="J228" s="509"/>
      <c r="K228" s="509"/>
      <c r="L228" s="509"/>
      <c r="M228" s="499"/>
      <c r="N228" s="511"/>
      <c r="O228" s="511"/>
      <c r="P228" s="512" t="str">
        <f>IFERROR(VLOOKUP(Tabla465[[#This Row],[Provincia]],[1]Prov!$A$2:$B$156,2,FALSE),"")</f>
        <v/>
      </c>
      <c r="Q228" s="513"/>
      <c r="R228" s="498"/>
      <c r="S228" s="498"/>
      <c r="T228" s="498"/>
      <c r="U228" s="493" t="str">
        <f>IFERROR(IF(AND(Tabla465[[#This Row],[Cantidad de Insumos]]="",Tabla465[[#This Row],[Precio Unitario]]=""),"",Tabla465[[#This Row],[Precio Unitario]]*Tabla465[[#This Row],[Cantidad de Insumos]]),"")</f>
        <v/>
      </c>
      <c r="V228" s="493" t="str">
        <f>IFERROR(VLOOKUP($J228,[1]Insumos!$C$2:$F$528,4,FALSE),"")</f>
        <v/>
      </c>
      <c r="W228" s="504"/>
    </row>
    <row r="229" spans="2:23" x14ac:dyDescent="0.2">
      <c r="B229" s="490" t="str">
        <f>IF(Tabla465[[#This Row],[Tipos de Acciones]]="","",CONCATENATE(Tabla465[[#This Row],[POA]],".",Tabla465[[#This Row],[SRS]],".",Tabla465[[#This Row],[AREA]],".",Tabla465[[#This Row],[TIPO]]))</f>
        <v/>
      </c>
      <c r="C229" s="490" t="str">
        <f>IF(Tabla465[[#This Row],[Tipos de Acciones]]="","",'[1]Formulario PPGR1'!$N$2)</f>
        <v/>
      </c>
      <c r="D229" s="490" t="str">
        <f>IF(Tabla465[[#This Row],[Tipos de Acciones]]="","",'[1]Formulario PPGR1'!$N$3)</f>
        <v/>
      </c>
      <c r="E229" s="490" t="str">
        <f>IF(Tabla465[[#This Row],[Tipos de Acciones]]="","",'[1]Formulario PPGR1'!$N$4)</f>
        <v/>
      </c>
      <c r="F229" s="490" t="str">
        <f>IF(Tabla465[[#This Row],[Tipos de Acciones]]="","",'[1]Formulario PPGR1'!$N$5)</f>
        <v/>
      </c>
      <c r="G229" s="499"/>
      <c r="H229" s="509"/>
      <c r="I229" s="510" t="str">
        <f>IFERROR(VLOOKUP(Tabla465[[#This Row],[Tipo de Equipo]],[1]LSIns!F16:G32,2,FALSE),"")</f>
        <v/>
      </c>
      <c r="J229" s="509"/>
      <c r="K229" s="509"/>
      <c r="L229" s="509"/>
      <c r="M229" s="499"/>
      <c r="N229" s="511"/>
      <c r="O229" s="511"/>
      <c r="P229" s="512" t="str">
        <f>IFERROR(VLOOKUP(Tabla465[[#This Row],[Provincia]],[1]Prov!$A$2:$B$156,2,FALSE),"")</f>
        <v/>
      </c>
      <c r="Q229" s="513"/>
      <c r="R229" s="498"/>
      <c r="S229" s="498"/>
      <c r="T229" s="498"/>
      <c r="U229" s="493" t="str">
        <f>IFERROR(IF(AND(Tabla465[[#This Row],[Cantidad de Insumos]]="",Tabla465[[#This Row],[Precio Unitario]]=""),"",Tabla465[[#This Row],[Precio Unitario]]*Tabla465[[#This Row],[Cantidad de Insumos]]),"")</f>
        <v/>
      </c>
      <c r="V229" s="493" t="str">
        <f>IFERROR(VLOOKUP($J229,[1]Insumos!$C$2:$F$528,4,FALSE),"")</f>
        <v/>
      </c>
      <c r="W229" s="504"/>
    </row>
    <row r="230" spans="2:23" x14ac:dyDescent="0.2">
      <c r="B230" s="490" t="str">
        <f>IF(Tabla465[[#This Row],[Tipos de Acciones]]="","",CONCATENATE(Tabla465[[#This Row],[POA]],".",Tabla465[[#This Row],[SRS]],".",Tabla465[[#This Row],[AREA]],".",Tabla465[[#This Row],[TIPO]]))</f>
        <v/>
      </c>
      <c r="C230" s="490" t="str">
        <f>IF(Tabla465[[#This Row],[Tipos de Acciones]]="","",'[1]Formulario PPGR1'!$N$2)</f>
        <v/>
      </c>
      <c r="D230" s="490" t="str">
        <f>IF(Tabla465[[#This Row],[Tipos de Acciones]]="","",'[1]Formulario PPGR1'!$N$3)</f>
        <v/>
      </c>
      <c r="E230" s="490" t="str">
        <f>IF(Tabla465[[#This Row],[Tipos de Acciones]]="","",'[1]Formulario PPGR1'!$N$4)</f>
        <v/>
      </c>
      <c r="F230" s="490" t="str">
        <f>IF(Tabla465[[#This Row],[Tipos de Acciones]]="","",'[1]Formulario PPGR1'!$N$5)</f>
        <v/>
      </c>
      <c r="G230" s="499"/>
      <c r="H230" s="509"/>
      <c r="I230" s="510" t="str">
        <f>IFERROR(VLOOKUP(Tabla465[[#This Row],[Tipo de Equipo]],[1]LSIns!F16:G32,2,FALSE),"")</f>
        <v/>
      </c>
      <c r="J230" s="509"/>
      <c r="K230" s="509"/>
      <c r="L230" s="509"/>
      <c r="M230" s="499"/>
      <c r="N230" s="511"/>
      <c r="O230" s="511"/>
      <c r="P230" s="512" t="str">
        <f>IFERROR(VLOOKUP(Tabla465[[#This Row],[Provincia]],[1]Prov!$A$2:$B$156,2,FALSE),"")</f>
        <v/>
      </c>
      <c r="Q230" s="513"/>
      <c r="R230" s="498"/>
      <c r="S230" s="498"/>
      <c r="T230" s="498"/>
      <c r="U230" s="493" t="str">
        <f>IFERROR(IF(AND(Tabla465[[#This Row],[Cantidad de Insumos]]="",Tabla465[[#This Row],[Precio Unitario]]=""),"",Tabla465[[#This Row],[Precio Unitario]]*Tabla465[[#This Row],[Cantidad de Insumos]]),"")</f>
        <v/>
      </c>
      <c r="V230" s="493" t="str">
        <f>IFERROR(VLOOKUP($J230,[1]Insumos!$C$2:$F$528,4,FALSE),"")</f>
        <v/>
      </c>
      <c r="W230" s="504"/>
    </row>
    <row r="231" spans="2:23" x14ac:dyDescent="0.2">
      <c r="B231" s="490" t="str">
        <f>IF(Tabla465[[#This Row],[Tipos de Acciones]]="","",CONCATENATE(Tabla465[[#This Row],[POA]],".",Tabla465[[#This Row],[SRS]],".",Tabla465[[#This Row],[AREA]],".",Tabla465[[#This Row],[TIPO]]))</f>
        <v/>
      </c>
      <c r="C231" s="490" t="str">
        <f>IF(Tabla465[[#This Row],[Tipos de Acciones]]="","",'[1]Formulario PPGR1'!$N$2)</f>
        <v/>
      </c>
      <c r="D231" s="490" t="str">
        <f>IF(Tabla465[[#This Row],[Tipos de Acciones]]="","",'[1]Formulario PPGR1'!$N$3)</f>
        <v/>
      </c>
      <c r="E231" s="490" t="str">
        <f>IF(Tabla465[[#This Row],[Tipos de Acciones]]="","",'[1]Formulario PPGR1'!$N$4)</f>
        <v/>
      </c>
      <c r="F231" s="490" t="str">
        <f>IF(Tabla465[[#This Row],[Tipos de Acciones]]="","",'[1]Formulario PPGR1'!$N$5)</f>
        <v/>
      </c>
      <c r="G231" s="499"/>
      <c r="H231" s="509"/>
      <c r="I231" s="510" t="str">
        <f>IFERROR(VLOOKUP(Tabla465[[#This Row],[Tipo de Equipo]],[1]LSIns!F16:G32,2,FALSE),"")</f>
        <v/>
      </c>
      <c r="J231" s="509"/>
      <c r="K231" s="509"/>
      <c r="L231" s="509"/>
      <c r="M231" s="499"/>
      <c r="N231" s="511"/>
      <c r="O231" s="511"/>
      <c r="P231" s="512" t="str">
        <f>IFERROR(VLOOKUP(Tabla465[[#This Row],[Provincia]],[1]Prov!$A$2:$B$156,2,FALSE),"")</f>
        <v/>
      </c>
      <c r="Q231" s="513"/>
      <c r="R231" s="498"/>
      <c r="S231" s="498"/>
      <c r="T231" s="498"/>
      <c r="U231" s="493" t="str">
        <f>IFERROR(IF(AND(Tabla465[[#This Row],[Cantidad de Insumos]]="",Tabla465[[#This Row],[Precio Unitario]]=""),"",Tabla465[[#This Row],[Precio Unitario]]*Tabla465[[#This Row],[Cantidad de Insumos]]),"")</f>
        <v/>
      </c>
      <c r="V231" s="493" t="str">
        <f>IFERROR(VLOOKUP($J231,[1]Insumos!$C$2:$F$528,4,FALSE),"")</f>
        <v/>
      </c>
      <c r="W231" s="504"/>
    </row>
    <row r="232" spans="2:23" x14ac:dyDescent="0.2">
      <c r="B232" s="490" t="str">
        <f>IF(Tabla465[[#This Row],[Tipos de Acciones]]="","",CONCATENATE(Tabla465[[#This Row],[POA]],".",Tabla465[[#This Row],[SRS]],".",Tabla465[[#This Row],[AREA]],".",Tabla465[[#This Row],[TIPO]]))</f>
        <v/>
      </c>
      <c r="C232" s="490" t="str">
        <f>IF(Tabla465[[#This Row],[Tipos de Acciones]]="","",'[1]Formulario PPGR1'!$N$2)</f>
        <v/>
      </c>
      <c r="D232" s="490" t="str">
        <f>IF(Tabla465[[#This Row],[Tipos de Acciones]]="","",'[1]Formulario PPGR1'!$N$3)</f>
        <v/>
      </c>
      <c r="E232" s="490" t="str">
        <f>IF(Tabla465[[#This Row],[Tipos de Acciones]]="","",'[1]Formulario PPGR1'!$N$4)</f>
        <v/>
      </c>
      <c r="F232" s="490" t="str">
        <f>IF(Tabla465[[#This Row],[Tipos de Acciones]]="","",'[1]Formulario PPGR1'!$N$5)</f>
        <v/>
      </c>
      <c r="G232" s="499"/>
      <c r="H232" s="509"/>
      <c r="I232" s="510" t="str">
        <f>IFERROR(VLOOKUP(Tabla465[[#This Row],[Tipo de Equipo]],[1]LSIns!F16:G32,2,FALSE),"")</f>
        <v/>
      </c>
      <c r="J232" s="509"/>
      <c r="K232" s="509"/>
      <c r="L232" s="509"/>
      <c r="M232" s="499"/>
      <c r="N232" s="511"/>
      <c r="O232" s="511"/>
      <c r="P232" s="512" t="str">
        <f>IFERROR(VLOOKUP(Tabla465[[#This Row],[Provincia]],[1]Prov!$A$2:$B$156,2,FALSE),"")</f>
        <v/>
      </c>
      <c r="Q232" s="513"/>
      <c r="R232" s="498"/>
      <c r="S232" s="498"/>
      <c r="T232" s="498"/>
      <c r="U232" s="493" t="str">
        <f>IFERROR(IF(AND(Tabla465[[#This Row],[Cantidad de Insumos]]="",Tabla465[[#This Row],[Precio Unitario]]=""),"",Tabla465[[#This Row],[Precio Unitario]]*Tabla465[[#This Row],[Cantidad de Insumos]]),"")</f>
        <v/>
      </c>
      <c r="V232" s="493" t="str">
        <f>IFERROR(VLOOKUP($J232,[1]Insumos!$C$2:$F$528,4,FALSE),"")</f>
        <v/>
      </c>
      <c r="W232" s="504"/>
    </row>
    <row r="233" spans="2:23" x14ac:dyDescent="0.2">
      <c r="B233" s="490" t="str">
        <f>IF(Tabla465[[#This Row],[Tipos de Acciones]]="","",CONCATENATE(Tabla465[[#This Row],[POA]],".",Tabla465[[#This Row],[SRS]],".",Tabla465[[#This Row],[AREA]],".",Tabla465[[#This Row],[TIPO]]))</f>
        <v/>
      </c>
      <c r="C233" s="490" t="str">
        <f>IF(Tabla465[[#This Row],[Tipos de Acciones]]="","",'[1]Formulario PPGR1'!$N$2)</f>
        <v/>
      </c>
      <c r="D233" s="490" t="str">
        <f>IF(Tabla465[[#This Row],[Tipos de Acciones]]="","",'[1]Formulario PPGR1'!$N$3)</f>
        <v/>
      </c>
      <c r="E233" s="490" t="str">
        <f>IF(Tabla465[[#This Row],[Tipos de Acciones]]="","",'[1]Formulario PPGR1'!$N$4)</f>
        <v/>
      </c>
      <c r="F233" s="490" t="str">
        <f>IF(Tabla465[[#This Row],[Tipos de Acciones]]="","",'[1]Formulario PPGR1'!$N$5)</f>
        <v/>
      </c>
      <c r="G233" s="499"/>
      <c r="H233" s="509"/>
      <c r="I233" s="510" t="str">
        <f>IFERROR(VLOOKUP(Tabla465[[#This Row],[Tipo de Equipo]],[1]LSIns!F16:G32,2,FALSE),"")</f>
        <v/>
      </c>
      <c r="J233" s="509"/>
      <c r="K233" s="509"/>
      <c r="L233" s="509"/>
      <c r="M233" s="499"/>
      <c r="N233" s="511"/>
      <c r="O233" s="511"/>
      <c r="P233" s="512" t="str">
        <f>IFERROR(VLOOKUP(Tabla465[[#This Row],[Provincia]],[1]Prov!$A$2:$B$156,2,FALSE),"")</f>
        <v/>
      </c>
      <c r="Q233" s="513"/>
      <c r="R233" s="498"/>
      <c r="S233" s="498"/>
      <c r="T233" s="498"/>
      <c r="U233" s="493" t="str">
        <f>IFERROR(IF(AND(Tabla465[[#This Row],[Cantidad de Insumos]]="",Tabla465[[#This Row],[Precio Unitario]]=""),"",Tabla465[[#This Row],[Precio Unitario]]*Tabla465[[#This Row],[Cantidad de Insumos]]),"")</f>
        <v/>
      </c>
      <c r="V233" s="493" t="str">
        <f>IFERROR(VLOOKUP($J233,[1]Insumos!$C$2:$F$528,4,FALSE),"")</f>
        <v/>
      </c>
      <c r="W233" s="504"/>
    </row>
    <row r="234" spans="2:23" x14ac:dyDescent="0.2">
      <c r="B234" s="490" t="str">
        <f>IF(Tabla465[[#This Row],[Tipos de Acciones]]="","",CONCATENATE(Tabla465[[#This Row],[POA]],".",Tabla465[[#This Row],[SRS]],".",Tabla465[[#This Row],[AREA]],".",Tabla465[[#This Row],[TIPO]]))</f>
        <v/>
      </c>
      <c r="C234" s="490" t="str">
        <f>IF(Tabla465[[#This Row],[Tipos de Acciones]]="","",'[1]Formulario PPGR1'!$N$2)</f>
        <v/>
      </c>
      <c r="D234" s="490" t="str">
        <f>IF(Tabla465[[#This Row],[Tipos de Acciones]]="","",'[1]Formulario PPGR1'!$N$3)</f>
        <v/>
      </c>
      <c r="E234" s="490" t="str">
        <f>IF(Tabla465[[#This Row],[Tipos de Acciones]]="","",'[1]Formulario PPGR1'!$N$4)</f>
        <v/>
      </c>
      <c r="F234" s="490" t="str">
        <f>IF(Tabla465[[#This Row],[Tipos de Acciones]]="","",'[1]Formulario PPGR1'!$N$5)</f>
        <v/>
      </c>
      <c r="G234" s="499"/>
      <c r="H234" s="509"/>
      <c r="I234" s="510" t="str">
        <f>IFERROR(VLOOKUP(Tabla465[[#This Row],[Tipo de Equipo]],[1]LSIns!F16:G32,2,FALSE),"")</f>
        <v/>
      </c>
      <c r="J234" s="509"/>
      <c r="K234" s="509"/>
      <c r="L234" s="509"/>
      <c r="M234" s="499"/>
      <c r="N234" s="511"/>
      <c r="O234" s="511"/>
      <c r="P234" s="512" t="str">
        <f>IFERROR(VLOOKUP(Tabla465[[#This Row],[Provincia]],[1]Prov!$A$2:$B$156,2,FALSE),"")</f>
        <v/>
      </c>
      <c r="Q234" s="513"/>
      <c r="R234" s="498"/>
      <c r="S234" s="498"/>
      <c r="T234" s="498"/>
      <c r="U234" s="493" t="str">
        <f>IFERROR(IF(AND(Tabla465[[#This Row],[Cantidad de Insumos]]="",Tabla465[[#This Row],[Precio Unitario]]=""),"",Tabla465[[#This Row],[Precio Unitario]]*Tabla465[[#This Row],[Cantidad de Insumos]]),"")</f>
        <v/>
      </c>
      <c r="V234" s="493" t="str">
        <f>IFERROR(VLOOKUP($J234,[1]Insumos!$C$2:$F$528,4,FALSE),"")</f>
        <v/>
      </c>
      <c r="W234" s="504"/>
    </row>
    <row r="235" spans="2:23" x14ac:dyDescent="0.2">
      <c r="B235" s="490" t="str">
        <f>IF(Tabla465[[#This Row],[Tipos de Acciones]]="","",CONCATENATE(Tabla465[[#This Row],[POA]],".",Tabla465[[#This Row],[SRS]],".",Tabla465[[#This Row],[AREA]],".",Tabla465[[#This Row],[TIPO]]))</f>
        <v/>
      </c>
      <c r="C235" s="490" t="str">
        <f>IF(Tabla465[[#This Row],[Tipos de Acciones]]="","",'[1]Formulario PPGR1'!$N$2)</f>
        <v/>
      </c>
      <c r="D235" s="490" t="str">
        <f>IF(Tabla465[[#This Row],[Tipos de Acciones]]="","",'[1]Formulario PPGR1'!$N$3)</f>
        <v/>
      </c>
      <c r="E235" s="490" t="str">
        <f>IF(Tabla465[[#This Row],[Tipos de Acciones]]="","",'[1]Formulario PPGR1'!$N$4)</f>
        <v/>
      </c>
      <c r="F235" s="490" t="str">
        <f>IF(Tabla465[[#This Row],[Tipos de Acciones]]="","",'[1]Formulario PPGR1'!$N$5)</f>
        <v/>
      </c>
      <c r="G235" s="499"/>
      <c r="H235" s="509"/>
      <c r="I235" s="510" t="str">
        <f>IFERROR(VLOOKUP(Tabla465[[#This Row],[Tipo de Equipo]],[1]LSIns!F16:G32,2,FALSE),"")</f>
        <v/>
      </c>
      <c r="J235" s="509"/>
      <c r="K235" s="509"/>
      <c r="L235" s="509"/>
      <c r="M235" s="499"/>
      <c r="N235" s="511"/>
      <c r="O235" s="511"/>
      <c r="P235" s="512" t="str">
        <f>IFERROR(VLOOKUP(Tabla465[[#This Row],[Provincia]],[1]Prov!$A$2:$B$156,2,FALSE),"")</f>
        <v/>
      </c>
      <c r="Q235" s="513"/>
      <c r="R235" s="498"/>
      <c r="S235" s="498"/>
      <c r="T235" s="498"/>
      <c r="U235" s="493" t="str">
        <f>IFERROR(IF(AND(Tabla465[[#This Row],[Cantidad de Insumos]]="",Tabla465[[#This Row],[Precio Unitario]]=""),"",Tabla465[[#This Row],[Precio Unitario]]*Tabla465[[#This Row],[Cantidad de Insumos]]),"")</f>
        <v/>
      </c>
      <c r="V235" s="493" t="str">
        <f>IFERROR(VLOOKUP($J235,[1]Insumos!$C$2:$F$528,4,FALSE),"")</f>
        <v/>
      </c>
      <c r="W235" s="504"/>
    </row>
    <row r="236" spans="2:23" x14ac:dyDescent="0.2">
      <c r="B236" s="490" t="str">
        <f>IF(Tabla465[[#This Row],[Tipos de Acciones]]="","",CONCATENATE(Tabla465[[#This Row],[POA]],".",Tabla465[[#This Row],[SRS]],".",Tabla465[[#This Row],[AREA]],".",Tabla465[[#This Row],[TIPO]]))</f>
        <v/>
      </c>
      <c r="C236" s="490" t="str">
        <f>IF(Tabla465[[#This Row],[Tipos de Acciones]]="","",'[1]Formulario PPGR1'!$N$2)</f>
        <v/>
      </c>
      <c r="D236" s="490" t="str">
        <f>IF(Tabla465[[#This Row],[Tipos de Acciones]]="","",'[1]Formulario PPGR1'!$N$3)</f>
        <v/>
      </c>
      <c r="E236" s="490" t="str">
        <f>IF(Tabla465[[#This Row],[Tipos de Acciones]]="","",'[1]Formulario PPGR1'!$N$4)</f>
        <v/>
      </c>
      <c r="F236" s="490" t="str">
        <f>IF(Tabla465[[#This Row],[Tipos de Acciones]]="","",'[1]Formulario PPGR1'!$N$5)</f>
        <v/>
      </c>
      <c r="G236" s="499"/>
      <c r="H236" s="509"/>
      <c r="I236" s="510" t="str">
        <f>IFERROR(VLOOKUP(Tabla465[[#This Row],[Tipo de Equipo]],[1]LSIns!F16:G32,2,FALSE),"")</f>
        <v/>
      </c>
      <c r="J236" s="509"/>
      <c r="K236" s="509"/>
      <c r="L236" s="509"/>
      <c r="M236" s="499"/>
      <c r="N236" s="511"/>
      <c r="O236" s="511"/>
      <c r="P236" s="512" t="str">
        <f>IFERROR(VLOOKUP(Tabla465[[#This Row],[Provincia]],[1]Prov!$A$2:$B$156,2,FALSE),"")</f>
        <v/>
      </c>
      <c r="Q236" s="513"/>
      <c r="R236" s="498"/>
      <c r="S236" s="498"/>
      <c r="T236" s="498"/>
      <c r="U236" s="493" t="str">
        <f>IFERROR(IF(AND(Tabla465[[#This Row],[Cantidad de Insumos]]="",Tabla465[[#This Row],[Precio Unitario]]=""),"",Tabla465[[#This Row],[Precio Unitario]]*Tabla465[[#This Row],[Cantidad de Insumos]]),"")</f>
        <v/>
      </c>
      <c r="V236" s="493" t="str">
        <f>IFERROR(VLOOKUP($J236,[1]Insumos!$C$2:$F$528,4,FALSE),"")</f>
        <v/>
      </c>
      <c r="W236" s="504"/>
    </row>
    <row r="237" spans="2:23" x14ac:dyDescent="0.2">
      <c r="B237" s="490" t="str">
        <f>IF(Tabla465[[#This Row],[Tipos de Acciones]]="","",CONCATENATE(Tabla465[[#This Row],[POA]],".",Tabla465[[#This Row],[SRS]],".",Tabla465[[#This Row],[AREA]],".",Tabla465[[#This Row],[TIPO]]))</f>
        <v/>
      </c>
      <c r="C237" s="490" t="str">
        <f>IF(Tabla465[[#This Row],[Tipos de Acciones]]="","",'[1]Formulario PPGR1'!$N$2)</f>
        <v/>
      </c>
      <c r="D237" s="490" t="str">
        <f>IF(Tabla465[[#This Row],[Tipos de Acciones]]="","",'[1]Formulario PPGR1'!$N$3)</f>
        <v/>
      </c>
      <c r="E237" s="490" t="str">
        <f>IF(Tabla465[[#This Row],[Tipos de Acciones]]="","",'[1]Formulario PPGR1'!$N$4)</f>
        <v/>
      </c>
      <c r="F237" s="490" t="str">
        <f>IF(Tabla465[[#This Row],[Tipos de Acciones]]="","",'[1]Formulario PPGR1'!$N$5)</f>
        <v/>
      </c>
      <c r="G237" s="499"/>
      <c r="H237" s="509"/>
      <c r="I237" s="510" t="str">
        <f>IFERROR(VLOOKUP(Tabla465[[#This Row],[Tipo de Equipo]],[1]LSIns!F16:G32,2,FALSE),"")</f>
        <v/>
      </c>
      <c r="J237" s="509"/>
      <c r="K237" s="509"/>
      <c r="L237" s="509"/>
      <c r="M237" s="499"/>
      <c r="N237" s="511"/>
      <c r="O237" s="511"/>
      <c r="P237" s="512" t="str">
        <f>IFERROR(VLOOKUP(Tabla465[[#This Row],[Provincia]],[1]Prov!$A$2:$B$156,2,FALSE),"")</f>
        <v/>
      </c>
      <c r="Q237" s="513"/>
      <c r="R237" s="498"/>
      <c r="S237" s="498"/>
      <c r="T237" s="498"/>
      <c r="U237" s="493" t="str">
        <f>IFERROR(IF(AND(Tabla465[[#This Row],[Cantidad de Insumos]]="",Tabla465[[#This Row],[Precio Unitario]]=""),"",Tabla465[[#This Row],[Precio Unitario]]*Tabla465[[#This Row],[Cantidad de Insumos]]),"")</f>
        <v/>
      </c>
      <c r="V237" s="493" t="str">
        <f>IFERROR(VLOOKUP($J237,[1]Insumos!$C$2:$F$528,4,FALSE),"")</f>
        <v/>
      </c>
      <c r="W237" s="504"/>
    </row>
    <row r="238" spans="2:23" x14ac:dyDescent="0.2">
      <c r="B238" s="490" t="str">
        <f>IF(Tabla465[[#This Row],[Tipos de Acciones]]="","",CONCATENATE(Tabla465[[#This Row],[POA]],".",Tabla465[[#This Row],[SRS]],".",Tabla465[[#This Row],[AREA]],".",Tabla465[[#This Row],[TIPO]]))</f>
        <v/>
      </c>
      <c r="C238" s="490" t="str">
        <f>IF(Tabla465[[#This Row],[Tipos de Acciones]]="","",'[1]Formulario PPGR1'!$N$2)</f>
        <v/>
      </c>
      <c r="D238" s="490" t="str">
        <f>IF(Tabla465[[#This Row],[Tipos de Acciones]]="","",'[1]Formulario PPGR1'!$N$3)</f>
        <v/>
      </c>
      <c r="E238" s="490" t="str">
        <f>IF(Tabla465[[#This Row],[Tipos de Acciones]]="","",'[1]Formulario PPGR1'!$N$4)</f>
        <v/>
      </c>
      <c r="F238" s="490" t="str">
        <f>IF(Tabla465[[#This Row],[Tipos de Acciones]]="","",'[1]Formulario PPGR1'!$N$5)</f>
        <v/>
      </c>
      <c r="G238" s="499"/>
      <c r="H238" s="509"/>
      <c r="I238" s="510" t="str">
        <f>IFERROR(VLOOKUP(Tabla465[[#This Row],[Tipo de Equipo]],[1]LSIns!F16:G32,2,FALSE),"")</f>
        <v/>
      </c>
      <c r="J238" s="509"/>
      <c r="K238" s="509"/>
      <c r="L238" s="509"/>
      <c r="M238" s="499"/>
      <c r="N238" s="511"/>
      <c r="O238" s="511"/>
      <c r="P238" s="512" t="str">
        <f>IFERROR(VLOOKUP(Tabla465[[#This Row],[Provincia]],[1]Prov!$A$2:$B$156,2,FALSE),"")</f>
        <v/>
      </c>
      <c r="Q238" s="513"/>
      <c r="R238" s="498"/>
      <c r="S238" s="498"/>
      <c r="T238" s="498"/>
      <c r="U238" s="493" t="str">
        <f>IFERROR(IF(AND(Tabla465[[#This Row],[Cantidad de Insumos]]="",Tabla465[[#This Row],[Precio Unitario]]=""),"",Tabla465[[#This Row],[Precio Unitario]]*Tabla465[[#This Row],[Cantidad de Insumos]]),"")</f>
        <v/>
      </c>
      <c r="V238" s="493" t="str">
        <f>IFERROR(VLOOKUP($J238,[1]Insumos!$C$2:$F$528,4,FALSE),"")</f>
        <v/>
      </c>
      <c r="W238" s="504"/>
    </row>
    <row r="239" spans="2:23" x14ac:dyDescent="0.2">
      <c r="B239" s="490" t="str">
        <f>IF(Tabla465[[#This Row],[Tipos de Acciones]]="","",CONCATENATE(Tabla465[[#This Row],[POA]],".",Tabla465[[#This Row],[SRS]],".",Tabla465[[#This Row],[AREA]],".",Tabla465[[#This Row],[TIPO]]))</f>
        <v/>
      </c>
      <c r="C239" s="490" t="str">
        <f>IF(Tabla465[[#This Row],[Tipos de Acciones]]="","",'[1]Formulario PPGR1'!$N$2)</f>
        <v/>
      </c>
      <c r="D239" s="490" t="str">
        <f>IF(Tabla465[[#This Row],[Tipos de Acciones]]="","",'[1]Formulario PPGR1'!$N$3)</f>
        <v/>
      </c>
      <c r="E239" s="490" t="str">
        <f>IF(Tabla465[[#This Row],[Tipos de Acciones]]="","",'[1]Formulario PPGR1'!$N$4)</f>
        <v/>
      </c>
      <c r="F239" s="490" t="str">
        <f>IF(Tabla465[[#This Row],[Tipos de Acciones]]="","",'[1]Formulario PPGR1'!$N$5)</f>
        <v/>
      </c>
      <c r="G239" s="499"/>
      <c r="H239" s="509"/>
      <c r="I239" s="510" t="str">
        <f>IFERROR(VLOOKUP(Tabla465[[#This Row],[Tipo de Equipo]],[1]LSIns!F16:G32,2,FALSE),"")</f>
        <v/>
      </c>
      <c r="J239" s="509"/>
      <c r="K239" s="509"/>
      <c r="L239" s="509"/>
      <c r="M239" s="499"/>
      <c r="N239" s="511"/>
      <c r="O239" s="511"/>
      <c r="P239" s="512" t="str">
        <f>IFERROR(VLOOKUP(Tabla465[[#This Row],[Provincia]],[1]Prov!$A$2:$B$156,2,FALSE),"")</f>
        <v/>
      </c>
      <c r="Q239" s="513"/>
      <c r="R239" s="498"/>
      <c r="S239" s="498"/>
      <c r="T239" s="498"/>
      <c r="U239" s="493" t="str">
        <f>IFERROR(IF(AND(Tabla465[[#This Row],[Cantidad de Insumos]]="",Tabla465[[#This Row],[Precio Unitario]]=""),"",Tabla465[[#This Row],[Precio Unitario]]*Tabla465[[#This Row],[Cantidad de Insumos]]),"")</f>
        <v/>
      </c>
      <c r="V239" s="493" t="str">
        <f>IFERROR(VLOOKUP($J239,[1]Insumos!$C$2:$F$528,4,FALSE),"")</f>
        <v/>
      </c>
      <c r="W239" s="504"/>
    </row>
    <row r="240" spans="2:23" x14ac:dyDescent="0.2">
      <c r="B240" s="490" t="str">
        <f>IF(Tabla465[[#This Row],[Tipos de Acciones]]="","",CONCATENATE(Tabla465[[#This Row],[POA]],".",Tabla465[[#This Row],[SRS]],".",Tabla465[[#This Row],[AREA]],".",Tabla465[[#This Row],[TIPO]]))</f>
        <v/>
      </c>
      <c r="C240" s="490" t="str">
        <f>IF(Tabla465[[#This Row],[Tipos de Acciones]]="","",'[1]Formulario PPGR1'!$N$2)</f>
        <v/>
      </c>
      <c r="D240" s="490" t="str">
        <f>IF(Tabla465[[#This Row],[Tipos de Acciones]]="","",'[1]Formulario PPGR1'!$N$3)</f>
        <v/>
      </c>
      <c r="E240" s="490" t="str">
        <f>IF(Tabla465[[#This Row],[Tipos de Acciones]]="","",'[1]Formulario PPGR1'!$N$4)</f>
        <v/>
      </c>
      <c r="F240" s="490" t="str">
        <f>IF(Tabla465[[#This Row],[Tipos de Acciones]]="","",'[1]Formulario PPGR1'!$N$5)</f>
        <v/>
      </c>
      <c r="G240" s="499"/>
      <c r="H240" s="509"/>
      <c r="I240" s="510" t="str">
        <f>IFERROR(VLOOKUP(Tabla465[[#This Row],[Tipo de Equipo]],[1]LSIns!F16:G32,2,FALSE),"")</f>
        <v/>
      </c>
      <c r="J240" s="509"/>
      <c r="K240" s="509"/>
      <c r="L240" s="509"/>
      <c r="M240" s="499"/>
      <c r="N240" s="511"/>
      <c r="O240" s="511"/>
      <c r="P240" s="512" t="str">
        <f>IFERROR(VLOOKUP(Tabla465[[#This Row],[Provincia]],[1]Prov!$A$2:$B$156,2,FALSE),"")</f>
        <v/>
      </c>
      <c r="Q240" s="513"/>
      <c r="R240" s="498"/>
      <c r="S240" s="498"/>
      <c r="T240" s="498"/>
      <c r="U240" s="493" t="str">
        <f>IFERROR(IF(AND(Tabla465[[#This Row],[Cantidad de Insumos]]="",Tabla465[[#This Row],[Precio Unitario]]=""),"",Tabla465[[#This Row],[Precio Unitario]]*Tabla465[[#This Row],[Cantidad de Insumos]]),"")</f>
        <v/>
      </c>
      <c r="V240" s="493" t="str">
        <f>IFERROR(VLOOKUP($J240,[1]Insumos!$C$2:$F$528,4,FALSE),"")</f>
        <v/>
      </c>
      <c r="W240" s="504"/>
    </row>
    <row r="241" spans="2:23" x14ac:dyDescent="0.2">
      <c r="B241" s="490" t="str">
        <f>IF(Tabla465[[#This Row],[Tipos de Acciones]]="","",CONCATENATE(Tabla465[[#This Row],[POA]],".",Tabla465[[#This Row],[SRS]],".",Tabla465[[#This Row],[AREA]],".",Tabla465[[#This Row],[TIPO]]))</f>
        <v/>
      </c>
      <c r="C241" s="490" t="str">
        <f>IF(Tabla465[[#This Row],[Tipos de Acciones]]="","",'[1]Formulario PPGR1'!$N$2)</f>
        <v/>
      </c>
      <c r="D241" s="490" t="str">
        <f>IF(Tabla465[[#This Row],[Tipos de Acciones]]="","",'[1]Formulario PPGR1'!$N$3)</f>
        <v/>
      </c>
      <c r="E241" s="490" t="str">
        <f>IF(Tabla465[[#This Row],[Tipos de Acciones]]="","",'[1]Formulario PPGR1'!$N$4)</f>
        <v/>
      </c>
      <c r="F241" s="490" t="str">
        <f>IF(Tabla465[[#This Row],[Tipos de Acciones]]="","",'[1]Formulario PPGR1'!$N$5)</f>
        <v/>
      </c>
      <c r="G241" s="499"/>
      <c r="H241" s="509"/>
      <c r="I241" s="510" t="str">
        <f>IFERROR(VLOOKUP(Tabla465[[#This Row],[Tipo de Equipo]],[1]LSIns!F16:G32,2,FALSE),"")</f>
        <v/>
      </c>
      <c r="J241" s="509"/>
      <c r="K241" s="509"/>
      <c r="L241" s="509"/>
      <c r="M241" s="499"/>
      <c r="N241" s="511"/>
      <c r="O241" s="511"/>
      <c r="P241" s="512" t="str">
        <f>IFERROR(VLOOKUP(Tabla465[[#This Row],[Provincia]],[1]Prov!$A$2:$B$156,2,FALSE),"")</f>
        <v/>
      </c>
      <c r="Q241" s="513"/>
      <c r="R241" s="498"/>
      <c r="S241" s="498"/>
      <c r="T241" s="498"/>
      <c r="U241" s="493" t="str">
        <f>IFERROR(IF(AND(Tabla465[[#This Row],[Cantidad de Insumos]]="",Tabla465[[#This Row],[Precio Unitario]]=""),"",Tabla465[[#This Row],[Precio Unitario]]*Tabla465[[#This Row],[Cantidad de Insumos]]),"")</f>
        <v/>
      </c>
      <c r="V241" s="493" t="str">
        <f>IFERROR(VLOOKUP($J241,[1]Insumos!$C$2:$F$528,4,FALSE),"")</f>
        <v/>
      </c>
      <c r="W241" s="504"/>
    </row>
    <row r="242" spans="2:23" x14ac:dyDescent="0.2">
      <c r="B242" s="490" t="str">
        <f>IF(Tabla465[[#This Row],[Tipos de Acciones]]="","",CONCATENATE(Tabla465[[#This Row],[POA]],".",Tabla465[[#This Row],[SRS]],".",Tabla465[[#This Row],[AREA]],".",Tabla465[[#This Row],[TIPO]]))</f>
        <v/>
      </c>
      <c r="C242" s="490" t="str">
        <f>IF(Tabla465[[#This Row],[Tipos de Acciones]]="","",'[1]Formulario PPGR1'!$N$2)</f>
        <v/>
      </c>
      <c r="D242" s="490" t="str">
        <f>IF(Tabla465[[#This Row],[Tipos de Acciones]]="","",'[1]Formulario PPGR1'!$N$3)</f>
        <v/>
      </c>
      <c r="E242" s="490" t="str">
        <f>IF(Tabla465[[#This Row],[Tipos de Acciones]]="","",'[1]Formulario PPGR1'!$N$4)</f>
        <v/>
      </c>
      <c r="F242" s="490" t="str">
        <f>IF(Tabla465[[#This Row],[Tipos de Acciones]]="","",'[1]Formulario PPGR1'!$N$5)</f>
        <v/>
      </c>
      <c r="G242" s="499"/>
      <c r="H242" s="509"/>
      <c r="I242" s="510" t="str">
        <f>IFERROR(VLOOKUP(Tabla465[[#This Row],[Tipo de Equipo]],[1]LSIns!F16:G32,2,FALSE),"")</f>
        <v/>
      </c>
      <c r="J242" s="509"/>
      <c r="K242" s="509"/>
      <c r="L242" s="509"/>
      <c r="M242" s="499"/>
      <c r="N242" s="511"/>
      <c r="O242" s="511"/>
      <c r="P242" s="512" t="str">
        <f>IFERROR(VLOOKUP(Tabla465[[#This Row],[Provincia]],[1]Prov!$A$2:$B$156,2,FALSE),"")</f>
        <v/>
      </c>
      <c r="Q242" s="513"/>
      <c r="R242" s="498"/>
      <c r="S242" s="498"/>
      <c r="T242" s="498"/>
      <c r="U242" s="493" t="str">
        <f>IFERROR(IF(AND(Tabla465[[#This Row],[Cantidad de Insumos]]="",Tabla465[[#This Row],[Precio Unitario]]=""),"",Tabla465[[#This Row],[Precio Unitario]]*Tabla465[[#This Row],[Cantidad de Insumos]]),"")</f>
        <v/>
      </c>
      <c r="V242" s="493" t="str">
        <f>IFERROR(VLOOKUP($J242,[1]Insumos!$C$2:$F$528,4,FALSE),"")</f>
        <v/>
      </c>
      <c r="W242" s="504"/>
    </row>
    <row r="243" spans="2:23" x14ac:dyDescent="0.2">
      <c r="B243" s="490" t="str">
        <f>IF(Tabla465[[#This Row],[Tipos de Acciones]]="","",CONCATENATE(Tabla465[[#This Row],[POA]],".",Tabla465[[#This Row],[SRS]],".",Tabla465[[#This Row],[AREA]],".",Tabla465[[#This Row],[TIPO]]))</f>
        <v/>
      </c>
      <c r="C243" s="490" t="str">
        <f>IF(Tabla465[[#This Row],[Tipos de Acciones]]="","",'[1]Formulario PPGR1'!$N$2)</f>
        <v/>
      </c>
      <c r="D243" s="490" t="str">
        <f>IF(Tabla465[[#This Row],[Tipos de Acciones]]="","",'[1]Formulario PPGR1'!$N$3)</f>
        <v/>
      </c>
      <c r="E243" s="490" t="str">
        <f>IF(Tabla465[[#This Row],[Tipos de Acciones]]="","",'[1]Formulario PPGR1'!$N$4)</f>
        <v/>
      </c>
      <c r="F243" s="490" t="str">
        <f>IF(Tabla465[[#This Row],[Tipos de Acciones]]="","",'[1]Formulario PPGR1'!$N$5)</f>
        <v/>
      </c>
      <c r="G243" s="499"/>
      <c r="H243" s="509"/>
      <c r="I243" s="510" t="str">
        <f>IFERROR(VLOOKUP(Tabla465[[#This Row],[Tipo de Equipo]],[1]LSIns!F16:G32,2,FALSE),"")</f>
        <v/>
      </c>
      <c r="J243" s="509"/>
      <c r="K243" s="509"/>
      <c r="L243" s="509"/>
      <c r="M243" s="499"/>
      <c r="N243" s="511"/>
      <c r="O243" s="511"/>
      <c r="P243" s="512" t="str">
        <f>IFERROR(VLOOKUP(Tabla465[[#This Row],[Provincia]],[1]Prov!$A$2:$B$156,2,FALSE),"")</f>
        <v/>
      </c>
      <c r="Q243" s="513"/>
      <c r="R243" s="498"/>
      <c r="S243" s="498"/>
      <c r="T243" s="498"/>
      <c r="U243" s="493" t="str">
        <f>IFERROR(IF(AND(Tabla465[[#This Row],[Cantidad de Insumos]]="",Tabla465[[#This Row],[Precio Unitario]]=""),"",Tabla465[[#This Row],[Precio Unitario]]*Tabla465[[#This Row],[Cantidad de Insumos]]),"")</f>
        <v/>
      </c>
      <c r="V243" s="493" t="str">
        <f>IFERROR(VLOOKUP($J243,[1]Insumos!$C$2:$F$528,4,FALSE),"")</f>
        <v/>
      </c>
      <c r="W243" s="504"/>
    </row>
    <row r="244" spans="2:23" x14ac:dyDescent="0.2">
      <c r="B244" s="490" t="str">
        <f>IF(Tabla465[[#This Row],[Tipos de Acciones]]="","",CONCATENATE(Tabla465[[#This Row],[POA]],".",Tabla465[[#This Row],[SRS]],".",Tabla465[[#This Row],[AREA]],".",Tabla465[[#This Row],[TIPO]]))</f>
        <v/>
      </c>
      <c r="C244" s="490" t="str">
        <f>IF(Tabla465[[#This Row],[Tipos de Acciones]]="","",'[1]Formulario PPGR1'!$N$2)</f>
        <v/>
      </c>
      <c r="D244" s="490" t="str">
        <f>IF(Tabla465[[#This Row],[Tipos de Acciones]]="","",'[1]Formulario PPGR1'!$N$3)</f>
        <v/>
      </c>
      <c r="E244" s="490" t="str">
        <f>IF(Tabla465[[#This Row],[Tipos de Acciones]]="","",'[1]Formulario PPGR1'!$N$4)</f>
        <v/>
      </c>
      <c r="F244" s="490" t="str">
        <f>IF(Tabla465[[#This Row],[Tipos de Acciones]]="","",'[1]Formulario PPGR1'!$N$5)</f>
        <v/>
      </c>
      <c r="G244" s="499"/>
      <c r="H244" s="509"/>
      <c r="I244" s="510" t="str">
        <f>IFERROR(VLOOKUP(Tabla465[[#This Row],[Tipo de Equipo]],[1]LSIns!F16:G32,2,FALSE),"")</f>
        <v/>
      </c>
      <c r="J244" s="509"/>
      <c r="K244" s="509"/>
      <c r="L244" s="509"/>
      <c r="M244" s="499"/>
      <c r="N244" s="511"/>
      <c r="O244" s="511"/>
      <c r="P244" s="512" t="str">
        <f>IFERROR(VLOOKUP(Tabla465[[#This Row],[Provincia]],[1]Prov!$A$2:$B$156,2,FALSE),"")</f>
        <v/>
      </c>
      <c r="Q244" s="513"/>
      <c r="R244" s="498"/>
      <c r="S244" s="498"/>
      <c r="T244" s="498"/>
      <c r="U244" s="493" t="str">
        <f>IFERROR(IF(AND(Tabla465[[#This Row],[Cantidad de Insumos]]="",Tabla465[[#This Row],[Precio Unitario]]=""),"",Tabla465[[#This Row],[Precio Unitario]]*Tabla465[[#This Row],[Cantidad de Insumos]]),"")</f>
        <v/>
      </c>
      <c r="V244" s="493" t="str">
        <f>IFERROR(VLOOKUP($J244,[1]Insumos!$C$2:$F$528,4,FALSE),"")</f>
        <v/>
      </c>
      <c r="W244" s="504"/>
    </row>
    <row r="245" spans="2:23" x14ac:dyDescent="0.2">
      <c r="B245" s="490" t="str">
        <f>IF(Tabla465[[#This Row],[Tipos de Acciones]]="","",CONCATENATE(Tabla465[[#This Row],[POA]],".",Tabla465[[#This Row],[SRS]],".",Tabla465[[#This Row],[AREA]],".",Tabla465[[#This Row],[TIPO]]))</f>
        <v/>
      </c>
      <c r="C245" s="490" t="str">
        <f>IF(Tabla465[[#This Row],[Tipos de Acciones]]="","",'[1]Formulario PPGR1'!$N$2)</f>
        <v/>
      </c>
      <c r="D245" s="490" t="str">
        <f>IF(Tabla465[[#This Row],[Tipos de Acciones]]="","",'[1]Formulario PPGR1'!$N$3)</f>
        <v/>
      </c>
      <c r="E245" s="490" t="str">
        <f>IF(Tabla465[[#This Row],[Tipos de Acciones]]="","",'[1]Formulario PPGR1'!$N$4)</f>
        <v/>
      </c>
      <c r="F245" s="490" t="str">
        <f>IF(Tabla465[[#This Row],[Tipos de Acciones]]="","",'[1]Formulario PPGR1'!$N$5)</f>
        <v/>
      </c>
      <c r="G245" s="499"/>
      <c r="H245" s="509"/>
      <c r="I245" s="510" t="str">
        <f>IFERROR(VLOOKUP(Tabla465[[#This Row],[Tipo de Equipo]],[1]LSIns!F16:G32,2,FALSE),"")</f>
        <v/>
      </c>
      <c r="J245" s="509"/>
      <c r="K245" s="509"/>
      <c r="L245" s="509"/>
      <c r="M245" s="499"/>
      <c r="N245" s="511"/>
      <c r="O245" s="511"/>
      <c r="P245" s="512" t="str">
        <f>IFERROR(VLOOKUP(Tabla465[[#This Row],[Provincia]],[1]Prov!$A$2:$B$156,2,FALSE),"")</f>
        <v/>
      </c>
      <c r="Q245" s="513"/>
      <c r="R245" s="498"/>
      <c r="S245" s="498"/>
      <c r="T245" s="498"/>
      <c r="U245" s="493" t="str">
        <f>IFERROR(IF(AND(Tabla465[[#This Row],[Cantidad de Insumos]]="",Tabla465[[#This Row],[Precio Unitario]]=""),"",Tabla465[[#This Row],[Precio Unitario]]*Tabla465[[#This Row],[Cantidad de Insumos]]),"")</f>
        <v/>
      </c>
      <c r="V245" s="493" t="str">
        <f>IFERROR(VLOOKUP($J245,[1]Insumos!$C$2:$F$528,4,FALSE),"")</f>
        <v/>
      </c>
      <c r="W245" s="504"/>
    </row>
    <row r="246" spans="2:23" x14ac:dyDescent="0.2">
      <c r="B246" s="490" t="str">
        <f>IF(Tabla465[[#This Row],[Tipos de Acciones]]="","",CONCATENATE(Tabla465[[#This Row],[POA]],".",Tabla465[[#This Row],[SRS]],".",Tabla465[[#This Row],[AREA]],".",Tabla465[[#This Row],[TIPO]]))</f>
        <v/>
      </c>
      <c r="C246" s="490" t="str">
        <f>IF(Tabla465[[#This Row],[Tipos de Acciones]]="","",'[1]Formulario PPGR1'!$N$2)</f>
        <v/>
      </c>
      <c r="D246" s="490" t="str">
        <f>IF(Tabla465[[#This Row],[Tipos de Acciones]]="","",'[1]Formulario PPGR1'!$N$3)</f>
        <v/>
      </c>
      <c r="E246" s="490" t="str">
        <f>IF(Tabla465[[#This Row],[Tipos de Acciones]]="","",'[1]Formulario PPGR1'!$N$4)</f>
        <v/>
      </c>
      <c r="F246" s="490" t="str">
        <f>IF(Tabla465[[#This Row],[Tipos de Acciones]]="","",'[1]Formulario PPGR1'!$N$5)</f>
        <v/>
      </c>
      <c r="G246" s="499"/>
      <c r="H246" s="509"/>
      <c r="I246" s="510" t="str">
        <f>IFERROR(VLOOKUP(Tabla465[[#This Row],[Tipo de Equipo]],[1]LSIns!F16:G32,2,FALSE),"")</f>
        <v/>
      </c>
      <c r="J246" s="509"/>
      <c r="K246" s="509"/>
      <c r="L246" s="509"/>
      <c r="M246" s="499"/>
      <c r="N246" s="511"/>
      <c r="O246" s="511"/>
      <c r="P246" s="512" t="str">
        <f>IFERROR(VLOOKUP(Tabla465[[#This Row],[Provincia]],[1]Prov!$A$2:$B$156,2,FALSE),"")</f>
        <v/>
      </c>
      <c r="Q246" s="513"/>
      <c r="R246" s="498"/>
      <c r="S246" s="498"/>
      <c r="T246" s="498"/>
      <c r="U246" s="493" t="str">
        <f>IFERROR(IF(AND(Tabla465[[#This Row],[Cantidad de Insumos]]="",Tabla465[[#This Row],[Precio Unitario]]=""),"",Tabla465[[#This Row],[Precio Unitario]]*Tabla465[[#This Row],[Cantidad de Insumos]]),"")</f>
        <v/>
      </c>
      <c r="V246" s="493" t="str">
        <f>IFERROR(VLOOKUP($J246,[1]Insumos!$C$2:$F$528,4,FALSE),"")</f>
        <v/>
      </c>
      <c r="W246" s="504"/>
    </row>
    <row r="247" spans="2:23" x14ac:dyDescent="0.2">
      <c r="B247" s="490" t="str">
        <f>IF(Tabla465[[#This Row],[Tipos de Acciones]]="","",CONCATENATE(Tabla465[[#This Row],[POA]],".",Tabla465[[#This Row],[SRS]],".",Tabla465[[#This Row],[AREA]],".",Tabla465[[#This Row],[TIPO]]))</f>
        <v/>
      </c>
      <c r="C247" s="490" t="str">
        <f>IF(Tabla465[[#This Row],[Tipos de Acciones]]="","",'[1]Formulario PPGR1'!$N$2)</f>
        <v/>
      </c>
      <c r="D247" s="490" t="str">
        <f>IF(Tabla465[[#This Row],[Tipos de Acciones]]="","",'[1]Formulario PPGR1'!$N$3)</f>
        <v/>
      </c>
      <c r="E247" s="490" t="str">
        <f>IF(Tabla465[[#This Row],[Tipos de Acciones]]="","",'[1]Formulario PPGR1'!$N$4)</f>
        <v/>
      </c>
      <c r="F247" s="490" t="str">
        <f>IF(Tabla465[[#This Row],[Tipos de Acciones]]="","",'[1]Formulario PPGR1'!$N$5)</f>
        <v/>
      </c>
      <c r="G247" s="499"/>
      <c r="H247" s="509"/>
      <c r="I247" s="510" t="str">
        <f>IFERROR(VLOOKUP(Tabla465[[#This Row],[Tipo de Equipo]],[1]LSIns!F16:G32,2,FALSE),"")</f>
        <v/>
      </c>
      <c r="J247" s="509"/>
      <c r="K247" s="509"/>
      <c r="L247" s="509"/>
      <c r="M247" s="499"/>
      <c r="N247" s="511"/>
      <c r="O247" s="511"/>
      <c r="P247" s="512" t="str">
        <f>IFERROR(VLOOKUP(Tabla465[[#This Row],[Provincia]],[1]Prov!$A$2:$B$156,2,FALSE),"")</f>
        <v/>
      </c>
      <c r="Q247" s="513"/>
      <c r="R247" s="498"/>
      <c r="S247" s="498"/>
      <c r="T247" s="498"/>
      <c r="U247" s="493" t="str">
        <f>IFERROR(IF(AND(Tabla465[[#This Row],[Cantidad de Insumos]]="",Tabla465[[#This Row],[Precio Unitario]]=""),"",Tabla465[[#This Row],[Precio Unitario]]*Tabla465[[#This Row],[Cantidad de Insumos]]),"")</f>
        <v/>
      </c>
      <c r="V247" s="493" t="str">
        <f>IFERROR(VLOOKUP($J247,[1]Insumos!$C$2:$F$528,4,FALSE),"")</f>
        <v/>
      </c>
      <c r="W247" s="504"/>
    </row>
    <row r="248" spans="2:23" x14ac:dyDescent="0.2">
      <c r="B248" s="490" t="str">
        <f>IF(Tabla465[[#This Row],[Tipos de Acciones]]="","",CONCATENATE(Tabla465[[#This Row],[POA]],".",Tabla465[[#This Row],[SRS]],".",Tabla465[[#This Row],[AREA]],".",Tabla465[[#This Row],[TIPO]]))</f>
        <v/>
      </c>
      <c r="C248" s="490" t="str">
        <f>IF(Tabla465[[#This Row],[Tipos de Acciones]]="","",'[1]Formulario PPGR1'!$N$2)</f>
        <v/>
      </c>
      <c r="D248" s="490" t="str">
        <f>IF(Tabla465[[#This Row],[Tipos de Acciones]]="","",'[1]Formulario PPGR1'!$N$3)</f>
        <v/>
      </c>
      <c r="E248" s="490" t="str">
        <f>IF(Tabla465[[#This Row],[Tipos de Acciones]]="","",'[1]Formulario PPGR1'!$N$4)</f>
        <v/>
      </c>
      <c r="F248" s="490" t="str">
        <f>IF(Tabla465[[#This Row],[Tipos de Acciones]]="","",'[1]Formulario PPGR1'!$N$5)</f>
        <v/>
      </c>
      <c r="G248" s="499"/>
      <c r="H248" s="509"/>
      <c r="I248" s="510" t="str">
        <f>IFERROR(VLOOKUP(Tabla465[[#This Row],[Tipo de Equipo]],[1]LSIns!F16:G32,2,FALSE),"")</f>
        <v/>
      </c>
      <c r="J248" s="509"/>
      <c r="K248" s="509"/>
      <c r="L248" s="509"/>
      <c r="M248" s="499"/>
      <c r="N248" s="511"/>
      <c r="O248" s="511"/>
      <c r="P248" s="512" t="str">
        <f>IFERROR(VLOOKUP(Tabla465[[#This Row],[Provincia]],[1]Prov!$A$2:$B$156,2,FALSE),"")</f>
        <v/>
      </c>
      <c r="Q248" s="513"/>
      <c r="R248" s="498"/>
      <c r="S248" s="498"/>
      <c r="T248" s="498"/>
      <c r="U248" s="493" t="str">
        <f>IFERROR(IF(AND(Tabla465[[#This Row],[Cantidad de Insumos]]="",Tabla465[[#This Row],[Precio Unitario]]=""),"",Tabla465[[#This Row],[Precio Unitario]]*Tabla465[[#This Row],[Cantidad de Insumos]]),"")</f>
        <v/>
      </c>
      <c r="V248" s="493" t="str">
        <f>IFERROR(VLOOKUP($J248,[1]Insumos!$C$2:$F$528,4,FALSE),"")</f>
        <v/>
      </c>
      <c r="W248" s="504"/>
    </row>
    <row r="249" spans="2:23" x14ac:dyDescent="0.2">
      <c r="B249" s="490" t="str">
        <f>IF(Tabla465[[#This Row],[Tipos de Acciones]]="","",CONCATENATE(Tabla465[[#This Row],[POA]],".",Tabla465[[#This Row],[SRS]],".",Tabla465[[#This Row],[AREA]],".",Tabla465[[#This Row],[TIPO]]))</f>
        <v/>
      </c>
      <c r="C249" s="490" t="str">
        <f>IF(Tabla465[[#This Row],[Tipos de Acciones]]="","",'[1]Formulario PPGR1'!$N$2)</f>
        <v/>
      </c>
      <c r="D249" s="490" t="str">
        <f>IF(Tabla465[[#This Row],[Tipos de Acciones]]="","",'[1]Formulario PPGR1'!$N$3)</f>
        <v/>
      </c>
      <c r="E249" s="490" t="str">
        <f>IF(Tabla465[[#This Row],[Tipos de Acciones]]="","",'[1]Formulario PPGR1'!$N$4)</f>
        <v/>
      </c>
      <c r="F249" s="490" t="str">
        <f>IF(Tabla465[[#This Row],[Tipos de Acciones]]="","",'[1]Formulario PPGR1'!$N$5)</f>
        <v/>
      </c>
      <c r="G249" s="499"/>
      <c r="H249" s="509"/>
      <c r="I249" s="510" t="str">
        <f>IFERROR(VLOOKUP(Tabla465[[#This Row],[Tipo de Equipo]],[1]LSIns!F16:G32,2,FALSE),"")</f>
        <v/>
      </c>
      <c r="J249" s="509"/>
      <c r="K249" s="509"/>
      <c r="L249" s="509"/>
      <c r="M249" s="499"/>
      <c r="N249" s="511"/>
      <c r="O249" s="511"/>
      <c r="P249" s="512" t="str">
        <f>IFERROR(VLOOKUP(Tabla465[[#This Row],[Provincia]],[1]Prov!$A$2:$B$156,2,FALSE),"")</f>
        <v/>
      </c>
      <c r="Q249" s="513"/>
      <c r="R249" s="498"/>
      <c r="S249" s="498"/>
      <c r="T249" s="498"/>
      <c r="U249" s="493" t="str">
        <f>IFERROR(IF(AND(Tabla465[[#This Row],[Cantidad de Insumos]]="",Tabla465[[#This Row],[Precio Unitario]]=""),"",Tabla465[[#This Row],[Precio Unitario]]*Tabla465[[#This Row],[Cantidad de Insumos]]),"")</f>
        <v/>
      </c>
      <c r="V249" s="493" t="str">
        <f>IFERROR(VLOOKUP($J249,[1]Insumos!$C$2:$F$528,4,FALSE),"")</f>
        <v/>
      </c>
      <c r="W249" s="504"/>
    </row>
    <row r="250" spans="2:23" x14ac:dyDescent="0.2">
      <c r="B250" s="490" t="str">
        <f>IF(Tabla465[[#This Row],[Tipos de Acciones]]="","",CONCATENATE(Tabla465[[#This Row],[POA]],".",Tabla465[[#This Row],[SRS]],".",Tabla465[[#This Row],[AREA]],".",Tabla465[[#This Row],[TIPO]]))</f>
        <v/>
      </c>
      <c r="C250" s="490" t="str">
        <f>IF(Tabla465[[#This Row],[Tipos de Acciones]]="","",'[1]Formulario PPGR1'!$N$2)</f>
        <v/>
      </c>
      <c r="D250" s="490" t="str">
        <f>IF(Tabla465[[#This Row],[Tipos de Acciones]]="","",'[1]Formulario PPGR1'!$N$3)</f>
        <v/>
      </c>
      <c r="E250" s="490" t="str">
        <f>IF(Tabla465[[#This Row],[Tipos de Acciones]]="","",'[1]Formulario PPGR1'!$N$4)</f>
        <v/>
      </c>
      <c r="F250" s="490" t="str">
        <f>IF(Tabla465[[#This Row],[Tipos de Acciones]]="","",'[1]Formulario PPGR1'!$N$5)</f>
        <v/>
      </c>
      <c r="G250" s="499"/>
      <c r="H250" s="509"/>
      <c r="I250" s="510" t="str">
        <f>IFERROR(VLOOKUP(Tabla465[[#This Row],[Tipo de Equipo]],[1]LSIns!F16:G32,2,FALSE),"")</f>
        <v/>
      </c>
      <c r="J250" s="509"/>
      <c r="K250" s="509"/>
      <c r="L250" s="509"/>
      <c r="M250" s="499"/>
      <c r="N250" s="511"/>
      <c r="O250" s="511"/>
      <c r="P250" s="512" t="str">
        <f>IFERROR(VLOOKUP(Tabla465[[#This Row],[Provincia]],[1]Prov!$A$2:$B$156,2,FALSE),"")</f>
        <v/>
      </c>
      <c r="Q250" s="513"/>
      <c r="R250" s="498"/>
      <c r="S250" s="498"/>
      <c r="T250" s="498"/>
      <c r="U250" s="493" t="str">
        <f>IFERROR(IF(AND(Tabla465[[#This Row],[Cantidad de Insumos]]="",Tabla465[[#This Row],[Precio Unitario]]=""),"",Tabla465[[#This Row],[Precio Unitario]]*Tabla465[[#This Row],[Cantidad de Insumos]]),"")</f>
        <v/>
      </c>
      <c r="V250" s="493" t="str">
        <f>IFERROR(VLOOKUP($J250,[1]Insumos!$C$2:$F$528,4,FALSE),"")</f>
        <v/>
      </c>
      <c r="W250" s="504"/>
    </row>
    <row r="251" spans="2:23" x14ac:dyDescent="0.2">
      <c r="B251" s="490" t="str">
        <f>IF(Tabla465[[#This Row],[Tipos de Acciones]]="","",CONCATENATE(Tabla465[[#This Row],[POA]],".",Tabla465[[#This Row],[SRS]],".",Tabla465[[#This Row],[AREA]],".",Tabla465[[#This Row],[TIPO]]))</f>
        <v/>
      </c>
      <c r="C251" s="490" t="str">
        <f>IF(Tabla465[[#This Row],[Tipos de Acciones]]="","",'[1]Formulario PPGR1'!$N$2)</f>
        <v/>
      </c>
      <c r="D251" s="490" t="str">
        <f>IF(Tabla465[[#This Row],[Tipos de Acciones]]="","",'[1]Formulario PPGR1'!$N$3)</f>
        <v/>
      </c>
      <c r="E251" s="490" t="str">
        <f>IF(Tabla465[[#This Row],[Tipos de Acciones]]="","",'[1]Formulario PPGR1'!$N$4)</f>
        <v/>
      </c>
      <c r="F251" s="490" t="str">
        <f>IF(Tabla465[[#This Row],[Tipos de Acciones]]="","",'[1]Formulario PPGR1'!$N$5)</f>
        <v/>
      </c>
      <c r="G251" s="499"/>
      <c r="H251" s="509"/>
      <c r="I251" s="510" t="str">
        <f>IFERROR(VLOOKUP(Tabla465[[#This Row],[Tipo de Equipo]],[1]LSIns!F16:G32,2,FALSE),"")</f>
        <v/>
      </c>
      <c r="J251" s="509"/>
      <c r="K251" s="509"/>
      <c r="L251" s="509"/>
      <c r="M251" s="499"/>
      <c r="N251" s="511"/>
      <c r="O251" s="511"/>
      <c r="P251" s="512" t="str">
        <f>IFERROR(VLOOKUP(Tabla465[[#This Row],[Provincia]],[1]Prov!$A$2:$B$156,2,FALSE),"")</f>
        <v/>
      </c>
      <c r="Q251" s="513"/>
      <c r="R251" s="498"/>
      <c r="S251" s="498"/>
      <c r="T251" s="498"/>
      <c r="U251" s="493" t="str">
        <f>IFERROR(IF(AND(Tabla465[[#This Row],[Cantidad de Insumos]]="",Tabla465[[#This Row],[Precio Unitario]]=""),"",Tabla465[[#This Row],[Precio Unitario]]*Tabla465[[#This Row],[Cantidad de Insumos]]),"")</f>
        <v/>
      </c>
      <c r="V251" s="493" t="str">
        <f>IFERROR(VLOOKUP($J251,[1]Insumos!$C$2:$F$528,4,FALSE),"")</f>
        <v/>
      </c>
      <c r="W251" s="504"/>
    </row>
    <row r="252" spans="2:23" x14ac:dyDescent="0.2">
      <c r="B252" s="490" t="str">
        <f>IF(Tabla465[[#This Row],[Tipos de Acciones]]="","",CONCATENATE(Tabla465[[#This Row],[POA]],".",Tabla465[[#This Row],[SRS]],".",Tabla465[[#This Row],[AREA]],".",Tabla465[[#This Row],[TIPO]]))</f>
        <v/>
      </c>
      <c r="C252" s="490" t="str">
        <f>IF(Tabla465[[#This Row],[Tipos de Acciones]]="","",'[1]Formulario PPGR1'!$N$2)</f>
        <v/>
      </c>
      <c r="D252" s="490" t="str">
        <f>IF(Tabla465[[#This Row],[Tipos de Acciones]]="","",'[1]Formulario PPGR1'!$N$3)</f>
        <v/>
      </c>
      <c r="E252" s="490" t="str">
        <f>IF(Tabla465[[#This Row],[Tipos de Acciones]]="","",'[1]Formulario PPGR1'!$N$4)</f>
        <v/>
      </c>
      <c r="F252" s="490" t="str">
        <f>IF(Tabla465[[#This Row],[Tipos de Acciones]]="","",'[1]Formulario PPGR1'!$N$5)</f>
        <v/>
      </c>
      <c r="G252" s="499"/>
      <c r="H252" s="509"/>
      <c r="I252" s="510" t="str">
        <f>IFERROR(VLOOKUP(Tabla465[[#This Row],[Tipo de Equipo]],[1]LSIns!F16:G32,2,FALSE),"")</f>
        <v/>
      </c>
      <c r="J252" s="509"/>
      <c r="K252" s="509"/>
      <c r="L252" s="509"/>
      <c r="M252" s="499"/>
      <c r="N252" s="511"/>
      <c r="O252" s="511"/>
      <c r="P252" s="512" t="str">
        <f>IFERROR(VLOOKUP(Tabla465[[#This Row],[Provincia]],[1]Prov!$A$2:$B$156,2,FALSE),"")</f>
        <v/>
      </c>
      <c r="Q252" s="513"/>
      <c r="R252" s="498"/>
      <c r="S252" s="498"/>
      <c r="T252" s="498"/>
      <c r="U252" s="493" t="str">
        <f>IFERROR(IF(AND(Tabla465[[#This Row],[Cantidad de Insumos]]="",Tabla465[[#This Row],[Precio Unitario]]=""),"",Tabla465[[#This Row],[Precio Unitario]]*Tabla465[[#This Row],[Cantidad de Insumos]]),"")</f>
        <v/>
      </c>
      <c r="V252" s="493" t="str">
        <f>IFERROR(VLOOKUP($J252,[1]Insumos!$C$2:$F$528,4,FALSE),"")</f>
        <v/>
      </c>
      <c r="W252" s="504"/>
    </row>
    <row r="253" spans="2:23" x14ac:dyDescent="0.2">
      <c r="B253" s="490" t="str">
        <f>IF(Tabla465[[#This Row],[Tipos de Acciones]]="","",CONCATENATE(Tabla465[[#This Row],[POA]],".",Tabla465[[#This Row],[SRS]],".",Tabla465[[#This Row],[AREA]],".",Tabla465[[#This Row],[TIPO]]))</f>
        <v/>
      </c>
      <c r="C253" s="490" t="str">
        <f>IF(Tabla465[[#This Row],[Tipos de Acciones]]="","",'[1]Formulario PPGR1'!$N$2)</f>
        <v/>
      </c>
      <c r="D253" s="490" t="str">
        <f>IF(Tabla465[[#This Row],[Tipos de Acciones]]="","",'[1]Formulario PPGR1'!$N$3)</f>
        <v/>
      </c>
      <c r="E253" s="490" t="str">
        <f>IF(Tabla465[[#This Row],[Tipos de Acciones]]="","",'[1]Formulario PPGR1'!$N$4)</f>
        <v/>
      </c>
      <c r="F253" s="490" t="str">
        <f>IF(Tabla465[[#This Row],[Tipos de Acciones]]="","",'[1]Formulario PPGR1'!$N$5)</f>
        <v/>
      </c>
      <c r="G253" s="499"/>
      <c r="H253" s="509"/>
      <c r="I253" s="510" t="str">
        <f>IFERROR(VLOOKUP(Tabla465[[#This Row],[Tipo de Equipo]],[1]LSIns!F16:G32,2,FALSE),"")</f>
        <v/>
      </c>
      <c r="J253" s="509"/>
      <c r="K253" s="509"/>
      <c r="L253" s="509"/>
      <c r="M253" s="499"/>
      <c r="N253" s="511"/>
      <c r="O253" s="511"/>
      <c r="P253" s="512" t="str">
        <f>IFERROR(VLOOKUP(Tabla465[[#This Row],[Provincia]],[1]Prov!$A$2:$B$156,2,FALSE),"")</f>
        <v/>
      </c>
      <c r="Q253" s="513"/>
      <c r="R253" s="498"/>
      <c r="S253" s="498"/>
      <c r="T253" s="498"/>
      <c r="U253" s="493" t="str">
        <f>IFERROR(IF(AND(Tabla465[[#This Row],[Cantidad de Insumos]]="",Tabla465[[#This Row],[Precio Unitario]]=""),"",Tabla465[[#This Row],[Precio Unitario]]*Tabla465[[#This Row],[Cantidad de Insumos]]),"")</f>
        <v/>
      </c>
      <c r="V253" s="493" t="str">
        <f>IFERROR(VLOOKUP($J253,[1]Insumos!$C$2:$F$528,4,FALSE),"")</f>
        <v/>
      </c>
      <c r="W253" s="504"/>
    </row>
    <row r="254" spans="2:23" x14ac:dyDescent="0.2">
      <c r="B254" s="490" t="str">
        <f>IF(Tabla465[[#This Row],[Tipos de Acciones]]="","",CONCATENATE(Tabla465[[#This Row],[POA]],".",Tabla465[[#This Row],[SRS]],".",Tabla465[[#This Row],[AREA]],".",Tabla465[[#This Row],[TIPO]]))</f>
        <v/>
      </c>
      <c r="C254" s="490" t="str">
        <f>IF(Tabla465[[#This Row],[Tipos de Acciones]]="","",'[1]Formulario PPGR1'!$N$2)</f>
        <v/>
      </c>
      <c r="D254" s="490" t="str">
        <f>IF(Tabla465[[#This Row],[Tipos de Acciones]]="","",'[1]Formulario PPGR1'!$N$3)</f>
        <v/>
      </c>
      <c r="E254" s="490" t="str">
        <f>IF(Tabla465[[#This Row],[Tipos de Acciones]]="","",'[1]Formulario PPGR1'!$N$4)</f>
        <v/>
      </c>
      <c r="F254" s="490" t="str">
        <f>IF(Tabla465[[#This Row],[Tipos de Acciones]]="","",'[1]Formulario PPGR1'!$N$5)</f>
        <v/>
      </c>
      <c r="G254" s="499"/>
      <c r="H254" s="509"/>
      <c r="I254" s="510" t="str">
        <f>IFERROR(VLOOKUP(Tabla465[[#This Row],[Tipo de Equipo]],[1]LSIns!F16:G32,2,FALSE),"")</f>
        <v/>
      </c>
      <c r="J254" s="509"/>
      <c r="K254" s="509"/>
      <c r="L254" s="509"/>
      <c r="M254" s="499"/>
      <c r="N254" s="511"/>
      <c r="O254" s="511"/>
      <c r="P254" s="512" t="str">
        <f>IFERROR(VLOOKUP(Tabla465[[#This Row],[Provincia]],[1]Prov!$A$2:$B$156,2,FALSE),"")</f>
        <v/>
      </c>
      <c r="Q254" s="513"/>
      <c r="R254" s="498"/>
      <c r="S254" s="498"/>
      <c r="T254" s="498"/>
      <c r="U254" s="493" t="str">
        <f>IFERROR(IF(AND(Tabla465[[#This Row],[Cantidad de Insumos]]="",Tabla465[[#This Row],[Precio Unitario]]=""),"",Tabla465[[#This Row],[Precio Unitario]]*Tabla465[[#This Row],[Cantidad de Insumos]]),"")</f>
        <v/>
      </c>
      <c r="V254" s="493" t="str">
        <f>IFERROR(VLOOKUP($J254,[1]Insumos!$C$2:$F$528,4,FALSE),"")</f>
        <v/>
      </c>
      <c r="W254" s="504"/>
    </row>
    <row r="255" spans="2:23" x14ac:dyDescent="0.2">
      <c r="B255" s="490" t="str">
        <f>IF(Tabla465[[#This Row],[Tipos de Acciones]]="","",CONCATENATE(Tabla465[[#This Row],[POA]],".",Tabla465[[#This Row],[SRS]],".",Tabla465[[#This Row],[AREA]],".",Tabla465[[#This Row],[TIPO]]))</f>
        <v/>
      </c>
      <c r="C255" s="490" t="str">
        <f>IF(Tabla465[[#This Row],[Tipos de Acciones]]="","",'[1]Formulario PPGR1'!$N$2)</f>
        <v/>
      </c>
      <c r="D255" s="490" t="str">
        <f>IF(Tabla465[[#This Row],[Tipos de Acciones]]="","",'[1]Formulario PPGR1'!$N$3)</f>
        <v/>
      </c>
      <c r="E255" s="490" t="str">
        <f>IF(Tabla465[[#This Row],[Tipos de Acciones]]="","",'[1]Formulario PPGR1'!$N$4)</f>
        <v/>
      </c>
      <c r="F255" s="490" t="str">
        <f>IF(Tabla465[[#This Row],[Tipos de Acciones]]="","",'[1]Formulario PPGR1'!$N$5)</f>
        <v/>
      </c>
      <c r="G255" s="499"/>
      <c r="H255" s="509"/>
      <c r="I255" s="510" t="str">
        <f>IFERROR(VLOOKUP(Tabla465[[#This Row],[Tipo de Equipo]],[1]LSIns!F16:G32,2,FALSE),"")</f>
        <v/>
      </c>
      <c r="J255" s="509"/>
      <c r="K255" s="509"/>
      <c r="L255" s="509"/>
      <c r="M255" s="499"/>
      <c r="N255" s="511"/>
      <c r="O255" s="511"/>
      <c r="P255" s="512" t="str">
        <f>IFERROR(VLOOKUP(Tabla465[[#This Row],[Provincia]],[1]Prov!$A$2:$B$156,2,FALSE),"")</f>
        <v/>
      </c>
      <c r="Q255" s="513"/>
      <c r="R255" s="498"/>
      <c r="S255" s="498"/>
      <c r="T255" s="498"/>
      <c r="U255" s="493" t="str">
        <f>IFERROR(IF(AND(Tabla465[[#This Row],[Cantidad de Insumos]]="",Tabla465[[#This Row],[Precio Unitario]]=""),"",Tabla465[[#This Row],[Precio Unitario]]*Tabla465[[#This Row],[Cantidad de Insumos]]),"")</f>
        <v/>
      </c>
      <c r="V255" s="493" t="str">
        <f>IFERROR(VLOOKUP($J255,[1]Insumos!$C$2:$F$528,4,FALSE),"")</f>
        <v/>
      </c>
      <c r="W255" s="504"/>
    </row>
    <row r="256" spans="2:23" x14ac:dyDescent="0.2">
      <c r="B256" s="490" t="str">
        <f>IF(Tabla465[[#This Row],[Tipos de Acciones]]="","",CONCATENATE(Tabla465[[#This Row],[POA]],".",Tabla465[[#This Row],[SRS]],".",Tabla465[[#This Row],[AREA]],".",Tabla465[[#This Row],[TIPO]]))</f>
        <v/>
      </c>
      <c r="C256" s="490" t="str">
        <f>IF(Tabla465[[#This Row],[Tipos de Acciones]]="","",'[1]Formulario PPGR1'!$N$2)</f>
        <v/>
      </c>
      <c r="D256" s="490" t="str">
        <f>IF(Tabla465[[#This Row],[Tipos de Acciones]]="","",'[1]Formulario PPGR1'!$N$3)</f>
        <v/>
      </c>
      <c r="E256" s="490" t="str">
        <f>IF(Tabla465[[#This Row],[Tipos de Acciones]]="","",'[1]Formulario PPGR1'!$N$4)</f>
        <v/>
      </c>
      <c r="F256" s="490" t="str">
        <f>IF(Tabla465[[#This Row],[Tipos de Acciones]]="","",'[1]Formulario PPGR1'!$N$5)</f>
        <v/>
      </c>
      <c r="G256" s="499"/>
      <c r="H256" s="509"/>
      <c r="I256" s="510" t="str">
        <f>IFERROR(VLOOKUP(Tabla465[[#This Row],[Tipo de Equipo]],[1]LSIns!F16:G32,2,FALSE),"")</f>
        <v/>
      </c>
      <c r="J256" s="509"/>
      <c r="K256" s="509"/>
      <c r="L256" s="509"/>
      <c r="M256" s="499"/>
      <c r="N256" s="511"/>
      <c r="O256" s="511"/>
      <c r="P256" s="512" t="str">
        <f>IFERROR(VLOOKUP(Tabla465[[#This Row],[Provincia]],[1]Prov!$A$2:$B$156,2,FALSE),"")</f>
        <v/>
      </c>
      <c r="Q256" s="513"/>
      <c r="R256" s="498"/>
      <c r="S256" s="498"/>
      <c r="T256" s="498"/>
      <c r="U256" s="493" t="str">
        <f>IFERROR(IF(AND(Tabla465[[#This Row],[Cantidad de Insumos]]="",Tabla465[[#This Row],[Precio Unitario]]=""),"",Tabla465[[#This Row],[Precio Unitario]]*Tabla465[[#This Row],[Cantidad de Insumos]]),"")</f>
        <v/>
      </c>
      <c r="V256" s="493" t="str">
        <f>IFERROR(VLOOKUP($J256,[1]Insumos!$C$2:$F$528,4,FALSE),"")</f>
        <v/>
      </c>
      <c r="W256" s="504"/>
    </row>
    <row r="257" spans="2:23" x14ac:dyDescent="0.2">
      <c r="B257" s="490" t="str">
        <f>IF(Tabla465[[#This Row],[Tipos de Acciones]]="","",CONCATENATE(Tabla465[[#This Row],[POA]],".",Tabla465[[#This Row],[SRS]],".",Tabla465[[#This Row],[AREA]],".",Tabla465[[#This Row],[TIPO]]))</f>
        <v/>
      </c>
      <c r="C257" s="490" t="str">
        <f>IF(Tabla465[[#This Row],[Tipos de Acciones]]="","",'[1]Formulario PPGR1'!$N$2)</f>
        <v/>
      </c>
      <c r="D257" s="490" t="str">
        <f>IF(Tabla465[[#This Row],[Tipos de Acciones]]="","",'[1]Formulario PPGR1'!$N$3)</f>
        <v/>
      </c>
      <c r="E257" s="490" t="str">
        <f>IF(Tabla465[[#This Row],[Tipos de Acciones]]="","",'[1]Formulario PPGR1'!$N$4)</f>
        <v/>
      </c>
      <c r="F257" s="490" t="str">
        <f>IF(Tabla465[[#This Row],[Tipos de Acciones]]="","",'[1]Formulario PPGR1'!$N$5)</f>
        <v/>
      </c>
      <c r="G257" s="499"/>
      <c r="H257" s="509"/>
      <c r="I257" s="510" t="str">
        <f>IFERROR(VLOOKUP(Tabla465[[#This Row],[Tipo de Equipo]],[1]LSIns!F16:G32,2,FALSE),"")</f>
        <v/>
      </c>
      <c r="J257" s="509"/>
      <c r="K257" s="509"/>
      <c r="L257" s="509"/>
      <c r="M257" s="499"/>
      <c r="N257" s="511"/>
      <c r="O257" s="511"/>
      <c r="P257" s="512" t="str">
        <f>IFERROR(VLOOKUP(Tabla465[[#This Row],[Provincia]],[1]Prov!$A$2:$B$156,2,FALSE),"")</f>
        <v/>
      </c>
      <c r="Q257" s="513"/>
      <c r="R257" s="498"/>
      <c r="S257" s="498"/>
      <c r="T257" s="498"/>
      <c r="U257" s="493" t="str">
        <f>IFERROR(IF(AND(Tabla465[[#This Row],[Cantidad de Insumos]]="",Tabla465[[#This Row],[Precio Unitario]]=""),"",Tabla465[[#This Row],[Precio Unitario]]*Tabla465[[#This Row],[Cantidad de Insumos]]),"")</f>
        <v/>
      </c>
      <c r="V257" s="493" t="str">
        <f>IFERROR(VLOOKUP($J257,[1]Insumos!$C$2:$F$528,4,FALSE),"")</f>
        <v/>
      </c>
      <c r="W257" s="504"/>
    </row>
    <row r="258" spans="2:23" x14ac:dyDescent="0.2">
      <c r="B258" s="490" t="str">
        <f>IF(Tabla465[[#This Row],[Tipos de Acciones]]="","",CONCATENATE(Tabla465[[#This Row],[POA]],".",Tabla465[[#This Row],[SRS]],".",Tabla465[[#This Row],[AREA]],".",Tabla465[[#This Row],[TIPO]]))</f>
        <v/>
      </c>
      <c r="C258" s="490" t="str">
        <f>IF(Tabla465[[#This Row],[Tipos de Acciones]]="","",'[1]Formulario PPGR1'!$N$2)</f>
        <v/>
      </c>
      <c r="D258" s="490" t="str">
        <f>IF(Tabla465[[#This Row],[Tipos de Acciones]]="","",'[1]Formulario PPGR1'!$N$3)</f>
        <v/>
      </c>
      <c r="E258" s="490" t="str">
        <f>IF(Tabla465[[#This Row],[Tipos de Acciones]]="","",'[1]Formulario PPGR1'!$N$4)</f>
        <v/>
      </c>
      <c r="F258" s="490" t="str">
        <f>IF(Tabla465[[#This Row],[Tipos de Acciones]]="","",'[1]Formulario PPGR1'!$N$5)</f>
        <v/>
      </c>
      <c r="G258" s="499"/>
      <c r="H258" s="509"/>
      <c r="I258" s="510" t="str">
        <f>IFERROR(VLOOKUP(Tabla465[[#This Row],[Tipo de Equipo]],[1]LSIns!F16:G32,2,FALSE),"")</f>
        <v/>
      </c>
      <c r="J258" s="509"/>
      <c r="K258" s="509"/>
      <c r="L258" s="509"/>
      <c r="M258" s="499"/>
      <c r="N258" s="511"/>
      <c r="O258" s="511"/>
      <c r="P258" s="512" t="str">
        <f>IFERROR(VLOOKUP(Tabla465[[#This Row],[Provincia]],[1]Prov!$A$2:$B$156,2,FALSE),"")</f>
        <v/>
      </c>
      <c r="Q258" s="513"/>
      <c r="R258" s="498"/>
      <c r="S258" s="498"/>
      <c r="T258" s="498"/>
      <c r="U258" s="493" t="str">
        <f>IFERROR(IF(AND(Tabla465[[#This Row],[Cantidad de Insumos]]="",Tabla465[[#This Row],[Precio Unitario]]=""),"",Tabla465[[#This Row],[Precio Unitario]]*Tabla465[[#This Row],[Cantidad de Insumos]]),"")</f>
        <v/>
      </c>
      <c r="V258" s="493" t="str">
        <f>IFERROR(VLOOKUP($J258,[1]Insumos!$C$2:$F$528,4,FALSE),"")</f>
        <v/>
      </c>
      <c r="W258" s="504"/>
    </row>
    <row r="259" spans="2:23" x14ac:dyDescent="0.2">
      <c r="B259" s="490" t="str">
        <f>IF(Tabla465[[#This Row],[Tipos de Acciones]]="","",CONCATENATE(Tabla465[[#This Row],[POA]],".",Tabla465[[#This Row],[SRS]],".",Tabla465[[#This Row],[AREA]],".",Tabla465[[#This Row],[TIPO]]))</f>
        <v/>
      </c>
      <c r="C259" s="490" t="str">
        <f>IF(Tabla465[[#This Row],[Tipos de Acciones]]="","",'[1]Formulario PPGR1'!$N$2)</f>
        <v/>
      </c>
      <c r="D259" s="490" t="str">
        <f>IF(Tabla465[[#This Row],[Tipos de Acciones]]="","",'[1]Formulario PPGR1'!$N$3)</f>
        <v/>
      </c>
      <c r="E259" s="490" t="str">
        <f>IF(Tabla465[[#This Row],[Tipos de Acciones]]="","",'[1]Formulario PPGR1'!$N$4)</f>
        <v/>
      </c>
      <c r="F259" s="490" t="str">
        <f>IF(Tabla465[[#This Row],[Tipos de Acciones]]="","",'[1]Formulario PPGR1'!$N$5)</f>
        <v/>
      </c>
      <c r="G259" s="499"/>
      <c r="H259" s="509"/>
      <c r="I259" s="510" t="str">
        <f>IFERROR(VLOOKUP(Tabla465[[#This Row],[Tipo de Equipo]],[1]LSIns!F16:G32,2,FALSE),"")</f>
        <v/>
      </c>
      <c r="J259" s="509"/>
      <c r="K259" s="509"/>
      <c r="L259" s="509"/>
      <c r="M259" s="499"/>
      <c r="N259" s="511"/>
      <c r="O259" s="511"/>
      <c r="P259" s="512" t="str">
        <f>IFERROR(VLOOKUP(Tabla465[[#This Row],[Provincia]],[1]Prov!$A$2:$B$156,2,FALSE),"")</f>
        <v/>
      </c>
      <c r="Q259" s="513"/>
      <c r="R259" s="498"/>
      <c r="S259" s="498"/>
      <c r="T259" s="498"/>
      <c r="U259" s="493" t="str">
        <f>IFERROR(IF(AND(Tabla465[[#This Row],[Cantidad de Insumos]]="",Tabla465[[#This Row],[Precio Unitario]]=""),"",Tabla465[[#This Row],[Precio Unitario]]*Tabla465[[#This Row],[Cantidad de Insumos]]),"")</f>
        <v/>
      </c>
      <c r="V259" s="493" t="str">
        <f>IFERROR(VLOOKUP($J259,[1]Insumos!$C$2:$F$528,4,FALSE),"")</f>
        <v/>
      </c>
      <c r="W259" s="504"/>
    </row>
    <row r="260" spans="2:23" x14ac:dyDescent="0.2">
      <c r="B260" s="490" t="str">
        <f>IF(Tabla465[[#This Row],[Tipos de Acciones]]="","",CONCATENATE(Tabla465[[#This Row],[POA]],".",Tabla465[[#This Row],[SRS]],".",Tabla465[[#This Row],[AREA]],".",Tabla465[[#This Row],[TIPO]]))</f>
        <v/>
      </c>
      <c r="C260" s="490" t="str">
        <f>IF(Tabla465[[#This Row],[Tipos de Acciones]]="","",'[1]Formulario PPGR1'!$N$2)</f>
        <v/>
      </c>
      <c r="D260" s="490" t="str">
        <f>IF(Tabla465[[#This Row],[Tipos de Acciones]]="","",'[1]Formulario PPGR1'!$N$3)</f>
        <v/>
      </c>
      <c r="E260" s="490" t="str">
        <f>IF(Tabla465[[#This Row],[Tipos de Acciones]]="","",'[1]Formulario PPGR1'!$N$4)</f>
        <v/>
      </c>
      <c r="F260" s="490" t="str">
        <f>IF(Tabla465[[#This Row],[Tipos de Acciones]]="","",'[1]Formulario PPGR1'!$N$5)</f>
        <v/>
      </c>
      <c r="G260" s="499"/>
      <c r="H260" s="509"/>
      <c r="I260" s="510" t="str">
        <f>IFERROR(VLOOKUP(Tabla465[[#This Row],[Tipo de Equipo]],[1]LSIns!F16:G32,2,FALSE),"")</f>
        <v/>
      </c>
      <c r="J260" s="509"/>
      <c r="K260" s="509"/>
      <c r="L260" s="509"/>
      <c r="M260" s="499"/>
      <c r="N260" s="511"/>
      <c r="O260" s="511"/>
      <c r="P260" s="512" t="str">
        <f>IFERROR(VLOOKUP(Tabla465[[#This Row],[Provincia]],[1]Prov!$A$2:$B$156,2,FALSE),"")</f>
        <v/>
      </c>
      <c r="Q260" s="513"/>
      <c r="R260" s="498"/>
      <c r="S260" s="498"/>
      <c r="T260" s="498"/>
      <c r="U260" s="493" t="str">
        <f>IFERROR(IF(AND(Tabla465[[#This Row],[Cantidad de Insumos]]="",Tabla465[[#This Row],[Precio Unitario]]=""),"",Tabla465[[#This Row],[Precio Unitario]]*Tabla465[[#This Row],[Cantidad de Insumos]]),"")</f>
        <v/>
      </c>
      <c r="V260" s="493" t="str">
        <f>IFERROR(VLOOKUP($J260,[1]Insumos!$C$2:$F$528,4,FALSE),"")</f>
        <v/>
      </c>
      <c r="W260" s="504"/>
    </row>
    <row r="261" spans="2:23" x14ac:dyDescent="0.2">
      <c r="B261" s="490" t="str">
        <f>IF(Tabla465[[#This Row],[Tipos de Acciones]]="","",CONCATENATE(Tabla465[[#This Row],[POA]],".",Tabla465[[#This Row],[SRS]],".",Tabla465[[#This Row],[AREA]],".",Tabla465[[#This Row],[TIPO]]))</f>
        <v/>
      </c>
      <c r="C261" s="490" t="str">
        <f>IF(Tabla465[[#This Row],[Tipos de Acciones]]="","",'[1]Formulario PPGR1'!$N$2)</f>
        <v/>
      </c>
      <c r="D261" s="490" t="str">
        <f>IF(Tabla465[[#This Row],[Tipos de Acciones]]="","",'[1]Formulario PPGR1'!$N$3)</f>
        <v/>
      </c>
      <c r="E261" s="490" t="str">
        <f>IF(Tabla465[[#This Row],[Tipos de Acciones]]="","",'[1]Formulario PPGR1'!$N$4)</f>
        <v/>
      </c>
      <c r="F261" s="490" t="str">
        <f>IF(Tabla465[[#This Row],[Tipos de Acciones]]="","",'[1]Formulario PPGR1'!$N$5)</f>
        <v/>
      </c>
      <c r="G261" s="499"/>
      <c r="H261" s="509"/>
      <c r="I261" s="510" t="str">
        <f>IFERROR(VLOOKUP(Tabla465[[#This Row],[Tipo de Equipo]],[1]LSIns!F16:G32,2,FALSE),"")</f>
        <v/>
      </c>
      <c r="J261" s="509"/>
      <c r="K261" s="509"/>
      <c r="L261" s="509"/>
      <c r="M261" s="499"/>
      <c r="N261" s="511"/>
      <c r="O261" s="511"/>
      <c r="P261" s="512" t="str">
        <f>IFERROR(VLOOKUP(Tabla465[[#This Row],[Provincia]],[1]Prov!$A$2:$B$156,2,FALSE),"")</f>
        <v/>
      </c>
      <c r="Q261" s="513"/>
      <c r="R261" s="498"/>
      <c r="S261" s="498"/>
      <c r="T261" s="498"/>
      <c r="U261" s="493" t="str">
        <f>IFERROR(IF(AND(Tabla465[[#This Row],[Cantidad de Insumos]]="",Tabla465[[#This Row],[Precio Unitario]]=""),"",Tabla465[[#This Row],[Precio Unitario]]*Tabla465[[#This Row],[Cantidad de Insumos]]),"")</f>
        <v/>
      </c>
      <c r="V261" s="493" t="str">
        <f>IFERROR(VLOOKUP($J261,[1]Insumos!$C$2:$F$528,4,FALSE),"")</f>
        <v/>
      </c>
      <c r="W261" s="504"/>
    </row>
    <row r="262" spans="2:23" x14ac:dyDescent="0.2">
      <c r="B262" s="490" t="str">
        <f>IF(Tabla465[[#This Row],[Tipos de Acciones]]="","",CONCATENATE(Tabla465[[#This Row],[POA]],".",Tabla465[[#This Row],[SRS]],".",Tabla465[[#This Row],[AREA]],".",Tabla465[[#This Row],[TIPO]]))</f>
        <v/>
      </c>
      <c r="C262" s="490" t="str">
        <f>IF(Tabla465[[#This Row],[Tipos de Acciones]]="","",'[1]Formulario PPGR1'!$N$2)</f>
        <v/>
      </c>
      <c r="D262" s="490" t="str">
        <f>IF(Tabla465[[#This Row],[Tipos de Acciones]]="","",'[1]Formulario PPGR1'!$N$3)</f>
        <v/>
      </c>
      <c r="E262" s="490" t="str">
        <f>IF(Tabla465[[#This Row],[Tipos de Acciones]]="","",'[1]Formulario PPGR1'!$N$4)</f>
        <v/>
      </c>
      <c r="F262" s="490" t="str">
        <f>IF(Tabla465[[#This Row],[Tipos de Acciones]]="","",'[1]Formulario PPGR1'!$N$5)</f>
        <v/>
      </c>
      <c r="G262" s="499"/>
      <c r="H262" s="509"/>
      <c r="I262" s="510" t="str">
        <f>IFERROR(VLOOKUP(Tabla465[[#This Row],[Tipo de Equipo]],[1]LSIns!F16:G32,2,FALSE),"")</f>
        <v/>
      </c>
      <c r="J262" s="509"/>
      <c r="K262" s="509"/>
      <c r="L262" s="509"/>
      <c r="M262" s="499"/>
      <c r="N262" s="511"/>
      <c r="O262" s="511"/>
      <c r="P262" s="512" t="str">
        <f>IFERROR(VLOOKUP(Tabla465[[#This Row],[Provincia]],[1]Prov!$A$2:$B$156,2,FALSE),"")</f>
        <v/>
      </c>
      <c r="Q262" s="513"/>
      <c r="R262" s="498"/>
      <c r="S262" s="498"/>
      <c r="T262" s="498"/>
      <c r="U262" s="493" t="str">
        <f>IFERROR(IF(AND(Tabla465[[#This Row],[Cantidad de Insumos]]="",Tabla465[[#This Row],[Precio Unitario]]=""),"",Tabla465[[#This Row],[Precio Unitario]]*Tabla465[[#This Row],[Cantidad de Insumos]]),"")</f>
        <v/>
      </c>
      <c r="V262" s="493" t="str">
        <f>IFERROR(VLOOKUP($J262,[1]Insumos!$C$2:$F$528,4,FALSE),"")</f>
        <v/>
      </c>
      <c r="W262" s="504"/>
    </row>
    <row r="263" spans="2:23" x14ac:dyDescent="0.2">
      <c r="B263" s="490" t="str">
        <f>IF(Tabla465[[#This Row],[Tipos de Acciones]]="","",CONCATENATE(Tabla465[[#This Row],[POA]],".",Tabla465[[#This Row],[SRS]],".",Tabla465[[#This Row],[AREA]],".",Tabla465[[#This Row],[TIPO]]))</f>
        <v/>
      </c>
      <c r="C263" s="490" t="str">
        <f>IF(Tabla465[[#This Row],[Tipos de Acciones]]="","",'[1]Formulario PPGR1'!$N$2)</f>
        <v/>
      </c>
      <c r="D263" s="490" t="str">
        <f>IF(Tabla465[[#This Row],[Tipos de Acciones]]="","",'[1]Formulario PPGR1'!$N$3)</f>
        <v/>
      </c>
      <c r="E263" s="490" t="str">
        <f>IF(Tabla465[[#This Row],[Tipos de Acciones]]="","",'[1]Formulario PPGR1'!$N$4)</f>
        <v/>
      </c>
      <c r="F263" s="490" t="str">
        <f>IF(Tabla465[[#This Row],[Tipos de Acciones]]="","",'[1]Formulario PPGR1'!$N$5)</f>
        <v/>
      </c>
      <c r="G263" s="499"/>
      <c r="H263" s="509"/>
      <c r="I263" s="510" t="str">
        <f>IFERROR(VLOOKUP(Tabla465[[#This Row],[Tipo de Equipo]],[1]LSIns!F16:G32,2,FALSE),"")</f>
        <v/>
      </c>
      <c r="J263" s="509"/>
      <c r="K263" s="509"/>
      <c r="L263" s="509"/>
      <c r="M263" s="499"/>
      <c r="N263" s="511"/>
      <c r="O263" s="511"/>
      <c r="P263" s="512" t="str">
        <f>IFERROR(VLOOKUP(Tabla465[[#This Row],[Provincia]],[1]Prov!$A$2:$B$156,2,FALSE),"")</f>
        <v/>
      </c>
      <c r="Q263" s="513"/>
      <c r="R263" s="498"/>
      <c r="S263" s="498"/>
      <c r="T263" s="498"/>
      <c r="U263" s="493" t="str">
        <f>IFERROR(IF(AND(Tabla465[[#This Row],[Cantidad de Insumos]]="",Tabla465[[#This Row],[Precio Unitario]]=""),"",Tabla465[[#This Row],[Precio Unitario]]*Tabla465[[#This Row],[Cantidad de Insumos]]),"")</f>
        <v/>
      </c>
      <c r="V263" s="493" t="str">
        <f>IFERROR(VLOOKUP($J263,[1]Insumos!$C$2:$F$528,4,FALSE),"")</f>
        <v/>
      </c>
      <c r="W263" s="504"/>
    </row>
    <row r="264" spans="2:23" x14ac:dyDescent="0.2">
      <c r="B264" s="490" t="str">
        <f>IF(Tabla465[[#This Row],[Tipos de Acciones]]="","",CONCATENATE(Tabla465[[#This Row],[POA]],".",Tabla465[[#This Row],[SRS]],".",Tabla465[[#This Row],[AREA]],".",Tabla465[[#This Row],[TIPO]]))</f>
        <v/>
      </c>
      <c r="C264" s="490" t="str">
        <f>IF(Tabla465[[#This Row],[Tipos de Acciones]]="","",'[1]Formulario PPGR1'!$N$2)</f>
        <v/>
      </c>
      <c r="D264" s="490" t="str">
        <f>IF(Tabla465[[#This Row],[Tipos de Acciones]]="","",'[1]Formulario PPGR1'!$N$3)</f>
        <v/>
      </c>
      <c r="E264" s="490" t="str">
        <f>IF(Tabla465[[#This Row],[Tipos de Acciones]]="","",'[1]Formulario PPGR1'!$N$4)</f>
        <v/>
      </c>
      <c r="F264" s="490" t="str">
        <f>IF(Tabla465[[#This Row],[Tipos de Acciones]]="","",'[1]Formulario PPGR1'!$N$5)</f>
        <v/>
      </c>
      <c r="G264" s="499"/>
      <c r="H264" s="509"/>
      <c r="I264" s="510" t="str">
        <f>IFERROR(VLOOKUP(Tabla465[[#This Row],[Tipo de Equipo]],[1]LSIns!F16:G32,2,FALSE),"")</f>
        <v/>
      </c>
      <c r="J264" s="509"/>
      <c r="K264" s="509"/>
      <c r="L264" s="509"/>
      <c r="M264" s="499"/>
      <c r="N264" s="511"/>
      <c r="O264" s="511"/>
      <c r="P264" s="512" t="str">
        <f>IFERROR(VLOOKUP(Tabla465[[#This Row],[Provincia]],[1]Prov!$A$2:$B$156,2,FALSE),"")</f>
        <v/>
      </c>
      <c r="Q264" s="513"/>
      <c r="R264" s="498"/>
      <c r="S264" s="498"/>
      <c r="T264" s="498"/>
      <c r="U264" s="493" t="str">
        <f>IFERROR(IF(AND(Tabla465[[#This Row],[Cantidad de Insumos]]="",Tabla465[[#This Row],[Precio Unitario]]=""),"",Tabla465[[#This Row],[Precio Unitario]]*Tabla465[[#This Row],[Cantidad de Insumos]]),"")</f>
        <v/>
      </c>
      <c r="V264" s="493" t="str">
        <f>IFERROR(VLOOKUP($J264,[1]Insumos!$C$2:$F$528,4,FALSE),"")</f>
        <v/>
      </c>
      <c r="W264" s="504"/>
    </row>
    <row r="265" spans="2:23" x14ac:dyDescent="0.2">
      <c r="B265" s="490" t="str">
        <f>IF(Tabla465[[#This Row],[Tipos de Acciones]]="","",CONCATENATE(Tabla465[[#This Row],[POA]],".",Tabla465[[#This Row],[SRS]],".",Tabla465[[#This Row],[AREA]],".",Tabla465[[#This Row],[TIPO]]))</f>
        <v/>
      </c>
      <c r="C265" s="490" t="str">
        <f>IF(Tabla465[[#This Row],[Tipos de Acciones]]="","",'[1]Formulario PPGR1'!$N$2)</f>
        <v/>
      </c>
      <c r="D265" s="490" t="str">
        <f>IF(Tabla465[[#This Row],[Tipos de Acciones]]="","",'[1]Formulario PPGR1'!$N$3)</f>
        <v/>
      </c>
      <c r="E265" s="490" t="str">
        <f>IF(Tabla465[[#This Row],[Tipos de Acciones]]="","",'[1]Formulario PPGR1'!$N$4)</f>
        <v/>
      </c>
      <c r="F265" s="490" t="str">
        <f>IF(Tabla465[[#This Row],[Tipos de Acciones]]="","",'[1]Formulario PPGR1'!$N$5)</f>
        <v/>
      </c>
      <c r="G265" s="499"/>
      <c r="H265" s="509"/>
      <c r="I265" s="510" t="str">
        <f>IFERROR(VLOOKUP(Tabla465[[#This Row],[Tipo de Equipo]],[1]LSIns!F16:G32,2,FALSE),"")</f>
        <v/>
      </c>
      <c r="J265" s="509"/>
      <c r="K265" s="509"/>
      <c r="L265" s="509"/>
      <c r="M265" s="499"/>
      <c r="N265" s="511"/>
      <c r="O265" s="511"/>
      <c r="P265" s="512" t="str">
        <f>IFERROR(VLOOKUP(Tabla465[[#This Row],[Provincia]],[1]Prov!$A$2:$B$156,2,FALSE),"")</f>
        <v/>
      </c>
      <c r="Q265" s="513"/>
      <c r="R265" s="498"/>
      <c r="S265" s="498"/>
      <c r="T265" s="498"/>
      <c r="U265" s="493" t="str">
        <f>IFERROR(IF(AND(Tabla465[[#This Row],[Cantidad de Insumos]]="",Tabla465[[#This Row],[Precio Unitario]]=""),"",Tabla465[[#This Row],[Precio Unitario]]*Tabla465[[#This Row],[Cantidad de Insumos]]),"")</f>
        <v/>
      </c>
      <c r="V265" s="493" t="str">
        <f>IFERROR(VLOOKUP($J265,[1]Insumos!$C$2:$F$528,4,FALSE),"")</f>
        <v/>
      </c>
      <c r="W265" s="504"/>
    </row>
    <row r="266" spans="2:23" x14ac:dyDescent="0.2">
      <c r="B266" s="490" t="str">
        <f>IF(Tabla465[[#This Row],[Tipos de Acciones]]="","",CONCATENATE(Tabla465[[#This Row],[POA]],".",Tabla465[[#This Row],[SRS]],".",Tabla465[[#This Row],[AREA]],".",Tabla465[[#This Row],[TIPO]]))</f>
        <v/>
      </c>
      <c r="C266" s="490" t="str">
        <f>IF(Tabla465[[#This Row],[Tipos de Acciones]]="","",'[1]Formulario PPGR1'!$N$2)</f>
        <v/>
      </c>
      <c r="D266" s="490" t="str">
        <f>IF(Tabla465[[#This Row],[Tipos de Acciones]]="","",'[1]Formulario PPGR1'!$N$3)</f>
        <v/>
      </c>
      <c r="E266" s="490" t="str">
        <f>IF(Tabla465[[#This Row],[Tipos de Acciones]]="","",'[1]Formulario PPGR1'!$N$4)</f>
        <v/>
      </c>
      <c r="F266" s="490" t="str">
        <f>IF(Tabla465[[#This Row],[Tipos de Acciones]]="","",'[1]Formulario PPGR1'!$N$5)</f>
        <v/>
      </c>
      <c r="G266" s="499"/>
      <c r="H266" s="509"/>
      <c r="I266" s="510" t="str">
        <f>IFERROR(VLOOKUP(Tabla465[[#This Row],[Tipo de Equipo]],[1]LSIns!F16:G32,2,FALSE),"")</f>
        <v/>
      </c>
      <c r="J266" s="509"/>
      <c r="K266" s="509"/>
      <c r="L266" s="509"/>
      <c r="M266" s="499"/>
      <c r="N266" s="511"/>
      <c r="O266" s="511"/>
      <c r="P266" s="512" t="str">
        <f>IFERROR(VLOOKUP(Tabla465[[#This Row],[Provincia]],[1]Prov!$A$2:$B$156,2,FALSE),"")</f>
        <v/>
      </c>
      <c r="Q266" s="513"/>
      <c r="R266" s="498"/>
      <c r="S266" s="498"/>
      <c r="T266" s="498"/>
      <c r="U266" s="493" t="str">
        <f>IFERROR(IF(AND(Tabla465[[#This Row],[Cantidad de Insumos]]="",Tabla465[[#This Row],[Precio Unitario]]=""),"",Tabla465[[#This Row],[Precio Unitario]]*Tabla465[[#This Row],[Cantidad de Insumos]]),"")</f>
        <v/>
      </c>
      <c r="V266" s="493" t="str">
        <f>IFERROR(VLOOKUP($J266,[1]Insumos!$C$2:$F$528,4,FALSE),"")</f>
        <v/>
      </c>
      <c r="W266" s="504"/>
    </row>
    <row r="267" spans="2:23" x14ac:dyDescent="0.2">
      <c r="B267" s="490" t="str">
        <f>IF(Tabla465[[#This Row],[Tipos de Acciones]]="","",CONCATENATE(Tabla465[[#This Row],[POA]],".",Tabla465[[#This Row],[SRS]],".",Tabla465[[#This Row],[AREA]],".",Tabla465[[#This Row],[TIPO]]))</f>
        <v/>
      </c>
      <c r="C267" s="490" t="str">
        <f>IF(Tabla465[[#This Row],[Tipos de Acciones]]="","",'[1]Formulario PPGR1'!$N$2)</f>
        <v/>
      </c>
      <c r="D267" s="490" t="str">
        <f>IF(Tabla465[[#This Row],[Tipos de Acciones]]="","",'[1]Formulario PPGR1'!$N$3)</f>
        <v/>
      </c>
      <c r="E267" s="490" t="str">
        <f>IF(Tabla465[[#This Row],[Tipos de Acciones]]="","",'[1]Formulario PPGR1'!$N$4)</f>
        <v/>
      </c>
      <c r="F267" s="490" t="str">
        <f>IF(Tabla465[[#This Row],[Tipos de Acciones]]="","",'[1]Formulario PPGR1'!$N$5)</f>
        <v/>
      </c>
      <c r="G267" s="499"/>
      <c r="H267" s="509"/>
      <c r="I267" s="510" t="str">
        <f>IFERROR(VLOOKUP(Tabla465[[#This Row],[Tipo de Equipo]],[1]LSIns!F16:G32,2,FALSE),"")</f>
        <v/>
      </c>
      <c r="J267" s="509"/>
      <c r="K267" s="509"/>
      <c r="L267" s="509"/>
      <c r="M267" s="499"/>
      <c r="N267" s="511"/>
      <c r="O267" s="511"/>
      <c r="P267" s="512" t="str">
        <f>IFERROR(VLOOKUP(Tabla465[[#This Row],[Provincia]],[1]Prov!$A$2:$B$156,2,FALSE),"")</f>
        <v/>
      </c>
      <c r="Q267" s="513"/>
      <c r="R267" s="498"/>
      <c r="S267" s="498"/>
      <c r="T267" s="498"/>
      <c r="U267" s="493" t="str">
        <f>IFERROR(IF(AND(Tabla465[[#This Row],[Cantidad de Insumos]]="",Tabla465[[#This Row],[Precio Unitario]]=""),"",Tabla465[[#This Row],[Precio Unitario]]*Tabla465[[#This Row],[Cantidad de Insumos]]),"")</f>
        <v/>
      </c>
      <c r="V267" s="493" t="str">
        <f>IFERROR(VLOOKUP($J267,[1]Insumos!$C$2:$F$528,4,FALSE),"")</f>
        <v/>
      </c>
      <c r="W267" s="504"/>
    </row>
    <row r="268" spans="2:23" x14ac:dyDescent="0.2">
      <c r="B268" s="490" t="str">
        <f>IF(Tabla465[[#This Row],[Tipos de Acciones]]="","",CONCATENATE(Tabla465[[#This Row],[POA]],".",Tabla465[[#This Row],[SRS]],".",Tabla465[[#This Row],[AREA]],".",Tabla465[[#This Row],[TIPO]]))</f>
        <v/>
      </c>
      <c r="C268" s="490" t="str">
        <f>IF(Tabla465[[#This Row],[Tipos de Acciones]]="","",'[1]Formulario PPGR1'!$N$2)</f>
        <v/>
      </c>
      <c r="D268" s="490" t="str">
        <f>IF(Tabla465[[#This Row],[Tipos de Acciones]]="","",'[1]Formulario PPGR1'!$N$3)</f>
        <v/>
      </c>
      <c r="E268" s="490" t="str">
        <f>IF(Tabla465[[#This Row],[Tipos de Acciones]]="","",'[1]Formulario PPGR1'!$N$4)</f>
        <v/>
      </c>
      <c r="F268" s="490" t="str">
        <f>IF(Tabla465[[#This Row],[Tipos de Acciones]]="","",'[1]Formulario PPGR1'!$N$5)</f>
        <v/>
      </c>
      <c r="G268" s="499"/>
      <c r="H268" s="509"/>
      <c r="I268" s="510" t="str">
        <f>IFERROR(VLOOKUP(Tabla465[[#This Row],[Tipo de Equipo]],[1]LSIns!F16:G32,2,FALSE),"")</f>
        <v/>
      </c>
      <c r="J268" s="509"/>
      <c r="K268" s="509"/>
      <c r="L268" s="509"/>
      <c r="M268" s="499"/>
      <c r="N268" s="511"/>
      <c r="O268" s="511"/>
      <c r="P268" s="512" t="str">
        <f>IFERROR(VLOOKUP(Tabla465[[#This Row],[Provincia]],[1]Prov!$A$2:$B$156,2,FALSE),"")</f>
        <v/>
      </c>
      <c r="Q268" s="513"/>
      <c r="R268" s="498"/>
      <c r="S268" s="498"/>
      <c r="T268" s="498"/>
      <c r="U268" s="493" t="str">
        <f>IFERROR(IF(AND(Tabla465[[#This Row],[Cantidad de Insumos]]="",Tabla465[[#This Row],[Precio Unitario]]=""),"",Tabla465[[#This Row],[Precio Unitario]]*Tabla465[[#This Row],[Cantidad de Insumos]]),"")</f>
        <v/>
      </c>
      <c r="V268" s="493" t="str">
        <f>IFERROR(VLOOKUP($J268,[1]Insumos!$C$2:$F$528,4,FALSE),"")</f>
        <v/>
      </c>
      <c r="W268" s="504"/>
    </row>
    <row r="269" spans="2:23" x14ac:dyDescent="0.2">
      <c r="B269" s="490" t="str">
        <f>IF(Tabla465[[#This Row],[Tipos de Acciones]]="","",CONCATENATE(Tabla465[[#This Row],[POA]],".",Tabla465[[#This Row],[SRS]],".",Tabla465[[#This Row],[AREA]],".",Tabla465[[#This Row],[TIPO]]))</f>
        <v/>
      </c>
      <c r="C269" s="490" t="str">
        <f>IF(Tabla465[[#This Row],[Tipos de Acciones]]="","",'[1]Formulario PPGR1'!$N$2)</f>
        <v/>
      </c>
      <c r="D269" s="490" t="str">
        <f>IF(Tabla465[[#This Row],[Tipos de Acciones]]="","",'[1]Formulario PPGR1'!$N$3)</f>
        <v/>
      </c>
      <c r="E269" s="490" t="str">
        <f>IF(Tabla465[[#This Row],[Tipos de Acciones]]="","",'[1]Formulario PPGR1'!$N$4)</f>
        <v/>
      </c>
      <c r="F269" s="490" t="str">
        <f>IF(Tabla465[[#This Row],[Tipos de Acciones]]="","",'[1]Formulario PPGR1'!$N$5)</f>
        <v/>
      </c>
      <c r="G269" s="499"/>
      <c r="H269" s="509"/>
      <c r="I269" s="510" t="str">
        <f>IFERROR(VLOOKUP(Tabla465[[#This Row],[Tipo de Equipo]],[1]LSIns!F16:G32,2,FALSE),"")</f>
        <v/>
      </c>
      <c r="J269" s="509"/>
      <c r="K269" s="509"/>
      <c r="L269" s="509"/>
      <c r="M269" s="499"/>
      <c r="N269" s="511"/>
      <c r="O269" s="511"/>
      <c r="P269" s="512" t="str">
        <f>IFERROR(VLOOKUP(Tabla465[[#This Row],[Provincia]],[1]Prov!$A$2:$B$156,2,FALSE),"")</f>
        <v/>
      </c>
      <c r="Q269" s="513"/>
      <c r="R269" s="498"/>
      <c r="S269" s="498"/>
      <c r="T269" s="498"/>
      <c r="U269" s="493" t="str">
        <f>IFERROR(IF(AND(Tabla465[[#This Row],[Cantidad de Insumos]]="",Tabla465[[#This Row],[Precio Unitario]]=""),"",Tabla465[[#This Row],[Precio Unitario]]*Tabla465[[#This Row],[Cantidad de Insumos]]),"")</f>
        <v/>
      </c>
      <c r="V269" s="493" t="str">
        <f>IFERROR(VLOOKUP($J269,[1]Insumos!$C$2:$F$528,4,FALSE),"")</f>
        <v/>
      </c>
      <c r="W269" s="504"/>
    </row>
    <row r="270" spans="2:23" x14ac:dyDescent="0.2">
      <c r="B270" s="490" t="str">
        <f>IF(Tabla465[[#This Row],[Tipos de Acciones]]="","",CONCATENATE(Tabla465[[#This Row],[POA]],".",Tabla465[[#This Row],[SRS]],".",Tabla465[[#This Row],[AREA]],".",Tabla465[[#This Row],[TIPO]]))</f>
        <v/>
      </c>
      <c r="C270" s="490" t="str">
        <f>IF(Tabla465[[#This Row],[Tipos de Acciones]]="","",'[1]Formulario PPGR1'!$N$2)</f>
        <v/>
      </c>
      <c r="D270" s="490" t="str">
        <f>IF(Tabla465[[#This Row],[Tipos de Acciones]]="","",'[1]Formulario PPGR1'!$N$3)</f>
        <v/>
      </c>
      <c r="E270" s="490" t="str">
        <f>IF(Tabla465[[#This Row],[Tipos de Acciones]]="","",'[1]Formulario PPGR1'!$N$4)</f>
        <v/>
      </c>
      <c r="F270" s="490" t="str">
        <f>IF(Tabla465[[#This Row],[Tipos de Acciones]]="","",'[1]Formulario PPGR1'!$N$5)</f>
        <v/>
      </c>
      <c r="G270" s="499"/>
      <c r="H270" s="509"/>
      <c r="I270" s="510" t="str">
        <f>IFERROR(VLOOKUP(Tabla465[[#This Row],[Tipo de Equipo]],[1]LSIns!F16:G32,2,FALSE),"")</f>
        <v/>
      </c>
      <c r="J270" s="509"/>
      <c r="K270" s="509"/>
      <c r="L270" s="509"/>
      <c r="M270" s="499"/>
      <c r="N270" s="511"/>
      <c r="O270" s="511"/>
      <c r="P270" s="512" t="str">
        <f>IFERROR(VLOOKUP(Tabla465[[#This Row],[Provincia]],[1]Prov!$A$2:$B$156,2,FALSE),"")</f>
        <v/>
      </c>
      <c r="Q270" s="513"/>
      <c r="R270" s="498"/>
      <c r="S270" s="498"/>
      <c r="T270" s="498"/>
      <c r="U270" s="493" t="str">
        <f>IFERROR(IF(AND(Tabla465[[#This Row],[Cantidad de Insumos]]="",Tabla465[[#This Row],[Precio Unitario]]=""),"",Tabla465[[#This Row],[Precio Unitario]]*Tabla465[[#This Row],[Cantidad de Insumos]]),"")</f>
        <v/>
      </c>
      <c r="V270" s="493" t="str">
        <f>IFERROR(VLOOKUP($J270,[1]Insumos!$C$2:$F$528,4,FALSE),"")</f>
        <v/>
      </c>
      <c r="W270" s="504"/>
    </row>
    <row r="271" spans="2:23" x14ac:dyDescent="0.2">
      <c r="B271" s="490" t="str">
        <f>IF(Tabla465[[#This Row],[Tipos de Acciones]]="","",CONCATENATE(Tabla465[[#This Row],[POA]],".",Tabla465[[#This Row],[SRS]],".",Tabla465[[#This Row],[AREA]],".",Tabla465[[#This Row],[TIPO]]))</f>
        <v/>
      </c>
      <c r="C271" s="490" t="str">
        <f>IF(Tabla465[[#This Row],[Tipos de Acciones]]="","",'[1]Formulario PPGR1'!$N$2)</f>
        <v/>
      </c>
      <c r="D271" s="490" t="str">
        <f>IF(Tabla465[[#This Row],[Tipos de Acciones]]="","",'[1]Formulario PPGR1'!$N$3)</f>
        <v/>
      </c>
      <c r="E271" s="490" t="str">
        <f>IF(Tabla465[[#This Row],[Tipos de Acciones]]="","",'[1]Formulario PPGR1'!$N$4)</f>
        <v/>
      </c>
      <c r="F271" s="490" t="str">
        <f>IF(Tabla465[[#This Row],[Tipos de Acciones]]="","",'[1]Formulario PPGR1'!$N$5)</f>
        <v/>
      </c>
      <c r="G271" s="499"/>
      <c r="H271" s="509"/>
      <c r="I271" s="510" t="str">
        <f>IFERROR(VLOOKUP(Tabla465[[#This Row],[Tipo de Equipo]],[1]LSIns!F16:G32,2,FALSE),"")</f>
        <v/>
      </c>
      <c r="J271" s="509"/>
      <c r="K271" s="509"/>
      <c r="L271" s="509"/>
      <c r="M271" s="499"/>
      <c r="N271" s="511"/>
      <c r="O271" s="511"/>
      <c r="P271" s="512" t="str">
        <f>IFERROR(VLOOKUP(Tabla465[[#This Row],[Provincia]],[1]Prov!$A$2:$B$156,2,FALSE),"")</f>
        <v/>
      </c>
      <c r="Q271" s="513"/>
      <c r="R271" s="498"/>
      <c r="S271" s="498"/>
      <c r="T271" s="498"/>
      <c r="U271" s="493" t="str">
        <f>IFERROR(IF(AND(Tabla465[[#This Row],[Cantidad de Insumos]]="",Tabla465[[#This Row],[Precio Unitario]]=""),"",Tabla465[[#This Row],[Precio Unitario]]*Tabla465[[#This Row],[Cantidad de Insumos]]),"")</f>
        <v/>
      </c>
      <c r="V271" s="493" t="str">
        <f>IFERROR(VLOOKUP($J271,[1]Insumos!$C$2:$F$528,4,FALSE),"")</f>
        <v/>
      </c>
      <c r="W271" s="504"/>
    </row>
    <row r="272" spans="2:23" x14ac:dyDescent="0.2">
      <c r="B272" s="490" t="str">
        <f>IF(Tabla465[[#This Row],[Tipos de Acciones]]="","",CONCATENATE(Tabla465[[#This Row],[POA]],".",Tabla465[[#This Row],[SRS]],".",Tabla465[[#This Row],[AREA]],".",Tabla465[[#This Row],[TIPO]]))</f>
        <v/>
      </c>
      <c r="C272" s="490" t="str">
        <f>IF(Tabla465[[#This Row],[Tipos de Acciones]]="","",'[1]Formulario PPGR1'!$N$2)</f>
        <v/>
      </c>
      <c r="D272" s="490" t="str">
        <f>IF(Tabla465[[#This Row],[Tipos de Acciones]]="","",'[1]Formulario PPGR1'!$N$3)</f>
        <v/>
      </c>
      <c r="E272" s="490" t="str">
        <f>IF(Tabla465[[#This Row],[Tipos de Acciones]]="","",'[1]Formulario PPGR1'!$N$4)</f>
        <v/>
      </c>
      <c r="F272" s="490" t="str">
        <f>IF(Tabla465[[#This Row],[Tipos de Acciones]]="","",'[1]Formulario PPGR1'!$N$5)</f>
        <v/>
      </c>
      <c r="G272" s="499"/>
      <c r="H272" s="509"/>
      <c r="I272" s="510" t="str">
        <f>IFERROR(VLOOKUP(Tabla465[[#This Row],[Tipo de Equipo]],[1]LSIns!F16:G32,2,FALSE),"")</f>
        <v/>
      </c>
      <c r="J272" s="509"/>
      <c r="K272" s="509"/>
      <c r="L272" s="509"/>
      <c r="M272" s="499"/>
      <c r="N272" s="511"/>
      <c r="O272" s="511"/>
      <c r="P272" s="512" t="str">
        <f>IFERROR(VLOOKUP(Tabla465[[#This Row],[Provincia]],[1]Prov!$A$2:$B$156,2,FALSE),"")</f>
        <v/>
      </c>
      <c r="Q272" s="513"/>
      <c r="R272" s="498"/>
      <c r="S272" s="498"/>
      <c r="T272" s="498"/>
      <c r="U272" s="493" t="str">
        <f>IFERROR(IF(AND(Tabla465[[#This Row],[Cantidad de Insumos]]="",Tabla465[[#This Row],[Precio Unitario]]=""),"",Tabla465[[#This Row],[Precio Unitario]]*Tabla465[[#This Row],[Cantidad de Insumos]]),"")</f>
        <v/>
      </c>
      <c r="V272" s="493" t="str">
        <f>IFERROR(VLOOKUP($J272,[1]Insumos!$C$2:$F$528,4,FALSE),"")</f>
        <v/>
      </c>
      <c r="W272" s="504"/>
    </row>
    <row r="273" spans="2:23" x14ac:dyDescent="0.2">
      <c r="B273" s="490" t="str">
        <f>IF(Tabla465[[#This Row],[Tipos de Acciones]]="","",CONCATENATE(Tabla465[[#This Row],[POA]],".",Tabla465[[#This Row],[SRS]],".",Tabla465[[#This Row],[AREA]],".",Tabla465[[#This Row],[TIPO]]))</f>
        <v/>
      </c>
      <c r="C273" s="490" t="str">
        <f>IF(Tabla465[[#This Row],[Tipos de Acciones]]="","",'[1]Formulario PPGR1'!$N$2)</f>
        <v/>
      </c>
      <c r="D273" s="490" t="str">
        <f>IF(Tabla465[[#This Row],[Tipos de Acciones]]="","",'[1]Formulario PPGR1'!$N$3)</f>
        <v/>
      </c>
      <c r="E273" s="490" t="str">
        <f>IF(Tabla465[[#This Row],[Tipos de Acciones]]="","",'[1]Formulario PPGR1'!$N$4)</f>
        <v/>
      </c>
      <c r="F273" s="490" t="str">
        <f>IF(Tabla465[[#This Row],[Tipos de Acciones]]="","",'[1]Formulario PPGR1'!$N$5)</f>
        <v/>
      </c>
      <c r="G273" s="499"/>
      <c r="H273" s="509"/>
      <c r="I273" s="510" t="str">
        <f>IFERROR(VLOOKUP(Tabla465[[#This Row],[Tipo de Equipo]],[1]LSIns!F16:G32,2,FALSE),"")</f>
        <v/>
      </c>
      <c r="J273" s="509"/>
      <c r="K273" s="509"/>
      <c r="L273" s="509"/>
      <c r="M273" s="499"/>
      <c r="N273" s="511"/>
      <c r="O273" s="511"/>
      <c r="P273" s="512" t="str">
        <f>IFERROR(VLOOKUP(Tabla465[[#This Row],[Provincia]],[1]Prov!$A$2:$B$156,2,FALSE),"")</f>
        <v/>
      </c>
      <c r="Q273" s="513"/>
      <c r="R273" s="498"/>
      <c r="S273" s="498"/>
      <c r="T273" s="498"/>
      <c r="U273" s="493" t="str">
        <f>IFERROR(IF(AND(Tabla465[[#This Row],[Cantidad de Insumos]]="",Tabla465[[#This Row],[Precio Unitario]]=""),"",Tabla465[[#This Row],[Precio Unitario]]*Tabla465[[#This Row],[Cantidad de Insumos]]),"")</f>
        <v/>
      </c>
      <c r="V273" s="493" t="str">
        <f>IFERROR(VLOOKUP($J273,[1]Insumos!$C$2:$F$528,4,FALSE),"")</f>
        <v/>
      </c>
      <c r="W273" s="504"/>
    </row>
    <row r="274" spans="2:23" x14ac:dyDescent="0.2">
      <c r="B274" s="490" t="str">
        <f>IF(Tabla465[[#This Row],[Tipos de Acciones]]="","",CONCATENATE(Tabla465[[#This Row],[POA]],".",Tabla465[[#This Row],[SRS]],".",Tabla465[[#This Row],[AREA]],".",Tabla465[[#This Row],[TIPO]]))</f>
        <v/>
      </c>
      <c r="C274" s="490" t="str">
        <f>IF(Tabla465[[#This Row],[Tipos de Acciones]]="","",'[1]Formulario PPGR1'!$N$2)</f>
        <v/>
      </c>
      <c r="D274" s="490" t="str">
        <f>IF(Tabla465[[#This Row],[Tipos de Acciones]]="","",'[1]Formulario PPGR1'!$N$3)</f>
        <v/>
      </c>
      <c r="E274" s="490" t="str">
        <f>IF(Tabla465[[#This Row],[Tipos de Acciones]]="","",'[1]Formulario PPGR1'!$N$4)</f>
        <v/>
      </c>
      <c r="F274" s="490" t="str">
        <f>IF(Tabla465[[#This Row],[Tipos de Acciones]]="","",'[1]Formulario PPGR1'!$N$5)</f>
        <v/>
      </c>
      <c r="G274" s="499"/>
      <c r="H274" s="509"/>
      <c r="I274" s="510" t="str">
        <f>IFERROR(VLOOKUP(Tabla465[[#This Row],[Tipo de Equipo]],[1]LSIns!F16:G32,2,FALSE),"")</f>
        <v/>
      </c>
      <c r="J274" s="509"/>
      <c r="K274" s="509"/>
      <c r="L274" s="509"/>
      <c r="M274" s="499"/>
      <c r="N274" s="511"/>
      <c r="O274" s="511"/>
      <c r="P274" s="512" t="str">
        <f>IFERROR(VLOOKUP(Tabla465[[#This Row],[Provincia]],[1]Prov!$A$2:$B$156,2,FALSE),"")</f>
        <v/>
      </c>
      <c r="Q274" s="513"/>
      <c r="R274" s="498"/>
      <c r="S274" s="498"/>
      <c r="T274" s="498"/>
      <c r="U274" s="493" t="str">
        <f>IFERROR(IF(AND(Tabla465[[#This Row],[Cantidad de Insumos]]="",Tabla465[[#This Row],[Precio Unitario]]=""),"",Tabla465[[#This Row],[Precio Unitario]]*Tabla465[[#This Row],[Cantidad de Insumos]]),"")</f>
        <v/>
      </c>
      <c r="V274" s="493" t="str">
        <f>IFERROR(VLOOKUP($J274,[1]Insumos!$C$2:$F$528,4,FALSE),"")</f>
        <v/>
      </c>
      <c r="W274" s="504"/>
    </row>
    <row r="275" spans="2:23" x14ac:dyDescent="0.2">
      <c r="B275" s="490" t="str">
        <f>IF(Tabla465[[#This Row],[Tipos de Acciones]]="","",CONCATENATE(Tabla465[[#This Row],[POA]],".",Tabla465[[#This Row],[SRS]],".",Tabla465[[#This Row],[AREA]],".",Tabla465[[#This Row],[TIPO]]))</f>
        <v/>
      </c>
      <c r="C275" s="490" t="str">
        <f>IF(Tabla465[[#This Row],[Tipos de Acciones]]="","",'[1]Formulario PPGR1'!$N$2)</f>
        <v/>
      </c>
      <c r="D275" s="490" t="str">
        <f>IF(Tabla465[[#This Row],[Tipos de Acciones]]="","",'[1]Formulario PPGR1'!$N$3)</f>
        <v/>
      </c>
      <c r="E275" s="490" t="str">
        <f>IF(Tabla465[[#This Row],[Tipos de Acciones]]="","",'[1]Formulario PPGR1'!$N$4)</f>
        <v/>
      </c>
      <c r="F275" s="490" t="str">
        <f>IF(Tabla465[[#This Row],[Tipos de Acciones]]="","",'[1]Formulario PPGR1'!$N$5)</f>
        <v/>
      </c>
      <c r="G275" s="499"/>
      <c r="H275" s="509"/>
      <c r="I275" s="510" t="str">
        <f>IFERROR(VLOOKUP(Tabla465[[#This Row],[Tipo de Equipo]],[1]LSIns!F16:G32,2,FALSE),"")</f>
        <v/>
      </c>
      <c r="J275" s="509"/>
      <c r="K275" s="509"/>
      <c r="L275" s="509"/>
      <c r="M275" s="499"/>
      <c r="N275" s="511"/>
      <c r="O275" s="511"/>
      <c r="P275" s="512" t="str">
        <f>IFERROR(VLOOKUP(Tabla465[[#This Row],[Provincia]],[1]Prov!$A$2:$B$156,2,FALSE),"")</f>
        <v/>
      </c>
      <c r="Q275" s="513"/>
      <c r="R275" s="498"/>
      <c r="S275" s="498"/>
      <c r="T275" s="498"/>
      <c r="U275" s="493" t="str">
        <f>IFERROR(IF(AND(Tabla465[[#This Row],[Cantidad de Insumos]]="",Tabla465[[#This Row],[Precio Unitario]]=""),"",Tabla465[[#This Row],[Precio Unitario]]*Tabla465[[#This Row],[Cantidad de Insumos]]),"")</f>
        <v/>
      </c>
      <c r="V275" s="493" t="str">
        <f>IFERROR(VLOOKUP($J275,[1]Insumos!$C$2:$F$528,4,FALSE),"")</f>
        <v/>
      </c>
      <c r="W275" s="504"/>
    </row>
    <row r="276" spans="2:23" x14ac:dyDescent="0.2">
      <c r="B276" s="490" t="str">
        <f>IF(Tabla465[[#This Row],[Tipos de Acciones]]="","",CONCATENATE(Tabla465[[#This Row],[POA]],".",Tabla465[[#This Row],[SRS]],".",Tabla465[[#This Row],[AREA]],".",Tabla465[[#This Row],[TIPO]]))</f>
        <v/>
      </c>
      <c r="C276" s="490" t="str">
        <f>IF(Tabla465[[#This Row],[Tipos de Acciones]]="","",'[1]Formulario PPGR1'!$N$2)</f>
        <v/>
      </c>
      <c r="D276" s="490" t="str">
        <f>IF(Tabla465[[#This Row],[Tipos de Acciones]]="","",'[1]Formulario PPGR1'!$N$3)</f>
        <v/>
      </c>
      <c r="E276" s="490" t="str">
        <f>IF(Tabla465[[#This Row],[Tipos de Acciones]]="","",'[1]Formulario PPGR1'!$N$4)</f>
        <v/>
      </c>
      <c r="F276" s="490" t="str">
        <f>IF(Tabla465[[#This Row],[Tipos de Acciones]]="","",'[1]Formulario PPGR1'!$N$5)</f>
        <v/>
      </c>
      <c r="G276" s="499"/>
      <c r="H276" s="509"/>
      <c r="I276" s="510" t="str">
        <f>IFERROR(VLOOKUP(Tabla465[[#This Row],[Tipo de Equipo]],[1]LSIns!F16:G32,2,FALSE),"")</f>
        <v/>
      </c>
      <c r="J276" s="509"/>
      <c r="K276" s="509"/>
      <c r="L276" s="509"/>
      <c r="M276" s="499"/>
      <c r="N276" s="511"/>
      <c r="O276" s="511"/>
      <c r="P276" s="512" t="str">
        <f>IFERROR(VLOOKUP(Tabla465[[#This Row],[Provincia]],[1]Prov!$A$2:$B$156,2,FALSE),"")</f>
        <v/>
      </c>
      <c r="Q276" s="513"/>
      <c r="R276" s="498"/>
      <c r="S276" s="498"/>
      <c r="T276" s="498"/>
      <c r="U276" s="493" t="str">
        <f>IFERROR(IF(AND(Tabla465[[#This Row],[Cantidad de Insumos]]="",Tabla465[[#This Row],[Precio Unitario]]=""),"",Tabla465[[#This Row],[Precio Unitario]]*Tabla465[[#This Row],[Cantidad de Insumos]]),"")</f>
        <v/>
      </c>
      <c r="V276" s="493" t="str">
        <f>IFERROR(VLOOKUP($J276,[1]Insumos!$C$2:$F$528,4,FALSE),"")</f>
        <v/>
      </c>
      <c r="W276" s="504"/>
    </row>
    <row r="277" spans="2:23" x14ac:dyDescent="0.2">
      <c r="B277" s="490" t="str">
        <f>IF(Tabla465[[#This Row],[Tipos de Acciones]]="","",CONCATENATE(Tabla465[[#This Row],[POA]],".",Tabla465[[#This Row],[SRS]],".",Tabla465[[#This Row],[AREA]],".",Tabla465[[#This Row],[TIPO]]))</f>
        <v/>
      </c>
      <c r="C277" s="490" t="str">
        <f>IF(Tabla465[[#This Row],[Tipos de Acciones]]="","",'[1]Formulario PPGR1'!$N$2)</f>
        <v/>
      </c>
      <c r="D277" s="490" t="str">
        <f>IF(Tabla465[[#This Row],[Tipos de Acciones]]="","",'[1]Formulario PPGR1'!$N$3)</f>
        <v/>
      </c>
      <c r="E277" s="490" t="str">
        <f>IF(Tabla465[[#This Row],[Tipos de Acciones]]="","",'[1]Formulario PPGR1'!$N$4)</f>
        <v/>
      </c>
      <c r="F277" s="490" t="str">
        <f>IF(Tabla465[[#This Row],[Tipos de Acciones]]="","",'[1]Formulario PPGR1'!$N$5)</f>
        <v/>
      </c>
      <c r="G277" s="499"/>
      <c r="H277" s="509"/>
      <c r="I277" s="510" t="str">
        <f>IFERROR(VLOOKUP(Tabla465[[#This Row],[Tipo de Equipo]],[1]LSIns!F16:G32,2,FALSE),"")</f>
        <v/>
      </c>
      <c r="J277" s="509"/>
      <c r="K277" s="509"/>
      <c r="L277" s="509"/>
      <c r="M277" s="499"/>
      <c r="N277" s="511"/>
      <c r="O277" s="511"/>
      <c r="P277" s="512" t="str">
        <f>IFERROR(VLOOKUP(Tabla465[[#This Row],[Provincia]],[1]Prov!$A$2:$B$156,2,FALSE),"")</f>
        <v/>
      </c>
      <c r="Q277" s="513"/>
      <c r="R277" s="498"/>
      <c r="S277" s="498"/>
      <c r="T277" s="498"/>
      <c r="U277" s="493" t="str">
        <f>IFERROR(IF(AND(Tabla465[[#This Row],[Cantidad de Insumos]]="",Tabla465[[#This Row],[Precio Unitario]]=""),"",Tabla465[[#This Row],[Precio Unitario]]*Tabla465[[#This Row],[Cantidad de Insumos]]),"")</f>
        <v/>
      </c>
      <c r="V277" s="493" t="str">
        <f>IFERROR(VLOOKUP($J277,[1]Insumos!$C$2:$F$528,4,FALSE),"")</f>
        <v/>
      </c>
      <c r="W277" s="504"/>
    </row>
    <row r="278" spans="2:23" x14ac:dyDescent="0.2">
      <c r="B278" s="490" t="str">
        <f>IF(Tabla465[[#This Row],[Tipos de Acciones]]="","",CONCATENATE(Tabla465[[#This Row],[POA]],".",Tabla465[[#This Row],[SRS]],".",Tabla465[[#This Row],[AREA]],".",Tabla465[[#This Row],[TIPO]]))</f>
        <v/>
      </c>
      <c r="C278" s="490" t="str">
        <f>IF(Tabla465[[#This Row],[Tipos de Acciones]]="","",'[1]Formulario PPGR1'!$N$2)</f>
        <v/>
      </c>
      <c r="D278" s="490" t="str">
        <f>IF(Tabla465[[#This Row],[Tipos de Acciones]]="","",'[1]Formulario PPGR1'!$N$3)</f>
        <v/>
      </c>
      <c r="E278" s="490" t="str">
        <f>IF(Tabla465[[#This Row],[Tipos de Acciones]]="","",'[1]Formulario PPGR1'!$N$4)</f>
        <v/>
      </c>
      <c r="F278" s="490" t="str">
        <f>IF(Tabla465[[#This Row],[Tipos de Acciones]]="","",'[1]Formulario PPGR1'!$N$5)</f>
        <v/>
      </c>
      <c r="G278" s="499"/>
      <c r="H278" s="509"/>
      <c r="I278" s="510" t="str">
        <f>IFERROR(VLOOKUP(Tabla465[[#This Row],[Tipo de Equipo]],[1]LSIns!F16:G32,2,FALSE),"")</f>
        <v/>
      </c>
      <c r="J278" s="509"/>
      <c r="K278" s="509"/>
      <c r="L278" s="509"/>
      <c r="M278" s="499"/>
      <c r="N278" s="511"/>
      <c r="O278" s="511"/>
      <c r="P278" s="512" t="str">
        <f>IFERROR(VLOOKUP(Tabla465[[#This Row],[Provincia]],[1]Prov!$A$2:$B$156,2,FALSE),"")</f>
        <v/>
      </c>
      <c r="Q278" s="513"/>
      <c r="R278" s="498"/>
      <c r="S278" s="498"/>
      <c r="T278" s="498"/>
      <c r="U278" s="493" t="str">
        <f>IFERROR(IF(AND(Tabla465[[#This Row],[Cantidad de Insumos]]="",Tabla465[[#This Row],[Precio Unitario]]=""),"",Tabla465[[#This Row],[Precio Unitario]]*Tabla465[[#This Row],[Cantidad de Insumos]]),"")</f>
        <v/>
      </c>
      <c r="V278" s="493" t="str">
        <f>IFERROR(VLOOKUP($J278,[1]Insumos!$C$2:$F$528,4,FALSE),"")</f>
        <v/>
      </c>
      <c r="W278" s="504"/>
    </row>
    <row r="279" spans="2:23" x14ac:dyDescent="0.2">
      <c r="B279" s="490" t="str">
        <f>IF(Tabla465[[#This Row],[Tipos de Acciones]]="","",CONCATENATE(Tabla465[[#This Row],[POA]],".",Tabla465[[#This Row],[SRS]],".",Tabla465[[#This Row],[AREA]],".",Tabla465[[#This Row],[TIPO]]))</f>
        <v/>
      </c>
      <c r="C279" s="490" t="str">
        <f>IF(Tabla465[[#This Row],[Tipos de Acciones]]="","",'[1]Formulario PPGR1'!$N$2)</f>
        <v/>
      </c>
      <c r="D279" s="490" t="str">
        <f>IF(Tabla465[[#This Row],[Tipos de Acciones]]="","",'[1]Formulario PPGR1'!$N$3)</f>
        <v/>
      </c>
      <c r="E279" s="490" t="str">
        <f>IF(Tabla465[[#This Row],[Tipos de Acciones]]="","",'[1]Formulario PPGR1'!$N$4)</f>
        <v/>
      </c>
      <c r="F279" s="490" t="str">
        <f>IF(Tabla465[[#This Row],[Tipos de Acciones]]="","",'[1]Formulario PPGR1'!$N$5)</f>
        <v/>
      </c>
      <c r="G279" s="499"/>
      <c r="H279" s="509"/>
      <c r="I279" s="510" t="str">
        <f>IFERROR(VLOOKUP(Tabla465[[#This Row],[Tipo de Equipo]],[1]LSIns!F16:G32,2,FALSE),"")</f>
        <v/>
      </c>
      <c r="J279" s="509"/>
      <c r="K279" s="509"/>
      <c r="L279" s="509"/>
      <c r="M279" s="499"/>
      <c r="N279" s="511"/>
      <c r="O279" s="511"/>
      <c r="P279" s="512" t="str">
        <f>IFERROR(VLOOKUP(Tabla465[[#This Row],[Provincia]],[1]Prov!$A$2:$B$156,2,FALSE),"")</f>
        <v/>
      </c>
      <c r="Q279" s="513"/>
      <c r="R279" s="498"/>
      <c r="S279" s="498"/>
      <c r="T279" s="498"/>
      <c r="U279" s="493" t="str">
        <f>IFERROR(IF(AND(Tabla465[[#This Row],[Cantidad de Insumos]]="",Tabla465[[#This Row],[Precio Unitario]]=""),"",Tabla465[[#This Row],[Precio Unitario]]*Tabla465[[#This Row],[Cantidad de Insumos]]),"")</f>
        <v/>
      </c>
      <c r="V279" s="493" t="str">
        <f>IFERROR(VLOOKUP($J279,[1]Insumos!$C$2:$F$528,4,FALSE),"")</f>
        <v/>
      </c>
      <c r="W279" s="504"/>
    </row>
    <row r="280" spans="2:23" x14ac:dyDescent="0.2">
      <c r="B280" s="490" t="str">
        <f>IF(Tabla465[[#This Row],[Tipos de Acciones]]="","",CONCATENATE(Tabla465[[#This Row],[POA]],".",Tabla465[[#This Row],[SRS]],".",Tabla465[[#This Row],[AREA]],".",Tabla465[[#This Row],[TIPO]]))</f>
        <v/>
      </c>
      <c r="C280" s="490" t="str">
        <f>IF(Tabla465[[#This Row],[Tipos de Acciones]]="","",'[1]Formulario PPGR1'!$N$2)</f>
        <v/>
      </c>
      <c r="D280" s="490" t="str">
        <f>IF(Tabla465[[#This Row],[Tipos de Acciones]]="","",'[1]Formulario PPGR1'!$N$3)</f>
        <v/>
      </c>
      <c r="E280" s="490" t="str">
        <f>IF(Tabla465[[#This Row],[Tipos de Acciones]]="","",'[1]Formulario PPGR1'!$N$4)</f>
        <v/>
      </c>
      <c r="F280" s="490" t="str">
        <f>IF(Tabla465[[#This Row],[Tipos de Acciones]]="","",'[1]Formulario PPGR1'!$N$5)</f>
        <v/>
      </c>
      <c r="G280" s="499"/>
      <c r="H280" s="509"/>
      <c r="I280" s="510" t="str">
        <f>IFERROR(VLOOKUP(Tabla465[[#This Row],[Tipo de Equipo]],[1]LSIns!F16:G32,2,FALSE),"")</f>
        <v/>
      </c>
      <c r="J280" s="509"/>
      <c r="K280" s="509"/>
      <c r="L280" s="509"/>
      <c r="M280" s="499"/>
      <c r="N280" s="511"/>
      <c r="O280" s="511"/>
      <c r="P280" s="512" t="str">
        <f>IFERROR(VLOOKUP(Tabla465[[#This Row],[Provincia]],[1]Prov!$A$2:$B$156,2,FALSE),"")</f>
        <v/>
      </c>
      <c r="Q280" s="513"/>
      <c r="R280" s="498"/>
      <c r="S280" s="498"/>
      <c r="T280" s="498"/>
      <c r="U280" s="493" t="str">
        <f>IFERROR(IF(AND(Tabla465[[#This Row],[Cantidad de Insumos]]="",Tabla465[[#This Row],[Precio Unitario]]=""),"",Tabla465[[#This Row],[Precio Unitario]]*Tabla465[[#This Row],[Cantidad de Insumos]]),"")</f>
        <v/>
      </c>
      <c r="V280" s="493" t="str">
        <f>IFERROR(VLOOKUP($J280,[1]Insumos!$C$2:$F$528,4,FALSE),"")</f>
        <v/>
      </c>
      <c r="W280" s="504"/>
    </row>
    <row r="281" spans="2:23" x14ac:dyDescent="0.2">
      <c r="B281" s="490" t="str">
        <f>IF(Tabla465[[#This Row],[Tipos de Acciones]]="","",CONCATENATE(Tabla465[[#This Row],[POA]],".",Tabla465[[#This Row],[SRS]],".",Tabla465[[#This Row],[AREA]],".",Tabla465[[#This Row],[TIPO]]))</f>
        <v/>
      </c>
      <c r="C281" s="490" t="str">
        <f>IF(Tabla465[[#This Row],[Tipos de Acciones]]="","",'[1]Formulario PPGR1'!$N$2)</f>
        <v/>
      </c>
      <c r="D281" s="490" t="str">
        <f>IF(Tabla465[[#This Row],[Tipos de Acciones]]="","",'[1]Formulario PPGR1'!$N$3)</f>
        <v/>
      </c>
      <c r="E281" s="490" t="str">
        <f>IF(Tabla465[[#This Row],[Tipos de Acciones]]="","",'[1]Formulario PPGR1'!$N$4)</f>
        <v/>
      </c>
      <c r="F281" s="490" t="str">
        <f>IF(Tabla465[[#This Row],[Tipos de Acciones]]="","",'[1]Formulario PPGR1'!$N$5)</f>
        <v/>
      </c>
      <c r="G281" s="499"/>
      <c r="H281" s="509"/>
      <c r="I281" s="510" t="str">
        <f>IFERROR(VLOOKUP(Tabla465[[#This Row],[Tipo de Equipo]],[1]LSIns!F16:G32,2,FALSE),"")</f>
        <v/>
      </c>
      <c r="J281" s="509"/>
      <c r="K281" s="509"/>
      <c r="L281" s="509"/>
      <c r="M281" s="499"/>
      <c r="N281" s="511"/>
      <c r="O281" s="511"/>
      <c r="P281" s="512" t="str">
        <f>IFERROR(VLOOKUP(Tabla465[[#This Row],[Provincia]],[1]Prov!$A$2:$B$156,2,FALSE),"")</f>
        <v/>
      </c>
      <c r="Q281" s="513"/>
      <c r="R281" s="498"/>
      <c r="S281" s="498"/>
      <c r="T281" s="498"/>
      <c r="U281" s="493" t="str">
        <f>IFERROR(IF(AND(Tabla465[[#This Row],[Cantidad de Insumos]]="",Tabla465[[#This Row],[Precio Unitario]]=""),"",Tabla465[[#This Row],[Precio Unitario]]*Tabla465[[#This Row],[Cantidad de Insumos]]),"")</f>
        <v/>
      </c>
      <c r="V281" s="493" t="str">
        <f>IFERROR(VLOOKUP($J281,[1]Insumos!$C$2:$F$528,4,FALSE),"")</f>
        <v/>
      </c>
      <c r="W281" s="504"/>
    </row>
    <row r="282" spans="2:23" x14ac:dyDescent="0.2">
      <c r="B282" s="490" t="str">
        <f>IF(Tabla465[[#This Row],[Tipos de Acciones]]="","",CONCATENATE(Tabla465[[#This Row],[POA]],".",Tabla465[[#This Row],[SRS]],".",Tabla465[[#This Row],[AREA]],".",Tabla465[[#This Row],[TIPO]]))</f>
        <v/>
      </c>
      <c r="C282" s="490" t="str">
        <f>IF(Tabla465[[#This Row],[Tipos de Acciones]]="","",'[1]Formulario PPGR1'!$N$2)</f>
        <v/>
      </c>
      <c r="D282" s="490" t="str">
        <f>IF(Tabla465[[#This Row],[Tipos de Acciones]]="","",'[1]Formulario PPGR1'!$N$3)</f>
        <v/>
      </c>
      <c r="E282" s="490" t="str">
        <f>IF(Tabla465[[#This Row],[Tipos de Acciones]]="","",'[1]Formulario PPGR1'!$N$4)</f>
        <v/>
      </c>
      <c r="F282" s="490" t="str">
        <f>IF(Tabla465[[#This Row],[Tipos de Acciones]]="","",'[1]Formulario PPGR1'!$N$5)</f>
        <v/>
      </c>
      <c r="G282" s="499"/>
      <c r="H282" s="509"/>
      <c r="I282" s="510" t="str">
        <f>IFERROR(VLOOKUP(Tabla465[[#This Row],[Tipo de Equipo]],[1]LSIns!F16:G32,2,FALSE),"")</f>
        <v/>
      </c>
      <c r="J282" s="509"/>
      <c r="K282" s="509"/>
      <c r="L282" s="509"/>
      <c r="M282" s="499"/>
      <c r="N282" s="511"/>
      <c r="O282" s="511"/>
      <c r="P282" s="512" t="str">
        <f>IFERROR(VLOOKUP(Tabla465[[#This Row],[Provincia]],[1]Prov!$A$2:$B$156,2,FALSE),"")</f>
        <v/>
      </c>
      <c r="Q282" s="513"/>
      <c r="R282" s="498"/>
      <c r="S282" s="498"/>
      <c r="T282" s="498"/>
      <c r="U282" s="493" t="str">
        <f>IFERROR(IF(AND(Tabla465[[#This Row],[Cantidad de Insumos]]="",Tabla465[[#This Row],[Precio Unitario]]=""),"",Tabla465[[#This Row],[Precio Unitario]]*Tabla465[[#This Row],[Cantidad de Insumos]]),"")</f>
        <v/>
      </c>
      <c r="V282" s="493" t="str">
        <f>IFERROR(VLOOKUP($J282,[1]Insumos!$C$2:$F$528,4,FALSE),"")</f>
        <v/>
      </c>
      <c r="W282" s="504"/>
    </row>
    <row r="283" spans="2:23" x14ac:dyDescent="0.2">
      <c r="B283" s="490" t="str">
        <f>IF(Tabla465[[#This Row],[Tipos de Acciones]]="","",CONCATENATE(Tabla465[[#This Row],[POA]],".",Tabla465[[#This Row],[SRS]],".",Tabla465[[#This Row],[AREA]],".",Tabla465[[#This Row],[TIPO]]))</f>
        <v/>
      </c>
      <c r="C283" s="490" t="str">
        <f>IF(Tabla465[[#This Row],[Tipos de Acciones]]="","",'[1]Formulario PPGR1'!$N$2)</f>
        <v/>
      </c>
      <c r="D283" s="490" t="str">
        <f>IF(Tabla465[[#This Row],[Tipos de Acciones]]="","",'[1]Formulario PPGR1'!$N$3)</f>
        <v/>
      </c>
      <c r="E283" s="490" t="str">
        <f>IF(Tabla465[[#This Row],[Tipos de Acciones]]="","",'[1]Formulario PPGR1'!$N$4)</f>
        <v/>
      </c>
      <c r="F283" s="490" t="str">
        <f>IF(Tabla465[[#This Row],[Tipos de Acciones]]="","",'[1]Formulario PPGR1'!$N$5)</f>
        <v/>
      </c>
      <c r="G283" s="499"/>
      <c r="H283" s="509"/>
      <c r="I283" s="510" t="str">
        <f>IFERROR(VLOOKUP(Tabla465[[#This Row],[Tipo de Equipo]],[1]LSIns!F16:G32,2,FALSE),"")</f>
        <v/>
      </c>
      <c r="J283" s="509"/>
      <c r="K283" s="509"/>
      <c r="L283" s="509"/>
      <c r="M283" s="499"/>
      <c r="N283" s="511"/>
      <c r="O283" s="511"/>
      <c r="P283" s="512" t="str">
        <f>IFERROR(VLOOKUP(Tabla465[[#This Row],[Provincia]],[1]Prov!$A$2:$B$156,2,FALSE),"")</f>
        <v/>
      </c>
      <c r="Q283" s="513"/>
      <c r="R283" s="498"/>
      <c r="S283" s="498"/>
      <c r="T283" s="498"/>
      <c r="U283" s="493" t="str">
        <f>IFERROR(IF(AND(Tabla465[[#This Row],[Cantidad de Insumos]]="",Tabla465[[#This Row],[Precio Unitario]]=""),"",Tabla465[[#This Row],[Precio Unitario]]*Tabla465[[#This Row],[Cantidad de Insumos]]),"")</f>
        <v/>
      </c>
      <c r="V283" s="493" t="str">
        <f>IFERROR(VLOOKUP($J283,[1]Insumos!$C$2:$F$528,4,FALSE),"")</f>
        <v/>
      </c>
      <c r="W283" s="504"/>
    </row>
    <row r="284" spans="2:23" x14ac:dyDescent="0.2">
      <c r="B284" s="490" t="str">
        <f>IF(Tabla465[[#This Row],[Tipos de Acciones]]="","",CONCATENATE(Tabla465[[#This Row],[POA]],".",Tabla465[[#This Row],[SRS]],".",Tabla465[[#This Row],[AREA]],".",Tabla465[[#This Row],[TIPO]]))</f>
        <v/>
      </c>
      <c r="C284" s="490" t="str">
        <f>IF(Tabla465[[#This Row],[Tipos de Acciones]]="","",'[1]Formulario PPGR1'!$N$2)</f>
        <v/>
      </c>
      <c r="D284" s="490" t="str">
        <f>IF(Tabla465[[#This Row],[Tipos de Acciones]]="","",'[1]Formulario PPGR1'!$N$3)</f>
        <v/>
      </c>
      <c r="E284" s="490" t="str">
        <f>IF(Tabla465[[#This Row],[Tipos de Acciones]]="","",'[1]Formulario PPGR1'!$N$4)</f>
        <v/>
      </c>
      <c r="F284" s="490" t="str">
        <f>IF(Tabla465[[#This Row],[Tipos de Acciones]]="","",'[1]Formulario PPGR1'!$N$5)</f>
        <v/>
      </c>
      <c r="G284" s="499"/>
      <c r="H284" s="509"/>
      <c r="I284" s="510" t="str">
        <f>IFERROR(VLOOKUP(Tabla465[[#This Row],[Tipo de Equipo]],[1]LSIns!F16:G32,2,FALSE),"")</f>
        <v/>
      </c>
      <c r="J284" s="509"/>
      <c r="K284" s="509"/>
      <c r="L284" s="509"/>
      <c r="M284" s="499"/>
      <c r="N284" s="511"/>
      <c r="O284" s="511"/>
      <c r="P284" s="512" t="str">
        <f>IFERROR(VLOOKUP(Tabla465[[#This Row],[Provincia]],[1]Prov!$A$2:$B$156,2,FALSE),"")</f>
        <v/>
      </c>
      <c r="Q284" s="513"/>
      <c r="R284" s="498"/>
      <c r="S284" s="498"/>
      <c r="T284" s="498"/>
      <c r="U284" s="493" t="str">
        <f>IFERROR(IF(AND(Tabla465[[#This Row],[Cantidad de Insumos]]="",Tabla465[[#This Row],[Precio Unitario]]=""),"",Tabla465[[#This Row],[Precio Unitario]]*Tabla465[[#This Row],[Cantidad de Insumos]]),"")</f>
        <v/>
      </c>
      <c r="V284" s="493" t="str">
        <f>IFERROR(VLOOKUP($J284,[1]Insumos!$C$2:$F$528,4,FALSE),"")</f>
        <v/>
      </c>
      <c r="W284" s="504"/>
    </row>
    <row r="285" spans="2:23" x14ac:dyDescent="0.2">
      <c r="B285" s="490" t="str">
        <f>IF(Tabla465[[#This Row],[Tipos de Acciones]]="","",CONCATENATE(Tabla465[[#This Row],[POA]],".",Tabla465[[#This Row],[SRS]],".",Tabla465[[#This Row],[AREA]],".",Tabla465[[#This Row],[TIPO]]))</f>
        <v/>
      </c>
      <c r="C285" s="490" t="str">
        <f>IF(Tabla465[[#This Row],[Tipos de Acciones]]="","",'[1]Formulario PPGR1'!$N$2)</f>
        <v/>
      </c>
      <c r="D285" s="490" t="str">
        <f>IF(Tabla465[[#This Row],[Tipos de Acciones]]="","",'[1]Formulario PPGR1'!$N$3)</f>
        <v/>
      </c>
      <c r="E285" s="490" t="str">
        <f>IF(Tabla465[[#This Row],[Tipos de Acciones]]="","",'[1]Formulario PPGR1'!$N$4)</f>
        <v/>
      </c>
      <c r="F285" s="490" t="str">
        <f>IF(Tabla465[[#This Row],[Tipos de Acciones]]="","",'[1]Formulario PPGR1'!$N$5)</f>
        <v/>
      </c>
      <c r="G285" s="499"/>
      <c r="H285" s="509"/>
      <c r="I285" s="510" t="str">
        <f>IFERROR(VLOOKUP(Tabla465[[#This Row],[Tipo de Equipo]],[1]LSIns!F16:G32,2,FALSE),"")</f>
        <v/>
      </c>
      <c r="J285" s="509"/>
      <c r="K285" s="509"/>
      <c r="L285" s="509"/>
      <c r="M285" s="499"/>
      <c r="N285" s="511"/>
      <c r="O285" s="511"/>
      <c r="P285" s="512" t="str">
        <f>IFERROR(VLOOKUP(Tabla465[[#This Row],[Provincia]],[1]Prov!$A$2:$B$156,2,FALSE),"")</f>
        <v/>
      </c>
      <c r="Q285" s="513"/>
      <c r="R285" s="498"/>
      <c r="S285" s="498"/>
      <c r="T285" s="498"/>
      <c r="U285" s="493" t="str">
        <f>IFERROR(IF(AND(Tabla465[[#This Row],[Cantidad de Insumos]]="",Tabla465[[#This Row],[Precio Unitario]]=""),"",Tabla465[[#This Row],[Precio Unitario]]*Tabla465[[#This Row],[Cantidad de Insumos]]),"")</f>
        <v/>
      </c>
      <c r="V285" s="493" t="str">
        <f>IFERROR(VLOOKUP($J285,[1]Insumos!$C$2:$F$528,4,FALSE),"")</f>
        <v/>
      </c>
      <c r="W285" s="504"/>
    </row>
    <row r="286" spans="2:23" x14ac:dyDescent="0.2">
      <c r="B286" s="490" t="str">
        <f>IF(Tabla465[[#This Row],[Tipos de Acciones]]="","",CONCATENATE(Tabla465[[#This Row],[POA]],".",Tabla465[[#This Row],[SRS]],".",Tabla465[[#This Row],[AREA]],".",Tabla465[[#This Row],[TIPO]]))</f>
        <v/>
      </c>
      <c r="C286" s="490" t="str">
        <f>IF(Tabla465[[#This Row],[Tipos de Acciones]]="","",'[1]Formulario PPGR1'!$N$2)</f>
        <v/>
      </c>
      <c r="D286" s="490" t="str">
        <f>IF(Tabla465[[#This Row],[Tipos de Acciones]]="","",'[1]Formulario PPGR1'!$N$3)</f>
        <v/>
      </c>
      <c r="E286" s="490" t="str">
        <f>IF(Tabla465[[#This Row],[Tipos de Acciones]]="","",'[1]Formulario PPGR1'!$N$4)</f>
        <v/>
      </c>
      <c r="F286" s="490" t="str">
        <f>IF(Tabla465[[#This Row],[Tipos de Acciones]]="","",'[1]Formulario PPGR1'!$N$5)</f>
        <v/>
      </c>
      <c r="G286" s="499"/>
      <c r="H286" s="509"/>
      <c r="I286" s="510" t="str">
        <f>IFERROR(VLOOKUP(Tabla465[[#This Row],[Tipo de Equipo]],[1]LSIns!F16:G32,2,FALSE),"")</f>
        <v/>
      </c>
      <c r="J286" s="509"/>
      <c r="K286" s="509"/>
      <c r="L286" s="509"/>
      <c r="M286" s="499"/>
      <c r="N286" s="511"/>
      <c r="O286" s="511"/>
      <c r="P286" s="512" t="str">
        <f>IFERROR(VLOOKUP(Tabla465[[#This Row],[Provincia]],[1]Prov!$A$2:$B$156,2,FALSE),"")</f>
        <v/>
      </c>
      <c r="Q286" s="513"/>
      <c r="R286" s="498"/>
      <c r="S286" s="498"/>
      <c r="T286" s="498"/>
      <c r="U286" s="493" t="str">
        <f>IFERROR(IF(AND(Tabla465[[#This Row],[Cantidad de Insumos]]="",Tabla465[[#This Row],[Precio Unitario]]=""),"",Tabla465[[#This Row],[Precio Unitario]]*Tabla465[[#This Row],[Cantidad de Insumos]]),"")</f>
        <v/>
      </c>
      <c r="V286" s="493" t="str">
        <f>IFERROR(VLOOKUP($J286,[1]Insumos!$C$2:$F$528,4,FALSE),"")</f>
        <v/>
      </c>
      <c r="W286" s="504"/>
    </row>
    <row r="287" spans="2:23" x14ac:dyDescent="0.2">
      <c r="B287" s="490" t="str">
        <f>IF(Tabla465[[#This Row],[Tipos de Acciones]]="","",CONCATENATE(Tabla465[[#This Row],[POA]],".",Tabla465[[#This Row],[SRS]],".",Tabla465[[#This Row],[AREA]],".",Tabla465[[#This Row],[TIPO]]))</f>
        <v/>
      </c>
      <c r="C287" s="490" t="str">
        <f>IF(Tabla465[[#This Row],[Tipos de Acciones]]="","",'[1]Formulario PPGR1'!$N$2)</f>
        <v/>
      </c>
      <c r="D287" s="490" t="str">
        <f>IF(Tabla465[[#This Row],[Tipos de Acciones]]="","",'[1]Formulario PPGR1'!$N$3)</f>
        <v/>
      </c>
      <c r="E287" s="490" t="str">
        <f>IF(Tabla465[[#This Row],[Tipos de Acciones]]="","",'[1]Formulario PPGR1'!$N$4)</f>
        <v/>
      </c>
      <c r="F287" s="490" t="str">
        <f>IF(Tabla465[[#This Row],[Tipos de Acciones]]="","",'[1]Formulario PPGR1'!$N$5)</f>
        <v/>
      </c>
      <c r="G287" s="499"/>
      <c r="H287" s="509"/>
      <c r="I287" s="510" t="str">
        <f>IFERROR(VLOOKUP(Tabla465[[#This Row],[Tipo de Equipo]],[1]LSIns!F16:G32,2,FALSE),"")</f>
        <v/>
      </c>
      <c r="J287" s="509"/>
      <c r="K287" s="509"/>
      <c r="L287" s="509"/>
      <c r="M287" s="499"/>
      <c r="N287" s="511"/>
      <c r="O287" s="511"/>
      <c r="P287" s="512" t="str">
        <f>IFERROR(VLOOKUP(Tabla465[[#This Row],[Provincia]],[1]Prov!$A$2:$B$156,2,FALSE),"")</f>
        <v/>
      </c>
      <c r="Q287" s="513"/>
      <c r="R287" s="498"/>
      <c r="S287" s="498"/>
      <c r="T287" s="498"/>
      <c r="U287" s="493" t="str">
        <f>IFERROR(IF(AND(Tabla465[[#This Row],[Cantidad de Insumos]]="",Tabla465[[#This Row],[Precio Unitario]]=""),"",Tabla465[[#This Row],[Precio Unitario]]*Tabla465[[#This Row],[Cantidad de Insumos]]),"")</f>
        <v/>
      </c>
      <c r="V287" s="493" t="str">
        <f>IFERROR(VLOOKUP($J287,[1]Insumos!$C$2:$F$528,4,FALSE),"")</f>
        <v/>
      </c>
      <c r="W287" s="504"/>
    </row>
    <row r="288" spans="2:23" x14ac:dyDescent="0.2">
      <c r="B288" s="490" t="str">
        <f>IF(Tabla465[[#This Row],[Tipos de Acciones]]="","",CONCATENATE(Tabla465[[#This Row],[POA]],".",Tabla465[[#This Row],[SRS]],".",Tabla465[[#This Row],[AREA]],".",Tabla465[[#This Row],[TIPO]]))</f>
        <v/>
      </c>
      <c r="C288" s="490" t="str">
        <f>IF(Tabla465[[#This Row],[Tipos de Acciones]]="","",'[1]Formulario PPGR1'!$N$2)</f>
        <v/>
      </c>
      <c r="D288" s="490" t="str">
        <f>IF(Tabla465[[#This Row],[Tipos de Acciones]]="","",'[1]Formulario PPGR1'!$N$3)</f>
        <v/>
      </c>
      <c r="E288" s="490" t="str">
        <f>IF(Tabla465[[#This Row],[Tipos de Acciones]]="","",'[1]Formulario PPGR1'!$N$4)</f>
        <v/>
      </c>
      <c r="F288" s="490" t="str">
        <f>IF(Tabla465[[#This Row],[Tipos de Acciones]]="","",'[1]Formulario PPGR1'!$N$5)</f>
        <v/>
      </c>
      <c r="G288" s="499"/>
      <c r="H288" s="509"/>
      <c r="I288" s="510" t="str">
        <f>IFERROR(VLOOKUP(Tabla465[[#This Row],[Tipo de Equipo]],[1]LSIns!F16:G32,2,FALSE),"")</f>
        <v/>
      </c>
      <c r="J288" s="509"/>
      <c r="K288" s="509"/>
      <c r="L288" s="509"/>
      <c r="M288" s="499"/>
      <c r="N288" s="511"/>
      <c r="O288" s="511"/>
      <c r="P288" s="512" t="str">
        <f>IFERROR(VLOOKUP(Tabla465[[#This Row],[Provincia]],[1]Prov!$A$2:$B$156,2,FALSE),"")</f>
        <v/>
      </c>
      <c r="Q288" s="513"/>
      <c r="R288" s="498"/>
      <c r="S288" s="498"/>
      <c r="T288" s="498"/>
      <c r="U288" s="493" t="str">
        <f>IFERROR(IF(AND(Tabla465[[#This Row],[Cantidad de Insumos]]="",Tabla465[[#This Row],[Precio Unitario]]=""),"",Tabla465[[#This Row],[Precio Unitario]]*Tabla465[[#This Row],[Cantidad de Insumos]]),"")</f>
        <v/>
      </c>
      <c r="V288" s="493" t="str">
        <f>IFERROR(VLOOKUP($J288,[1]Insumos!$C$2:$F$528,4,FALSE),"")</f>
        <v/>
      </c>
      <c r="W288" s="504"/>
    </row>
    <row r="289" spans="2:23" x14ac:dyDescent="0.2">
      <c r="B289" s="490" t="str">
        <f>IF(Tabla465[[#This Row],[Tipos de Acciones]]="","",CONCATENATE(Tabla465[[#This Row],[POA]],".",Tabla465[[#This Row],[SRS]],".",Tabla465[[#This Row],[AREA]],".",Tabla465[[#This Row],[TIPO]]))</f>
        <v/>
      </c>
      <c r="C289" s="490" t="str">
        <f>IF(Tabla465[[#This Row],[Tipos de Acciones]]="","",'[1]Formulario PPGR1'!$N$2)</f>
        <v/>
      </c>
      <c r="D289" s="490" t="str">
        <f>IF(Tabla465[[#This Row],[Tipos de Acciones]]="","",'[1]Formulario PPGR1'!$N$3)</f>
        <v/>
      </c>
      <c r="E289" s="490" t="str">
        <f>IF(Tabla465[[#This Row],[Tipos de Acciones]]="","",'[1]Formulario PPGR1'!$N$4)</f>
        <v/>
      </c>
      <c r="F289" s="490" t="str">
        <f>IF(Tabla465[[#This Row],[Tipos de Acciones]]="","",'[1]Formulario PPGR1'!$N$5)</f>
        <v/>
      </c>
      <c r="G289" s="499"/>
      <c r="H289" s="509"/>
      <c r="I289" s="510" t="str">
        <f>IFERROR(VLOOKUP(Tabla465[[#This Row],[Tipo de Equipo]],[1]LSIns!F16:G32,2,FALSE),"")</f>
        <v/>
      </c>
      <c r="J289" s="509"/>
      <c r="K289" s="509"/>
      <c r="L289" s="509"/>
      <c r="M289" s="499"/>
      <c r="N289" s="511"/>
      <c r="O289" s="511"/>
      <c r="P289" s="512" t="str">
        <f>IFERROR(VLOOKUP(Tabla465[[#This Row],[Provincia]],[1]Prov!$A$2:$B$156,2,FALSE),"")</f>
        <v/>
      </c>
      <c r="Q289" s="513"/>
      <c r="R289" s="498"/>
      <c r="S289" s="498"/>
      <c r="T289" s="498"/>
      <c r="U289" s="493" t="str">
        <f>IFERROR(IF(AND(Tabla465[[#This Row],[Cantidad de Insumos]]="",Tabla465[[#This Row],[Precio Unitario]]=""),"",Tabla465[[#This Row],[Precio Unitario]]*Tabla465[[#This Row],[Cantidad de Insumos]]),"")</f>
        <v/>
      </c>
      <c r="V289" s="493" t="str">
        <f>IFERROR(VLOOKUP($J289,[1]Insumos!$C$2:$F$528,4,FALSE),"")</f>
        <v/>
      </c>
      <c r="W289" s="504"/>
    </row>
    <row r="290" spans="2:23" x14ac:dyDescent="0.2">
      <c r="B290" s="490" t="str">
        <f>IF(Tabla465[[#This Row],[Tipos de Acciones]]="","",CONCATENATE(Tabla465[[#This Row],[POA]],".",Tabla465[[#This Row],[SRS]],".",Tabla465[[#This Row],[AREA]],".",Tabla465[[#This Row],[TIPO]]))</f>
        <v/>
      </c>
      <c r="C290" s="490" t="str">
        <f>IF(Tabla465[[#This Row],[Tipos de Acciones]]="","",'[1]Formulario PPGR1'!$N$2)</f>
        <v/>
      </c>
      <c r="D290" s="490" t="str">
        <f>IF(Tabla465[[#This Row],[Tipos de Acciones]]="","",'[1]Formulario PPGR1'!$N$3)</f>
        <v/>
      </c>
      <c r="E290" s="490" t="str">
        <f>IF(Tabla465[[#This Row],[Tipos de Acciones]]="","",'[1]Formulario PPGR1'!$N$4)</f>
        <v/>
      </c>
      <c r="F290" s="490" t="str">
        <f>IF(Tabla465[[#This Row],[Tipos de Acciones]]="","",'[1]Formulario PPGR1'!$N$5)</f>
        <v/>
      </c>
      <c r="G290" s="499"/>
      <c r="H290" s="509"/>
      <c r="I290" s="510" t="str">
        <f>IFERROR(VLOOKUP(Tabla465[[#This Row],[Tipo de Equipo]],[1]LSIns!F16:G32,2,FALSE),"")</f>
        <v/>
      </c>
      <c r="J290" s="509"/>
      <c r="K290" s="509"/>
      <c r="L290" s="509"/>
      <c r="M290" s="499"/>
      <c r="N290" s="511"/>
      <c r="O290" s="511"/>
      <c r="P290" s="512" t="str">
        <f>IFERROR(VLOOKUP(Tabla465[[#This Row],[Provincia]],[1]Prov!$A$2:$B$156,2,FALSE),"")</f>
        <v/>
      </c>
      <c r="Q290" s="513"/>
      <c r="R290" s="498"/>
      <c r="S290" s="498"/>
      <c r="T290" s="498"/>
      <c r="U290" s="493" t="str">
        <f>IFERROR(IF(AND(Tabla465[[#This Row],[Cantidad de Insumos]]="",Tabla465[[#This Row],[Precio Unitario]]=""),"",Tabla465[[#This Row],[Precio Unitario]]*Tabla465[[#This Row],[Cantidad de Insumos]]),"")</f>
        <v/>
      </c>
      <c r="V290" s="493" t="str">
        <f>IFERROR(VLOOKUP($J290,[1]Insumos!$C$2:$F$528,4,FALSE),"")</f>
        <v/>
      </c>
      <c r="W290" s="504"/>
    </row>
    <row r="291" spans="2:23" x14ac:dyDescent="0.2">
      <c r="B291" s="490" t="str">
        <f>IF(Tabla465[[#This Row],[Tipos de Acciones]]="","",CONCATENATE(Tabla465[[#This Row],[POA]],".",Tabla465[[#This Row],[SRS]],".",Tabla465[[#This Row],[AREA]],".",Tabla465[[#This Row],[TIPO]]))</f>
        <v/>
      </c>
      <c r="C291" s="490" t="str">
        <f>IF(Tabla465[[#This Row],[Tipos de Acciones]]="","",'[1]Formulario PPGR1'!$N$2)</f>
        <v/>
      </c>
      <c r="D291" s="490" t="str">
        <f>IF(Tabla465[[#This Row],[Tipos de Acciones]]="","",'[1]Formulario PPGR1'!$N$3)</f>
        <v/>
      </c>
      <c r="E291" s="490" t="str">
        <f>IF(Tabla465[[#This Row],[Tipos de Acciones]]="","",'[1]Formulario PPGR1'!$N$4)</f>
        <v/>
      </c>
      <c r="F291" s="490" t="str">
        <f>IF(Tabla465[[#This Row],[Tipos de Acciones]]="","",'[1]Formulario PPGR1'!$N$5)</f>
        <v/>
      </c>
      <c r="G291" s="499"/>
      <c r="H291" s="509"/>
      <c r="I291" s="510" t="str">
        <f>IFERROR(VLOOKUP(Tabla465[[#This Row],[Tipo de Equipo]],[1]LSIns!F16:G32,2,FALSE),"")</f>
        <v/>
      </c>
      <c r="J291" s="509"/>
      <c r="K291" s="509"/>
      <c r="L291" s="509"/>
      <c r="M291" s="499"/>
      <c r="N291" s="511"/>
      <c r="O291" s="511"/>
      <c r="P291" s="512" t="str">
        <f>IFERROR(VLOOKUP(Tabla465[[#This Row],[Provincia]],[1]Prov!$A$2:$B$156,2,FALSE),"")</f>
        <v/>
      </c>
      <c r="Q291" s="513"/>
      <c r="R291" s="498"/>
      <c r="S291" s="498"/>
      <c r="T291" s="498"/>
      <c r="U291" s="493" t="str">
        <f>IFERROR(IF(AND(Tabla465[[#This Row],[Cantidad de Insumos]]="",Tabla465[[#This Row],[Precio Unitario]]=""),"",Tabla465[[#This Row],[Precio Unitario]]*Tabla465[[#This Row],[Cantidad de Insumos]]),"")</f>
        <v/>
      </c>
      <c r="V291" s="493" t="str">
        <f>IFERROR(VLOOKUP($J291,[1]Insumos!$C$2:$F$528,4,FALSE),"")</f>
        <v/>
      </c>
      <c r="W291" s="504"/>
    </row>
    <row r="292" spans="2:23" x14ac:dyDescent="0.2">
      <c r="B292" s="490" t="str">
        <f>IF(Tabla465[[#This Row],[Tipos de Acciones]]="","",CONCATENATE(Tabla465[[#This Row],[POA]],".",Tabla465[[#This Row],[SRS]],".",Tabla465[[#This Row],[AREA]],".",Tabla465[[#This Row],[TIPO]]))</f>
        <v/>
      </c>
      <c r="C292" s="490" t="str">
        <f>IF(Tabla465[[#This Row],[Tipos de Acciones]]="","",'[1]Formulario PPGR1'!$N$2)</f>
        <v/>
      </c>
      <c r="D292" s="490" t="str">
        <f>IF(Tabla465[[#This Row],[Tipos de Acciones]]="","",'[1]Formulario PPGR1'!$N$3)</f>
        <v/>
      </c>
      <c r="E292" s="490" t="str">
        <f>IF(Tabla465[[#This Row],[Tipos de Acciones]]="","",'[1]Formulario PPGR1'!$N$4)</f>
        <v/>
      </c>
      <c r="F292" s="490" t="str">
        <f>IF(Tabla465[[#This Row],[Tipos de Acciones]]="","",'[1]Formulario PPGR1'!$N$5)</f>
        <v/>
      </c>
      <c r="G292" s="499"/>
      <c r="H292" s="509"/>
      <c r="I292" s="510" t="str">
        <f>IFERROR(VLOOKUP(Tabla465[[#This Row],[Tipo de Equipo]],[1]LSIns!F16:G32,2,FALSE),"")</f>
        <v/>
      </c>
      <c r="J292" s="509"/>
      <c r="K292" s="509"/>
      <c r="L292" s="509"/>
      <c r="M292" s="499"/>
      <c r="N292" s="511"/>
      <c r="O292" s="511"/>
      <c r="P292" s="512" t="str">
        <f>IFERROR(VLOOKUP(Tabla465[[#This Row],[Provincia]],[1]Prov!$A$2:$B$156,2,FALSE),"")</f>
        <v/>
      </c>
      <c r="Q292" s="513"/>
      <c r="R292" s="498"/>
      <c r="S292" s="498"/>
      <c r="T292" s="498"/>
      <c r="U292" s="493" t="str">
        <f>IFERROR(IF(AND(Tabla465[[#This Row],[Cantidad de Insumos]]="",Tabla465[[#This Row],[Precio Unitario]]=""),"",Tabla465[[#This Row],[Precio Unitario]]*Tabla465[[#This Row],[Cantidad de Insumos]]),"")</f>
        <v/>
      </c>
      <c r="V292" s="493" t="str">
        <f>IFERROR(VLOOKUP($J292,[1]Insumos!$C$2:$F$528,4,FALSE),"")</f>
        <v/>
      </c>
      <c r="W292" s="504"/>
    </row>
    <row r="293" spans="2:23" x14ac:dyDescent="0.2">
      <c r="B293" s="490" t="str">
        <f>IF(Tabla465[[#This Row],[Tipos de Acciones]]="","",CONCATENATE(Tabla465[[#This Row],[POA]],".",Tabla465[[#This Row],[SRS]],".",Tabla465[[#This Row],[AREA]],".",Tabla465[[#This Row],[TIPO]]))</f>
        <v/>
      </c>
      <c r="C293" s="490" t="str">
        <f>IF(Tabla465[[#This Row],[Tipos de Acciones]]="","",'[1]Formulario PPGR1'!$N$2)</f>
        <v/>
      </c>
      <c r="D293" s="490" t="str">
        <f>IF(Tabla465[[#This Row],[Tipos de Acciones]]="","",'[1]Formulario PPGR1'!$N$3)</f>
        <v/>
      </c>
      <c r="E293" s="490" t="str">
        <f>IF(Tabla465[[#This Row],[Tipos de Acciones]]="","",'[1]Formulario PPGR1'!$N$4)</f>
        <v/>
      </c>
      <c r="F293" s="490" t="str">
        <f>IF(Tabla465[[#This Row],[Tipos de Acciones]]="","",'[1]Formulario PPGR1'!$N$5)</f>
        <v/>
      </c>
      <c r="G293" s="499"/>
      <c r="H293" s="509"/>
      <c r="I293" s="510" t="str">
        <f>IFERROR(VLOOKUP(Tabla465[[#This Row],[Tipo de Equipo]],[1]LSIns!F16:G32,2,FALSE),"")</f>
        <v/>
      </c>
      <c r="J293" s="509"/>
      <c r="K293" s="509"/>
      <c r="L293" s="509"/>
      <c r="M293" s="499"/>
      <c r="N293" s="511"/>
      <c r="O293" s="511"/>
      <c r="P293" s="512" t="str">
        <f>IFERROR(VLOOKUP(Tabla465[[#This Row],[Provincia]],[1]Prov!$A$2:$B$156,2,FALSE),"")</f>
        <v/>
      </c>
      <c r="Q293" s="513"/>
      <c r="R293" s="498"/>
      <c r="S293" s="498"/>
      <c r="T293" s="498"/>
      <c r="U293" s="493" t="str">
        <f>IFERROR(IF(AND(Tabla465[[#This Row],[Cantidad de Insumos]]="",Tabla465[[#This Row],[Precio Unitario]]=""),"",Tabla465[[#This Row],[Precio Unitario]]*Tabla465[[#This Row],[Cantidad de Insumos]]),"")</f>
        <v/>
      </c>
      <c r="V293" s="493" t="str">
        <f>IFERROR(VLOOKUP($J293,[1]Insumos!$C$2:$F$528,4,FALSE),"")</f>
        <v/>
      </c>
      <c r="W293" s="504"/>
    </row>
    <row r="294" spans="2:23" x14ac:dyDescent="0.2">
      <c r="B294" s="490" t="str">
        <f>IF(Tabla465[[#This Row],[Tipos de Acciones]]="","",CONCATENATE(Tabla465[[#This Row],[POA]],".",Tabla465[[#This Row],[SRS]],".",Tabla465[[#This Row],[AREA]],".",Tabla465[[#This Row],[TIPO]]))</f>
        <v/>
      </c>
      <c r="C294" s="490" t="str">
        <f>IF(Tabla465[[#This Row],[Tipos de Acciones]]="","",'[1]Formulario PPGR1'!$N$2)</f>
        <v/>
      </c>
      <c r="D294" s="490" t="str">
        <f>IF(Tabla465[[#This Row],[Tipos de Acciones]]="","",'[1]Formulario PPGR1'!$N$3)</f>
        <v/>
      </c>
      <c r="E294" s="490" t="str">
        <f>IF(Tabla465[[#This Row],[Tipos de Acciones]]="","",'[1]Formulario PPGR1'!$N$4)</f>
        <v/>
      </c>
      <c r="F294" s="490" t="str">
        <f>IF(Tabla465[[#This Row],[Tipos de Acciones]]="","",'[1]Formulario PPGR1'!$N$5)</f>
        <v/>
      </c>
      <c r="G294" s="499"/>
      <c r="H294" s="509"/>
      <c r="I294" s="510" t="str">
        <f>IFERROR(VLOOKUP(Tabla465[[#This Row],[Tipo de Equipo]],[1]LSIns!F16:G32,2,FALSE),"")</f>
        <v/>
      </c>
      <c r="J294" s="509"/>
      <c r="K294" s="509"/>
      <c r="L294" s="509"/>
      <c r="M294" s="499"/>
      <c r="N294" s="511"/>
      <c r="O294" s="511"/>
      <c r="P294" s="512" t="str">
        <f>IFERROR(VLOOKUP(Tabla465[[#This Row],[Provincia]],[1]Prov!$A$2:$B$156,2,FALSE),"")</f>
        <v/>
      </c>
      <c r="Q294" s="513"/>
      <c r="R294" s="498"/>
      <c r="S294" s="498"/>
      <c r="T294" s="498"/>
      <c r="U294" s="493" t="str">
        <f>IFERROR(IF(AND(Tabla465[[#This Row],[Cantidad de Insumos]]="",Tabla465[[#This Row],[Precio Unitario]]=""),"",Tabla465[[#This Row],[Precio Unitario]]*Tabla465[[#This Row],[Cantidad de Insumos]]),"")</f>
        <v/>
      </c>
      <c r="V294" s="493" t="str">
        <f>IFERROR(VLOOKUP($J294,[1]Insumos!$C$2:$F$528,4,FALSE),"")</f>
        <v/>
      </c>
      <c r="W294" s="504"/>
    </row>
    <row r="295" spans="2:23" x14ac:dyDescent="0.2">
      <c r="B295" s="490" t="str">
        <f>IF(Tabla465[[#This Row],[Tipos de Acciones]]="","",CONCATENATE(Tabla465[[#This Row],[POA]],".",Tabla465[[#This Row],[SRS]],".",Tabla465[[#This Row],[AREA]],".",Tabla465[[#This Row],[TIPO]]))</f>
        <v/>
      </c>
      <c r="C295" s="490" t="str">
        <f>IF(Tabla465[[#This Row],[Tipos de Acciones]]="","",'[1]Formulario PPGR1'!$N$2)</f>
        <v/>
      </c>
      <c r="D295" s="490" t="str">
        <f>IF(Tabla465[[#This Row],[Tipos de Acciones]]="","",'[1]Formulario PPGR1'!$N$3)</f>
        <v/>
      </c>
      <c r="E295" s="490" t="str">
        <f>IF(Tabla465[[#This Row],[Tipos de Acciones]]="","",'[1]Formulario PPGR1'!$N$4)</f>
        <v/>
      </c>
      <c r="F295" s="490" t="str">
        <f>IF(Tabla465[[#This Row],[Tipos de Acciones]]="","",'[1]Formulario PPGR1'!$N$5)</f>
        <v/>
      </c>
      <c r="G295" s="499"/>
      <c r="H295" s="509"/>
      <c r="I295" s="510" t="str">
        <f>IFERROR(VLOOKUP(Tabla465[[#This Row],[Tipo de Equipo]],[1]LSIns!F16:G32,2,FALSE),"")</f>
        <v/>
      </c>
      <c r="J295" s="509"/>
      <c r="K295" s="509"/>
      <c r="L295" s="509"/>
      <c r="M295" s="499"/>
      <c r="N295" s="511"/>
      <c r="O295" s="511"/>
      <c r="P295" s="512" t="str">
        <f>IFERROR(VLOOKUP(Tabla465[[#This Row],[Provincia]],[1]Prov!$A$2:$B$156,2,FALSE),"")</f>
        <v/>
      </c>
      <c r="Q295" s="513"/>
      <c r="R295" s="498"/>
      <c r="S295" s="498"/>
      <c r="T295" s="498"/>
      <c r="U295" s="493" t="str">
        <f>IFERROR(IF(AND(Tabla465[[#This Row],[Cantidad de Insumos]]="",Tabla465[[#This Row],[Precio Unitario]]=""),"",Tabla465[[#This Row],[Precio Unitario]]*Tabla465[[#This Row],[Cantidad de Insumos]]),"")</f>
        <v/>
      </c>
      <c r="V295" s="493" t="str">
        <f>IFERROR(VLOOKUP($J295,[1]Insumos!$C$2:$F$528,4,FALSE),"")</f>
        <v/>
      </c>
      <c r="W295" s="504"/>
    </row>
    <row r="296" spans="2:23" x14ac:dyDescent="0.2">
      <c r="B296" s="490" t="str">
        <f>IF(Tabla465[[#This Row],[Tipos de Acciones]]="","",CONCATENATE(Tabla465[[#This Row],[POA]],".",Tabla465[[#This Row],[SRS]],".",Tabla465[[#This Row],[AREA]],".",Tabla465[[#This Row],[TIPO]]))</f>
        <v/>
      </c>
      <c r="C296" s="490" t="str">
        <f>IF(Tabla465[[#This Row],[Tipos de Acciones]]="","",'[1]Formulario PPGR1'!$N$2)</f>
        <v/>
      </c>
      <c r="D296" s="490" t="str">
        <f>IF(Tabla465[[#This Row],[Tipos de Acciones]]="","",'[1]Formulario PPGR1'!$N$3)</f>
        <v/>
      </c>
      <c r="E296" s="490" t="str">
        <f>IF(Tabla465[[#This Row],[Tipos de Acciones]]="","",'[1]Formulario PPGR1'!$N$4)</f>
        <v/>
      </c>
      <c r="F296" s="490" t="str">
        <f>IF(Tabla465[[#This Row],[Tipos de Acciones]]="","",'[1]Formulario PPGR1'!$N$5)</f>
        <v/>
      </c>
      <c r="G296" s="499"/>
      <c r="H296" s="509"/>
      <c r="I296" s="510" t="str">
        <f>IFERROR(VLOOKUP(Tabla465[[#This Row],[Tipo de Equipo]],[1]LSIns!F16:G32,2,FALSE),"")</f>
        <v/>
      </c>
      <c r="J296" s="509"/>
      <c r="K296" s="509"/>
      <c r="L296" s="509"/>
      <c r="M296" s="499"/>
      <c r="N296" s="511"/>
      <c r="O296" s="511"/>
      <c r="P296" s="512" t="str">
        <f>IFERROR(VLOOKUP(Tabla465[[#This Row],[Provincia]],[1]Prov!$A$2:$B$156,2,FALSE),"")</f>
        <v/>
      </c>
      <c r="Q296" s="513"/>
      <c r="R296" s="498"/>
      <c r="S296" s="498"/>
      <c r="T296" s="498"/>
      <c r="U296" s="493" t="str">
        <f>IFERROR(IF(AND(Tabla465[[#This Row],[Cantidad de Insumos]]="",Tabla465[[#This Row],[Precio Unitario]]=""),"",Tabla465[[#This Row],[Precio Unitario]]*Tabla465[[#This Row],[Cantidad de Insumos]]),"")</f>
        <v/>
      </c>
      <c r="V296" s="493" t="str">
        <f>IFERROR(VLOOKUP($J296,[1]Insumos!$C$2:$F$528,4,FALSE),"")</f>
        <v/>
      </c>
      <c r="W296" s="504"/>
    </row>
    <row r="297" spans="2:23" x14ac:dyDescent="0.2">
      <c r="B297" s="490" t="str">
        <f>IF(Tabla465[[#This Row],[Tipos de Acciones]]="","",CONCATENATE(Tabla465[[#This Row],[POA]],".",Tabla465[[#This Row],[SRS]],".",Tabla465[[#This Row],[AREA]],".",Tabla465[[#This Row],[TIPO]]))</f>
        <v/>
      </c>
      <c r="C297" s="490" t="str">
        <f>IF(Tabla465[[#This Row],[Tipos de Acciones]]="","",'[1]Formulario PPGR1'!$N$2)</f>
        <v/>
      </c>
      <c r="D297" s="490" t="str">
        <f>IF(Tabla465[[#This Row],[Tipos de Acciones]]="","",'[1]Formulario PPGR1'!$N$3)</f>
        <v/>
      </c>
      <c r="E297" s="490" t="str">
        <f>IF(Tabla465[[#This Row],[Tipos de Acciones]]="","",'[1]Formulario PPGR1'!$N$4)</f>
        <v/>
      </c>
      <c r="F297" s="490" t="str">
        <f>IF(Tabla465[[#This Row],[Tipos de Acciones]]="","",'[1]Formulario PPGR1'!$N$5)</f>
        <v/>
      </c>
      <c r="G297" s="499"/>
      <c r="H297" s="509"/>
      <c r="I297" s="510" t="str">
        <f>IFERROR(VLOOKUP(Tabla465[[#This Row],[Tipo de Equipo]],[1]LSIns!F16:G32,2,FALSE),"")</f>
        <v/>
      </c>
      <c r="J297" s="509"/>
      <c r="K297" s="509"/>
      <c r="L297" s="509"/>
      <c r="M297" s="499"/>
      <c r="N297" s="511"/>
      <c r="O297" s="511"/>
      <c r="P297" s="512" t="str">
        <f>IFERROR(VLOOKUP(Tabla465[[#This Row],[Provincia]],[1]Prov!$A$2:$B$156,2,FALSE),"")</f>
        <v/>
      </c>
      <c r="Q297" s="513"/>
      <c r="R297" s="498"/>
      <c r="S297" s="498"/>
      <c r="T297" s="498"/>
      <c r="U297" s="493" t="str">
        <f>IFERROR(IF(AND(Tabla465[[#This Row],[Cantidad de Insumos]]="",Tabla465[[#This Row],[Precio Unitario]]=""),"",Tabla465[[#This Row],[Precio Unitario]]*Tabla465[[#This Row],[Cantidad de Insumos]]),"")</f>
        <v/>
      </c>
      <c r="V297" s="493" t="str">
        <f>IFERROR(VLOOKUP($J297,[1]Insumos!$C$2:$F$528,4,FALSE),"")</f>
        <v/>
      </c>
      <c r="W297" s="504"/>
    </row>
    <row r="298" spans="2:23" x14ac:dyDescent="0.2">
      <c r="B298" s="490" t="str">
        <f>IF(Tabla465[[#This Row],[Tipos de Acciones]]="","",CONCATENATE(Tabla465[[#This Row],[POA]],".",Tabla465[[#This Row],[SRS]],".",Tabla465[[#This Row],[AREA]],".",Tabla465[[#This Row],[TIPO]]))</f>
        <v/>
      </c>
      <c r="C298" s="490" t="str">
        <f>IF(Tabla465[[#This Row],[Tipos de Acciones]]="","",'[1]Formulario PPGR1'!$N$2)</f>
        <v/>
      </c>
      <c r="D298" s="490" t="str">
        <f>IF(Tabla465[[#This Row],[Tipos de Acciones]]="","",'[1]Formulario PPGR1'!$N$3)</f>
        <v/>
      </c>
      <c r="E298" s="490" t="str">
        <f>IF(Tabla465[[#This Row],[Tipos de Acciones]]="","",'[1]Formulario PPGR1'!$N$4)</f>
        <v/>
      </c>
      <c r="F298" s="490" t="str">
        <f>IF(Tabla465[[#This Row],[Tipos de Acciones]]="","",'[1]Formulario PPGR1'!$N$5)</f>
        <v/>
      </c>
      <c r="G298" s="499"/>
      <c r="H298" s="509"/>
      <c r="I298" s="510" t="str">
        <f>IFERROR(VLOOKUP(Tabla465[[#This Row],[Tipo de Equipo]],[1]LSIns!F16:G32,2,FALSE),"")</f>
        <v/>
      </c>
      <c r="J298" s="509"/>
      <c r="K298" s="509"/>
      <c r="L298" s="509"/>
      <c r="M298" s="499"/>
      <c r="N298" s="511"/>
      <c r="O298" s="511"/>
      <c r="P298" s="512" t="str">
        <f>IFERROR(VLOOKUP(Tabla465[[#This Row],[Provincia]],[1]Prov!$A$2:$B$156,2,FALSE),"")</f>
        <v/>
      </c>
      <c r="Q298" s="513"/>
      <c r="R298" s="498"/>
      <c r="S298" s="498"/>
      <c r="T298" s="498"/>
      <c r="U298" s="493" t="str">
        <f>IFERROR(IF(AND(Tabla465[[#This Row],[Cantidad de Insumos]]="",Tabla465[[#This Row],[Precio Unitario]]=""),"",Tabla465[[#This Row],[Precio Unitario]]*Tabla465[[#This Row],[Cantidad de Insumos]]),"")</f>
        <v/>
      </c>
      <c r="V298" s="493" t="str">
        <f>IFERROR(VLOOKUP($J298,[1]Insumos!$C$2:$F$528,4,FALSE),"")</f>
        <v/>
      </c>
      <c r="W298" s="504"/>
    </row>
    <row r="299" spans="2:23" x14ac:dyDescent="0.2">
      <c r="B299" s="490" t="str">
        <f>IF(Tabla465[[#This Row],[Tipos de Acciones]]="","",CONCATENATE(Tabla465[[#This Row],[POA]],".",Tabla465[[#This Row],[SRS]],".",Tabla465[[#This Row],[AREA]],".",Tabla465[[#This Row],[TIPO]]))</f>
        <v/>
      </c>
      <c r="C299" s="490" t="str">
        <f>IF(Tabla465[[#This Row],[Tipos de Acciones]]="","",'[1]Formulario PPGR1'!$N$2)</f>
        <v/>
      </c>
      <c r="D299" s="490" t="str">
        <f>IF(Tabla465[[#This Row],[Tipos de Acciones]]="","",'[1]Formulario PPGR1'!$N$3)</f>
        <v/>
      </c>
      <c r="E299" s="490" t="str">
        <f>IF(Tabla465[[#This Row],[Tipos de Acciones]]="","",'[1]Formulario PPGR1'!$N$4)</f>
        <v/>
      </c>
      <c r="F299" s="490" t="str">
        <f>IF(Tabla465[[#This Row],[Tipos de Acciones]]="","",'[1]Formulario PPGR1'!$N$5)</f>
        <v/>
      </c>
      <c r="G299" s="499"/>
      <c r="H299" s="509"/>
      <c r="I299" s="510" t="str">
        <f>IFERROR(VLOOKUP(Tabla465[[#This Row],[Tipo de Equipo]],[1]LSIns!F16:G32,2,FALSE),"")</f>
        <v/>
      </c>
      <c r="J299" s="509"/>
      <c r="K299" s="509"/>
      <c r="L299" s="509"/>
      <c r="M299" s="499"/>
      <c r="N299" s="511"/>
      <c r="O299" s="511"/>
      <c r="P299" s="512" t="str">
        <f>IFERROR(VLOOKUP(Tabla465[[#This Row],[Provincia]],[1]Prov!$A$2:$B$156,2,FALSE),"")</f>
        <v/>
      </c>
      <c r="Q299" s="513"/>
      <c r="R299" s="498"/>
      <c r="S299" s="498"/>
      <c r="T299" s="498"/>
      <c r="U299" s="493" t="str">
        <f>IFERROR(IF(AND(Tabla465[[#This Row],[Cantidad de Insumos]]="",Tabla465[[#This Row],[Precio Unitario]]=""),"",Tabla465[[#This Row],[Precio Unitario]]*Tabla465[[#This Row],[Cantidad de Insumos]]),"")</f>
        <v/>
      </c>
      <c r="V299" s="493" t="str">
        <f>IFERROR(VLOOKUP($J299,[1]Insumos!$C$2:$F$528,4,FALSE),"")</f>
        <v/>
      </c>
      <c r="W299" s="504"/>
    </row>
    <row r="300" spans="2:23" x14ac:dyDescent="0.2">
      <c r="B300" s="490" t="str">
        <f>IF(Tabla465[[#This Row],[Tipos de Acciones]]="","",CONCATENATE(Tabla465[[#This Row],[POA]],".",Tabla465[[#This Row],[SRS]],".",Tabla465[[#This Row],[AREA]],".",Tabla465[[#This Row],[TIPO]]))</f>
        <v/>
      </c>
      <c r="C300" s="490" t="str">
        <f>IF(Tabla465[[#This Row],[Tipos de Acciones]]="","",'[1]Formulario PPGR1'!$N$2)</f>
        <v/>
      </c>
      <c r="D300" s="490" t="str">
        <f>IF(Tabla465[[#This Row],[Tipos de Acciones]]="","",'[1]Formulario PPGR1'!$N$3)</f>
        <v/>
      </c>
      <c r="E300" s="490" t="str">
        <f>IF(Tabla465[[#This Row],[Tipos de Acciones]]="","",'[1]Formulario PPGR1'!$N$4)</f>
        <v/>
      </c>
      <c r="F300" s="490" t="str">
        <f>IF(Tabla465[[#This Row],[Tipos de Acciones]]="","",'[1]Formulario PPGR1'!$N$5)</f>
        <v/>
      </c>
      <c r="G300" s="499"/>
      <c r="H300" s="509"/>
      <c r="I300" s="510" t="str">
        <f>IFERROR(VLOOKUP(Tabla465[[#This Row],[Tipo de Equipo]],[1]LSIns!F16:G32,2,FALSE),"")</f>
        <v/>
      </c>
      <c r="J300" s="509"/>
      <c r="K300" s="509"/>
      <c r="L300" s="509"/>
      <c r="M300" s="499"/>
      <c r="N300" s="511"/>
      <c r="O300" s="511"/>
      <c r="P300" s="512" t="str">
        <f>IFERROR(VLOOKUP(Tabla465[[#This Row],[Provincia]],[1]Prov!$A$2:$B$156,2,FALSE),"")</f>
        <v/>
      </c>
      <c r="Q300" s="513"/>
      <c r="R300" s="498"/>
      <c r="S300" s="498"/>
      <c r="T300" s="498"/>
      <c r="U300" s="493" t="str">
        <f>IFERROR(IF(AND(Tabla465[[#This Row],[Cantidad de Insumos]]="",Tabla465[[#This Row],[Precio Unitario]]=""),"",Tabla465[[#This Row],[Precio Unitario]]*Tabla465[[#This Row],[Cantidad de Insumos]]),"")</f>
        <v/>
      </c>
      <c r="V300" s="493" t="str">
        <f>IFERROR(VLOOKUP($J300,[1]Insumos!$C$2:$F$528,4,FALSE),"")</f>
        <v/>
      </c>
      <c r="W300" s="504"/>
    </row>
    <row r="301" spans="2:23" x14ac:dyDescent="0.2">
      <c r="B301" s="490" t="str">
        <f>IF(Tabla465[[#This Row],[Tipos de Acciones]]="","",CONCATENATE(Tabla465[[#This Row],[POA]],".",Tabla465[[#This Row],[SRS]],".",Tabla465[[#This Row],[AREA]],".",Tabla465[[#This Row],[TIPO]]))</f>
        <v/>
      </c>
      <c r="C301" s="490" t="str">
        <f>IF(Tabla465[[#This Row],[Tipos de Acciones]]="","",'[1]Formulario PPGR1'!$N$2)</f>
        <v/>
      </c>
      <c r="D301" s="490" t="str">
        <f>IF(Tabla465[[#This Row],[Tipos de Acciones]]="","",'[1]Formulario PPGR1'!$N$3)</f>
        <v/>
      </c>
      <c r="E301" s="490" t="str">
        <f>IF(Tabla465[[#This Row],[Tipos de Acciones]]="","",'[1]Formulario PPGR1'!$N$4)</f>
        <v/>
      </c>
      <c r="F301" s="490" t="str">
        <f>IF(Tabla465[[#This Row],[Tipos de Acciones]]="","",'[1]Formulario PPGR1'!$N$5)</f>
        <v/>
      </c>
      <c r="G301" s="499"/>
      <c r="H301" s="509"/>
      <c r="I301" s="510" t="str">
        <f>IFERROR(VLOOKUP(Tabla465[[#This Row],[Tipo de Equipo]],[1]LSIns!F16:G32,2,FALSE),"")</f>
        <v/>
      </c>
      <c r="J301" s="509"/>
      <c r="K301" s="509"/>
      <c r="L301" s="509"/>
      <c r="M301" s="499"/>
      <c r="N301" s="511"/>
      <c r="O301" s="511"/>
      <c r="P301" s="512" t="str">
        <f>IFERROR(VLOOKUP(Tabla465[[#This Row],[Provincia]],[1]Prov!$A$2:$B$156,2,FALSE),"")</f>
        <v/>
      </c>
      <c r="Q301" s="513"/>
      <c r="R301" s="498"/>
      <c r="S301" s="498"/>
      <c r="T301" s="498"/>
      <c r="U301" s="493" t="str">
        <f>IFERROR(IF(AND(Tabla465[[#This Row],[Cantidad de Insumos]]="",Tabla465[[#This Row],[Precio Unitario]]=""),"",Tabla465[[#This Row],[Precio Unitario]]*Tabla465[[#This Row],[Cantidad de Insumos]]),"")</f>
        <v/>
      </c>
      <c r="V301" s="493" t="str">
        <f>IFERROR(VLOOKUP($J301,[1]Insumos!$C$2:$F$528,4,FALSE),"")</f>
        <v/>
      </c>
      <c r="W301" s="504"/>
    </row>
    <row r="302" spans="2:23" x14ac:dyDescent="0.2">
      <c r="B302" s="490" t="str">
        <f>IF(Tabla465[[#This Row],[Tipos de Acciones]]="","",CONCATENATE(Tabla465[[#This Row],[POA]],".",Tabla465[[#This Row],[SRS]],".",Tabla465[[#This Row],[AREA]],".",Tabla465[[#This Row],[TIPO]]))</f>
        <v/>
      </c>
      <c r="C302" s="490" t="str">
        <f>IF(Tabla465[[#This Row],[Tipos de Acciones]]="","",'[1]Formulario PPGR1'!$N$2)</f>
        <v/>
      </c>
      <c r="D302" s="490" t="str">
        <f>IF(Tabla465[[#This Row],[Tipos de Acciones]]="","",'[1]Formulario PPGR1'!$N$3)</f>
        <v/>
      </c>
      <c r="E302" s="490" t="str">
        <f>IF(Tabla465[[#This Row],[Tipos de Acciones]]="","",'[1]Formulario PPGR1'!$N$4)</f>
        <v/>
      </c>
      <c r="F302" s="490" t="str">
        <f>IF(Tabla465[[#This Row],[Tipos de Acciones]]="","",'[1]Formulario PPGR1'!$N$5)</f>
        <v/>
      </c>
      <c r="G302" s="499"/>
      <c r="H302" s="509"/>
      <c r="I302" s="510" t="str">
        <f>IFERROR(VLOOKUP(Tabla465[[#This Row],[Tipo de Equipo]],[1]LSIns!F16:G32,2,FALSE),"")</f>
        <v/>
      </c>
      <c r="J302" s="509"/>
      <c r="K302" s="509"/>
      <c r="L302" s="509"/>
      <c r="M302" s="499"/>
      <c r="N302" s="511"/>
      <c r="O302" s="511"/>
      <c r="P302" s="512" t="str">
        <f>IFERROR(VLOOKUP(Tabla465[[#This Row],[Provincia]],[1]Prov!$A$2:$B$156,2,FALSE),"")</f>
        <v/>
      </c>
      <c r="Q302" s="513"/>
      <c r="R302" s="498"/>
      <c r="S302" s="498"/>
      <c r="T302" s="498"/>
      <c r="U302" s="493" t="str">
        <f>IFERROR(IF(AND(Tabla465[[#This Row],[Cantidad de Insumos]]="",Tabla465[[#This Row],[Precio Unitario]]=""),"",Tabla465[[#This Row],[Precio Unitario]]*Tabla465[[#This Row],[Cantidad de Insumos]]),"")</f>
        <v/>
      </c>
      <c r="V302" s="493" t="str">
        <f>IFERROR(VLOOKUP($J302,[1]Insumos!$C$2:$F$528,4,FALSE),"")</f>
        <v/>
      </c>
      <c r="W302" s="504"/>
    </row>
    <row r="303" spans="2:23" x14ac:dyDescent="0.2">
      <c r="B303" s="490" t="str">
        <f>IF(Tabla465[[#This Row],[Tipos de Acciones]]="","",CONCATENATE(Tabla465[[#This Row],[POA]],".",Tabla465[[#This Row],[SRS]],".",Tabla465[[#This Row],[AREA]],".",Tabla465[[#This Row],[TIPO]]))</f>
        <v/>
      </c>
      <c r="C303" s="490" t="str">
        <f>IF(Tabla465[[#This Row],[Tipos de Acciones]]="","",'[1]Formulario PPGR1'!$N$2)</f>
        <v/>
      </c>
      <c r="D303" s="490" t="str">
        <f>IF(Tabla465[[#This Row],[Tipos de Acciones]]="","",'[1]Formulario PPGR1'!$N$3)</f>
        <v/>
      </c>
      <c r="E303" s="490" t="str">
        <f>IF(Tabla465[[#This Row],[Tipos de Acciones]]="","",'[1]Formulario PPGR1'!$N$4)</f>
        <v/>
      </c>
      <c r="F303" s="490" t="str">
        <f>IF(Tabla465[[#This Row],[Tipos de Acciones]]="","",'[1]Formulario PPGR1'!$N$5)</f>
        <v/>
      </c>
      <c r="G303" s="499"/>
      <c r="H303" s="509"/>
      <c r="I303" s="510" t="str">
        <f>IFERROR(VLOOKUP(Tabla465[[#This Row],[Tipo de Equipo]],[1]LSIns!F16:G32,2,FALSE),"")</f>
        <v/>
      </c>
      <c r="J303" s="509"/>
      <c r="K303" s="509"/>
      <c r="L303" s="509"/>
      <c r="M303" s="499"/>
      <c r="N303" s="511"/>
      <c r="O303" s="511"/>
      <c r="P303" s="512" t="str">
        <f>IFERROR(VLOOKUP(Tabla465[[#This Row],[Provincia]],[1]Prov!$A$2:$B$156,2,FALSE),"")</f>
        <v/>
      </c>
      <c r="Q303" s="513"/>
      <c r="R303" s="498"/>
      <c r="S303" s="498"/>
      <c r="T303" s="498"/>
      <c r="U303" s="493" t="str">
        <f>IFERROR(IF(AND(Tabla465[[#This Row],[Cantidad de Insumos]]="",Tabla465[[#This Row],[Precio Unitario]]=""),"",Tabla465[[#This Row],[Precio Unitario]]*Tabla465[[#This Row],[Cantidad de Insumos]]),"")</f>
        <v/>
      </c>
      <c r="V303" s="493" t="str">
        <f>IFERROR(VLOOKUP($J303,[1]Insumos!$C$2:$F$528,4,FALSE),"")</f>
        <v/>
      </c>
      <c r="W303" s="504"/>
    </row>
    <row r="304" spans="2:23" x14ac:dyDescent="0.2">
      <c r="B304" s="490" t="str">
        <f>IF(Tabla465[[#This Row],[Tipos de Acciones]]="","",CONCATENATE(Tabla465[[#This Row],[POA]],".",Tabla465[[#This Row],[SRS]],".",Tabla465[[#This Row],[AREA]],".",Tabla465[[#This Row],[TIPO]]))</f>
        <v/>
      </c>
      <c r="C304" s="490" t="str">
        <f>IF(Tabla465[[#This Row],[Tipos de Acciones]]="","",'[1]Formulario PPGR1'!$N$2)</f>
        <v/>
      </c>
      <c r="D304" s="490" t="str">
        <f>IF(Tabla465[[#This Row],[Tipos de Acciones]]="","",'[1]Formulario PPGR1'!$N$3)</f>
        <v/>
      </c>
      <c r="E304" s="490" t="str">
        <f>IF(Tabla465[[#This Row],[Tipos de Acciones]]="","",'[1]Formulario PPGR1'!$N$4)</f>
        <v/>
      </c>
      <c r="F304" s="490" t="str">
        <f>IF(Tabla465[[#This Row],[Tipos de Acciones]]="","",'[1]Formulario PPGR1'!$N$5)</f>
        <v/>
      </c>
      <c r="G304" s="499"/>
      <c r="H304" s="509"/>
      <c r="I304" s="510" t="str">
        <f>IFERROR(VLOOKUP(Tabla465[[#This Row],[Tipo de Equipo]],[1]LSIns!F16:G32,2,FALSE),"")</f>
        <v/>
      </c>
      <c r="J304" s="509"/>
      <c r="K304" s="509"/>
      <c r="L304" s="509"/>
      <c r="M304" s="499"/>
      <c r="N304" s="511"/>
      <c r="O304" s="511"/>
      <c r="P304" s="512" t="str">
        <f>IFERROR(VLOOKUP(Tabla465[[#This Row],[Provincia]],[1]Prov!$A$2:$B$156,2,FALSE),"")</f>
        <v/>
      </c>
      <c r="Q304" s="513"/>
      <c r="R304" s="498"/>
      <c r="S304" s="498"/>
      <c r="T304" s="498"/>
      <c r="U304" s="493" t="str">
        <f>IFERROR(IF(AND(Tabla465[[#This Row],[Cantidad de Insumos]]="",Tabla465[[#This Row],[Precio Unitario]]=""),"",Tabla465[[#This Row],[Precio Unitario]]*Tabla465[[#This Row],[Cantidad de Insumos]]),"")</f>
        <v/>
      </c>
      <c r="V304" s="493" t="str">
        <f>IFERROR(VLOOKUP($J304,[1]Insumos!$C$2:$F$528,4,FALSE),"")</f>
        <v/>
      </c>
      <c r="W304" s="504"/>
    </row>
    <row r="305" spans="2:23" x14ac:dyDescent="0.2">
      <c r="B305" s="490" t="str">
        <f>IF(Tabla465[[#This Row],[Tipos de Acciones]]="","",CONCATENATE(Tabla465[[#This Row],[POA]],".",Tabla465[[#This Row],[SRS]],".",Tabla465[[#This Row],[AREA]],".",Tabla465[[#This Row],[TIPO]]))</f>
        <v/>
      </c>
      <c r="C305" s="490" t="str">
        <f>IF(Tabla465[[#This Row],[Tipos de Acciones]]="","",'[1]Formulario PPGR1'!$N$2)</f>
        <v/>
      </c>
      <c r="D305" s="490" t="str">
        <f>IF(Tabla465[[#This Row],[Tipos de Acciones]]="","",'[1]Formulario PPGR1'!$N$3)</f>
        <v/>
      </c>
      <c r="E305" s="490" t="str">
        <f>IF(Tabla465[[#This Row],[Tipos de Acciones]]="","",'[1]Formulario PPGR1'!$N$4)</f>
        <v/>
      </c>
      <c r="F305" s="490" t="str">
        <f>IF(Tabla465[[#This Row],[Tipos de Acciones]]="","",'[1]Formulario PPGR1'!$N$5)</f>
        <v/>
      </c>
      <c r="G305" s="499"/>
      <c r="H305" s="509"/>
      <c r="I305" s="510" t="str">
        <f>IFERROR(VLOOKUP(Tabla465[[#This Row],[Tipo de Equipo]],[1]LSIns!F16:G32,2,FALSE),"")</f>
        <v/>
      </c>
      <c r="J305" s="509"/>
      <c r="K305" s="509"/>
      <c r="L305" s="509"/>
      <c r="M305" s="499"/>
      <c r="N305" s="511"/>
      <c r="O305" s="511"/>
      <c r="P305" s="512" t="str">
        <f>IFERROR(VLOOKUP(Tabla465[[#This Row],[Provincia]],[1]Prov!$A$2:$B$156,2,FALSE),"")</f>
        <v/>
      </c>
      <c r="Q305" s="513"/>
      <c r="R305" s="498"/>
      <c r="S305" s="498"/>
      <c r="T305" s="498"/>
      <c r="U305" s="493" t="str">
        <f>IFERROR(IF(AND(Tabla465[[#This Row],[Cantidad de Insumos]]="",Tabla465[[#This Row],[Precio Unitario]]=""),"",Tabla465[[#This Row],[Precio Unitario]]*Tabla465[[#This Row],[Cantidad de Insumos]]),"")</f>
        <v/>
      </c>
      <c r="V305" s="493" t="str">
        <f>IFERROR(VLOOKUP($J305,[1]Insumos!$C$2:$F$528,4,FALSE),"")</f>
        <v/>
      </c>
      <c r="W305" s="504"/>
    </row>
    <row r="306" spans="2:23" x14ac:dyDescent="0.2">
      <c r="B306" s="490" t="str">
        <f>IF(Tabla465[[#This Row],[Tipos de Acciones]]="","",CONCATENATE(Tabla465[[#This Row],[POA]],".",Tabla465[[#This Row],[SRS]],".",Tabla465[[#This Row],[AREA]],".",Tabla465[[#This Row],[TIPO]]))</f>
        <v/>
      </c>
      <c r="C306" s="490" t="str">
        <f>IF(Tabla465[[#This Row],[Tipos de Acciones]]="","",'[1]Formulario PPGR1'!$N$2)</f>
        <v/>
      </c>
      <c r="D306" s="490" t="str">
        <f>IF(Tabla465[[#This Row],[Tipos de Acciones]]="","",'[1]Formulario PPGR1'!$N$3)</f>
        <v/>
      </c>
      <c r="E306" s="490" t="str">
        <f>IF(Tabla465[[#This Row],[Tipos de Acciones]]="","",'[1]Formulario PPGR1'!$N$4)</f>
        <v/>
      </c>
      <c r="F306" s="490" t="str">
        <f>IF(Tabla465[[#This Row],[Tipos de Acciones]]="","",'[1]Formulario PPGR1'!$N$5)</f>
        <v/>
      </c>
      <c r="G306" s="499"/>
      <c r="H306" s="509"/>
      <c r="I306" s="510" t="str">
        <f>IFERROR(VLOOKUP(Tabla465[[#This Row],[Tipo de Equipo]],[1]LSIns!F16:G32,2,FALSE),"")</f>
        <v/>
      </c>
      <c r="J306" s="509"/>
      <c r="K306" s="509"/>
      <c r="L306" s="509"/>
      <c r="M306" s="499"/>
      <c r="N306" s="511"/>
      <c r="O306" s="511"/>
      <c r="P306" s="512" t="str">
        <f>IFERROR(VLOOKUP(Tabla465[[#This Row],[Provincia]],[1]Prov!$A$2:$B$156,2,FALSE),"")</f>
        <v/>
      </c>
      <c r="Q306" s="513"/>
      <c r="R306" s="498"/>
      <c r="S306" s="498"/>
      <c r="T306" s="498"/>
      <c r="U306" s="493" t="str">
        <f>IFERROR(IF(AND(Tabla465[[#This Row],[Cantidad de Insumos]]="",Tabla465[[#This Row],[Precio Unitario]]=""),"",Tabla465[[#This Row],[Precio Unitario]]*Tabla465[[#This Row],[Cantidad de Insumos]]),"")</f>
        <v/>
      </c>
      <c r="V306" s="493" t="str">
        <f>IFERROR(VLOOKUP($J306,[1]Insumos!$C$2:$F$528,4,FALSE),"")</f>
        <v/>
      </c>
      <c r="W306" s="504"/>
    </row>
    <row r="307" spans="2:23" x14ac:dyDescent="0.2">
      <c r="B307" s="490" t="str">
        <f>IF(Tabla465[[#This Row],[Tipos de Acciones]]="","",CONCATENATE(Tabla465[[#This Row],[POA]],".",Tabla465[[#This Row],[SRS]],".",Tabla465[[#This Row],[AREA]],".",Tabla465[[#This Row],[TIPO]]))</f>
        <v/>
      </c>
      <c r="C307" s="490" t="str">
        <f>IF(Tabla465[[#This Row],[Tipos de Acciones]]="","",'[1]Formulario PPGR1'!$N$2)</f>
        <v/>
      </c>
      <c r="D307" s="490" t="str">
        <f>IF(Tabla465[[#This Row],[Tipos de Acciones]]="","",'[1]Formulario PPGR1'!$N$3)</f>
        <v/>
      </c>
      <c r="E307" s="490" t="str">
        <f>IF(Tabla465[[#This Row],[Tipos de Acciones]]="","",'[1]Formulario PPGR1'!$N$4)</f>
        <v/>
      </c>
      <c r="F307" s="490" t="str">
        <f>IF(Tabla465[[#This Row],[Tipos de Acciones]]="","",'[1]Formulario PPGR1'!$N$5)</f>
        <v/>
      </c>
      <c r="G307" s="499"/>
      <c r="H307" s="509"/>
      <c r="I307" s="510" t="str">
        <f>IFERROR(VLOOKUP(Tabla465[[#This Row],[Tipo de Equipo]],[1]LSIns!F16:G32,2,FALSE),"")</f>
        <v/>
      </c>
      <c r="J307" s="509"/>
      <c r="K307" s="509"/>
      <c r="L307" s="509"/>
      <c r="M307" s="499"/>
      <c r="N307" s="511"/>
      <c r="O307" s="511"/>
      <c r="P307" s="512" t="str">
        <f>IFERROR(VLOOKUP(Tabla465[[#This Row],[Provincia]],[1]Prov!$A$2:$B$156,2,FALSE),"")</f>
        <v/>
      </c>
      <c r="Q307" s="513"/>
      <c r="R307" s="498"/>
      <c r="S307" s="498"/>
      <c r="T307" s="498"/>
      <c r="U307" s="493" t="str">
        <f>IFERROR(IF(AND(Tabla465[[#This Row],[Cantidad de Insumos]]="",Tabla465[[#This Row],[Precio Unitario]]=""),"",Tabla465[[#This Row],[Precio Unitario]]*Tabla465[[#This Row],[Cantidad de Insumos]]),"")</f>
        <v/>
      </c>
      <c r="V307" s="493" t="str">
        <f>IFERROR(VLOOKUP($J307,[1]Insumos!$C$2:$F$528,4,FALSE),"")</f>
        <v/>
      </c>
      <c r="W307" s="504"/>
    </row>
    <row r="308" spans="2:23" x14ac:dyDescent="0.2">
      <c r="B308" s="490" t="str">
        <f>IF(Tabla465[[#This Row],[Tipos de Acciones]]="","",CONCATENATE(Tabla465[[#This Row],[POA]],".",Tabla465[[#This Row],[SRS]],".",Tabla465[[#This Row],[AREA]],".",Tabla465[[#This Row],[TIPO]]))</f>
        <v/>
      </c>
      <c r="C308" s="490" t="str">
        <f>IF(Tabla465[[#This Row],[Tipos de Acciones]]="","",'[1]Formulario PPGR1'!$N$2)</f>
        <v/>
      </c>
      <c r="D308" s="490" t="str">
        <f>IF(Tabla465[[#This Row],[Tipos de Acciones]]="","",'[1]Formulario PPGR1'!$N$3)</f>
        <v/>
      </c>
      <c r="E308" s="490" t="str">
        <f>IF(Tabla465[[#This Row],[Tipos de Acciones]]="","",'[1]Formulario PPGR1'!$N$4)</f>
        <v/>
      </c>
      <c r="F308" s="490" t="str">
        <f>IF(Tabla465[[#This Row],[Tipos de Acciones]]="","",'[1]Formulario PPGR1'!$N$5)</f>
        <v/>
      </c>
      <c r="G308" s="499"/>
      <c r="H308" s="509"/>
      <c r="I308" s="510" t="str">
        <f>IFERROR(VLOOKUP(Tabla465[[#This Row],[Tipo de Equipo]],[1]LSIns!F16:G32,2,FALSE),"")</f>
        <v/>
      </c>
      <c r="J308" s="509"/>
      <c r="K308" s="509"/>
      <c r="L308" s="509"/>
      <c r="M308" s="499"/>
      <c r="N308" s="511"/>
      <c r="O308" s="511"/>
      <c r="P308" s="512" t="str">
        <f>IFERROR(VLOOKUP(Tabla465[[#This Row],[Provincia]],[1]Prov!$A$2:$B$156,2,FALSE),"")</f>
        <v/>
      </c>
      <c r="Q308" s="513"/>
      <c r="R308" s="498"/>
      <c r="S308" s="498"/>
      <c r="T308" s="498"/>
      <c r="U308" s="493" t="str">
        <f>IFERROR(IF(AND(Tabla465[[#This Row],[Cantidad de Insumos]]="",Tabla465[[#This Row],[Precio Unitario]]=""),"",Tabla465[[#This Row],[Precio Unitario]]*Tabla465[[#This Row],[Cantidad de Insumos]]),"")</f>
        <v/>
      </c>
      <c r="V308" s="493" t="str">
        <f>IFERROR(VLOOKUP($J308,[1]Insumos!$C$2:$F$528,4,FALSE),"")</f>
        <v/>
      </c>
      <c r="W308" s="504"/>
    </row>
    <row r="309" spans="2:23" x14ac:dyDescent="0.2">
      <c r="B309" s="490" t="str">
        <f>IF(Tabla465[[#This Row],[Tipos de Acciones]]="","",CONCATENATE(Tabla465[[#This Row],[POA]],".",Tabla465[[#This Row],[SRS]],".",Tabla465[[#This Row],[AREA]],".",Tabla465[[#This Row],[TIPO]]))</f>
        <v/>
      </c>
      <c r="C309" s="490" t="str">
        <f>IF(Tabla465[[#This Row],[Tipos de Acciones]]="","",'[1]Formulario PPGR1'!$N$2)</f>
        <v/>
      </c>
      <c r="D309" s="490" t="str">
        <f>IF(Tabla465[[#This Row],[Tipos de Acciones]]="","",'[1]Formulario PPGR1'!$N$3)</f>
        <v/>
      </c>
      <c r="E309" s="490" t="str">
        <f>IF(Tabla465[[#This Row],[Tipos de Acciones]]="","",'[1]Formulario PPGR1'!$N$4)</f>
        <v/>
      </c>
      <c r="F309" s="490" t="str">
        <f>IF(Tabla465[[#This Row],[Tipos de Acciones]]="","",'[1]Formulario PPGR1'!$N$5)</f>
        <v/>
      </c>
      <c r="G309" s="499"/>
      <c r="H309" s="509"/>
      <c r="I309" s="510" t="str">
        <f>IFERROR(VLOOKUP(Tabla465[[#This Row],[Tipo de Equipo]],[1]LSIns!F16:G32,2,FALSE),"")</f>
        <v/>
      </c>
      <c r="J309" s="509"/>
      <c r="K309" s="509"/>
      <c r="L309" s="509"/>
      <c r="M309" s="499"/>
      <c r="N309" s="511"/>
      <c r="O309" s="511"/>
      <c r="P309" s="512" t="str">
        <f>IFERROR(VLOOKUP(Tabla465[[#This Row],[Provincia]],[1]Prov!$A$2:$B$156,2,FALSE),"")</f>
        <v/>
      </c>
      <c r="Q309" s="513"/>
      <c r="R309" s="498"/>
      <c r="S309" s="498"/>
      <c r="T309" s="498"/>
      <c r="U309" s="493" t="str">
        <f>IFERROR(IF(AND(Tabla465[[#This Row],[Cantidad de Insumos]]="",Tabla465[[#This Row],[Precio Unitario]]=""),"",Tabla465[[#This Row],[Precio Unitario]]*Tabla465[[#This Row],[Cantidad de Insumos]]),"")</f>
        <v/>
      </c>
      <c r="V309" s="493" t="str">
        <f>IFERROR(VLOOKUP($J309,[1]Insumos!$C$2:$F$528,4,FALSE),"")</f>
        <v/>
      </c>
      <c r="W309" s="504"/>
    </row>
    <row r="310" spans="2:23" x14ac:dyDescent="0.2">
      <c r="B310" s="490" t="str">
        <f>IF(Tabla465[[#This Row],[Tipos de Acciones]]="","",CONCATENATE(Tabla465[[#This Row],[POA]],".",Tabla465[[#This Row],[SRS]],".",Tabla465[[#This Row],[AREA]],".",Tabla465[[#This Row],[TIPO]]))</f>
        <v/>
      </c>
      <c r="C310" s="490" t="str">
        <f>IF(Tabla465[[#This Row],[Tipos de Acciones]]="","",'[1]Formulario PPGR1'!$N$2)</f>
        <v/>
      </c>
      <c r="D310" s="490" t="str">
        <f>IF(Tabla465[[#This Row],[Tipos de Acciones]]="","",'[1]Formulario PPGR1'!$N$3)</f>
        <v/>
      </c>
      <c r="E310" s="490" t="str">
        <f>IF(Tabla465[[#This Row],[Tipos de Acciones]]="","",'[1]Formulario PPGR1'!$N$4)</f>
        <v/>
      </c>
      <c r="F310" s="490" t="str">
        <f>IF(Tabla465[[#This Row],[Tipos de Acciones]]="","",'[1]Formulario PPGR1'!$N$5)</f>
        <v/>
      </c>
      <c r="G310" s="499"/>
      <c r="H310" s="509"/>
      <c r="I310" s="510" t="str">
        <f>IFERROR(VLOOKUP(Tabla465[[#This Row],[Tipo de Equipo]],[1]LSIns!F16:G32,2,FALSE),"")</f>
        <v/>
      </c>
      <c r="J310" s="509"/>
      <c r="K310" s="509"/>
      <c r="L310" s="509"/>
      <c r="M310" s="499"/>
      <c r="N310" s="511"/>
      <c r="O310" s="511"/>
      <c r="P310" s="512" t="str">
        <f>IFERROR(VLOOKUP(Tabla465[[#This Row],[Provincia]],[1]Prov!$A$2:$B$156,2,FALSE),"")</f>
        <v/>
      </c>
      <c r="Q310" s="513"/>
      <c r="R310" s="498"/>
      <c r="S310" s="498"/>
      <c r="T310" s="498"/>
      <c r="U310" s="493" t="str">
        <f>IFERROR(IF(AND(Tabla465[[#This Row],[Cantidad de Insumos]]="",Tabla465[[#This Row],[Precio Unitario]]=""),"",Tabla465[[#This Row],[Precio Unitario]]*Tabla465[[#This Row],[Cantidad de Insumos]]),"")</f>
        <v/>
      </c>
      <c r="V310" s="493" t="str">
        <f>IFERROR(VLOOKUP($J310,[1]Insumos!$C$2:$F$528,4,FALSE),"")</f>
        <v/>
      </c>
      <c r="W310" s="504"/>
    </row>
    <row r="311" spans="2:23" x14ac:dyDescent="0.2">
      <c r="B311" s="490" t="str">
        <f>IF(Tabla465[[#This Row],[Tipos de Acciones]]="","",CONCATENATE(Tabla465[[#This Row],[POA]],".",Tabla465[[#This Row],[SRS]],".",Tabla465[[#This Row],[AREA]],".",Tabla465[[#This Row],[TIPO]]))</f>
        <v/>
      </c>
      <c r="C311" s="490" t="str">
        <f>IF(Tabla465[[#This Row],[Tipos de Acciones]]="","",'[1]Formulario PPGR1'!$N$2)</f>
        <v/>
      </c>
      <c r="D311" s="490" t="str">
        <f>IF(Tabla465[[#This Row],[Tipos de Acciones]]="","",'[1]Formulario PPGR1'!$N$3)</f>
        <v/>
      </c>
      <c r="E311" s="490" t="str">
        <f>IF(Tabla465[[#This Row],[Tipos de Acciones]]="","",'[1]Formulario PPGR1'!$N$4)</f>
        <v/>
      </c>
      <c r="F311" s="490" t="str">
        <f>IF(Tabla465[[#This Row],[Tipos de Acciones]]="","",'[1]Formulario PPGR1'!$N$5)</f>
        <v/>
      </c>
      <c r="G311" s="499"/>
      <c r="H311" s="509"/>
      <c r="I311" s="510" t="str">
        <f>IFERROR(VLOOKUP(Tabla465[[#This Row],[Tipo de Equipo]],[1]LSIns!F16:G32,2,FALSE),"")</f>
        <v/>
      </c>
      <c r="J311" s="509"/>
      <c r="K311" s="509"/>
      <c r="L311" s="509"/>
      <c r="M311" s="499"/>
      <c r="N311" s="511"/>
      <c r="O311" s="511"/>
      <c r="P311" s="512" t="str">
        <f>IFERROR(VLOOKUP(Tabla465[[#This Row],[Provincia]],[1]Prov!$A$2:$B$156,2,FALSE),"")</f>
        <v/>
      </c>
      <c r="Q311" s="513"/>
      <c r="R311" s="498"/>
      <c r="S311" s="498"/>
      <c r="T311" s="498"/>
      <c r="U311" s="493" t="str">
        <f>IFERROR(IF(AND(Tabla465[[#This Row],[Cantidad de Insumos]]="",Tabla465[[#This Row],[Precio Unitario]]=""),"",Tabla465[[#This Row],[Precio Unitario]]*Tabla465[[#This Row],[Cantidad de Insumos]]),"")</f>
        <v/>
      </c>
      <c r="V311" s="493" t="str">
        <f>IFERROR(VLOOKUP($J311,[1]Insumos!$C$2:$F$528,4,FALSE),"")</f>
        <v/>
      </c>
      <c r="W311" s="504"/>
    </row>
    <row r="312" spans="2:23" x14ac:dyDescent="0.2">
      <c r="B312" s="490" t="str">
        <f>IF(Tabla465[[#This Row],[Tipos de Acciones]]="","",CONCATENATE(Tabla465[[#This Row],[POA]],".",Tabla465[[#This Row],[SRS]],".",Tabla465[[#This Row],[AREA]],".",Tabla465[[#This Row],[TIPO]]))</f>
        <v/>
      </c>
      <c r="C312" s="490" t="str">
        <f>IF(Tabla465[[#This Row],[Tipos de Acciones]]="","",'[1]Formulario PPGR1'!$N$2)</f>
        <v/>
      </c>
      <c r="D312" s="490" t="str">
        <f>IF(Tabla465[[#This Row],[Tipos de Acciones]]="","",'[1]Formulario PPGR1'!$N$3)</f>
        <v/>
      </c>
      <c r="E312" s="490" t="str">
        <f>IF(Tabla465[[#This Row],[Tipos de Acciones]]="","",'[1]Formulario PPGR1'!$N$4)</f>
        <v/>
      </c>
      <c r="F312" s="490" t="str">
        <f>IF(Tabla465[[#This Row],[Tipos de Acciones]]="","",'[1]Formulario PPGR1'!$N$5)</f>
        <v/>
      </c>
      <c r="G312" s="499"/>
      <c r="H312" s="509"/>
      <c r="I312" s="510" t="str">
        <f>IFERROR(VLOOKUP(Tabla465[[#This Row],[Tipo de Equipo]],[1]LSIns!F16:G32,2,FALSE),"")</f>
        <v/>
      </c>
      <c r="J312" s="509"/>
      <c r="K312" s="509"/>
      <c r="L312" s="509"/>
      <c r="M312" s="499"/>
      <c r="N312" s="511"/>
      <c r="O312" s="511"/>
      <c r="P312" s="512" t="str">
        <f>IFERROR(VLOOKUP(Tabla465[[#This Row],[Provincia]],[1]Prov!$A$2:$B$156,2,FALSE),"")</f>
        <v/>
      </c>
      <c r="Q312" s="513"/>
      <c r="R312" s="498"/>
      <c r="S312" s="498"/>
      <c r="T312" s="498"/>
      <c r="U312" s="493" t="str">
        <f>IFERROR(IF(AND(Tabla465[[#This Row],[Cantidad de Insumos]]="",Tabla465[[#This Row],[Precio Unitario]]=""),"",Tabla465[[#This Row],[Precio Unitario]]*Tabla465[[#This Row],[Cantidad de Insumos]]),"")</f>
        <v/>
      </c>
      <c r="V312" s="493" t="str">
        <f>IFERROR(VLOOKUP($J312,[1]Insumos!$C$2:$F$528,4,FALSE),"")</f>
        <v/>
      </c>
      <c r="W312" s="504"/>
    </row>
    <row r="313" spans="2:23" x14ac:dyDescent="0.2">
      <c r="B313" s="490" t="str">
        <f>IF(Tabla465[[#This Row],[Tipos de Acciones]]="","",CONCATENATE(Tabla465[[#This Row],[POA]],".",Tabla465[[#This Row],[SRS]],".",Tabla465[[#This Row],[AREA]],".",Tabla465[[#This Row],[TIPO]]))</f>
        <v/>
      </c>
      <c r="C313" s="490" t="str">
        <f>IF(Tabla465[[#This Row],[Tipos de Acciones]]="","",'[1]Formulario PPGR1'!$N$2)</f>
        <v/>
      </c>
      <c r="D313" s="490" t="str">
        <f>IF(Tabla465[[#This Row],[Tipos de Acciones]]="","",'[1]Formulario PPGR1'!$N$3)</f>
        <v/>
      </c>
      <c r="E313" s="490" t="str">
        <f>IF(Tabla465[[#This Row],[Tipos de Acciones]]="","",'[1]Formulario PPGR1'!$N$4)</f>
        <v/>
      </c>
      <c r="F313" s="490" t="str">
        <f>IF(Tabla465[[#This Row],[Tipos de Acciones]]="","",'[1]Formulario PPGR1'!$N$5)</f>
        <v/>
      </c>
      <c r="G313" s="499"/>
      <c r="H313" s="509"/>
      <c r="I313" s="510" t="str">
        <f>IFERROR(VLOOKUP(Tabla465[[#This Row],[Tipo de Equipo]],[1]LSIns!F16:G32,2,FALSE),"")</f>
        <v/>
      </c>
      <c r="J313" s="509"/>
      <c r="K313" s="509"/>
      <c r="L313" s="509"/>
      <c r="M313" s="499"/>
      <c r="N313" s="511"/>
      <c r="O313" s="511"/>
      <c r="P313" s="512" t="str">
        <f>IFERROR(VLOOKUP(Tabla465[[#This Row],[Provincia]],[1]Prov!$A$2:$B$156,2,FALSE),"")</f>
        <v/>
      </c>
      <c r="Q313" s="513"/>
      <c r="R313" s="498"/>
      <c r="S313" s="498"/>
      <c r="T313" s="498"/>
      <c r="U313" s="493" t="str">
        <f>IFERROR(IF(AND(Tabla465[[#This Row],[Cantidad de Insumos]]="",Tabla465[[#This Row],[Precio Unitario]]=""),"",Tabla465[[#This Row],[Precio Unitario]]*Tabla465[[#This Row],[Cantidad de Insumos]]),"")</f>
        <v/>
      </c>
      <c r="V313" s="493" t="str">
        <f>IFERROR(VLOOKUP($J313,[1]Insumos!$C$2:$F$528,4,FALSE),"")</f>
        <v/>
      </c>
      <c r="W313" s="504"/>
    </row>
    <row r="314" spans="2:23" x14ac:dyDescent="0.2">
      <c r="B314" s="490" t="str">
        <f>IF(Tabla465[[#This Row],[Tipos de Acciones]]="","",CONCATENATE(Tabla465[[#This Row],[POA]],".",Tabla465[[#This Row],[SRS]],".",Tabla465[[#This Row],[AREA]],".",Tabla465[[#This Row],[TIPO]]))</f>
        <v/>
      </c>
      <c r="C314" s="490" t="str">
        <f>IF(Tabla465[[#This Row],[Tipos de Acciones]]="","",'[1]Formulario PPGR1'!$N$2)</f>
        <v/>
      </c>
      <c r="D314" s="490" t="str">
        <f>IF(Tabla465[[#This Row],[Tipos de Acciones]]="","",'[1]Formulario PPGR1'!$N$3)</f>
        <v/>
      </c>
      <c r="E314" s="490" t="str">
        <f>IF(Tabla465[[#This Row],[Tipos de Acciones]]="","",'[1]Formulario PPGR1'!$N$4)</f>
        <v/>
      </c>
      <c r="F314" s="490" t="str">
        <f>IF(Tabla465[[#This Row],[Tipos de Acciones]]="","",'[1]Formulario PPGR1'!$N$5)</f>
        <v/>
      </c>
      <c r="G314" s="499"/>
      <c r="H314" s="509"/>
      <c r="I314" s="510" t="str">
        <f>IFERROR(VLOOKUP(Tabla465[[#This Row],[Tipo de Equipo]],[1]LSIns!F16:G32,2,FALSE),"")</f>
        <v/>
      </c>
      <c r="J314" s="509"/>
      <c r="K314" s="509"/>
      <c r="L314" s="509"/>
      <c r="M314" s="499"/>
      <c r="N314" s="511"/>
      <c r="O314" s="511"/>
      <c r="P314" s="512" t="str">
        <f>IFERROR(VLOOKUP(Tabla465[[#This Row],[Provincia]],[1]Prov!$A$2:$B$156,2,FALSE),"")</f>
        <v/>
      </c>
      <c r="Q314" s="513"/>
      <c r="R314" s="498"/>
      <c r="S314" s="498"/>
      <c r="T314" s="498"/>
      <c r="U314" s="493" t="str">
        <f>IFERROR(IF(AND(Tabla465[[#This Row],[Cantidad de Insumos]]="",Tabla465[[#This Row],[Precio Unitario]]=""),"",Tabla465[[#This Row],[Precio Unitario]]*Tabla465[[#This Row],[Cantidad de Insumos]]),"")</f>
        <v/>
      </c>
      <c r="V314" s="493" t="str">
        <f>IFERROR(VLOOKUP($J314,[1]Insumos!$C$2:$F$528,4,FALSE),"")</f>
        <v/>
      </c>
      <c r="W314" s="504"/>
    </row>
    <row r="315" spans="2:23" x14ac:dyDescent="0.2">
      <c r="B315" s="490" t="str">
        <f>IF(Tabla465[[#This Row],[Tipos de Acciones]]="","",CONCATENATE(Tabla465[[#This Row],[POA]],".",Tabla465[[#This Row],[SRS]],".",Tabla465[[#This Row],[AREA]],".",Tabla465[[#This Row],[TIPO]]))</f>
        <v/>
      </c>
      <c r="C315" s="490" t="str">
        <f>IF(Tabla465[[#This Row],[Tipos de Acciones]]="","",'[1]Formulario PPGR1'!$N$2)</f>
        <v/>
      </c>
      <c r="D315" s="490" t="str">
        <f>IF(Tabla465[[#This Row],[Tipos de Acciones]]="","",'[1]Formulario PPGR1'!$N$3)</f>
        <v/>
      </c>
      <c r="E315" s="490" t="str">
        <f>IF(Tabla465[[#This Row],[Tipos de Acciones]]="","",'[1]Formulario PPGR1'!$N$4)</f>
        <v/>
      </c>
      <c r="F315" s="490" t="str">
        <f>IF(Tabla465[[#This Row],[Tipos de Acciones]]="","",'[1]Formulario PPGR1'!$N$5)</f>
        <v/>
      </c>
      <c r="G315" s="499"/>
      <c r="H315" s="509"/>
      <c r="I315" s="510" t="str">
        <f>IFERROR(VLOOKUP(Tabla465[[#This Row],[Tipo de Equipo]],[1]LSIns!F16:G32,2,FALSE),"")</f>
        <v/>
      </c>
      <c r="J315" s="509"/>
      <c r="K315" s="509"/>
      <c r="L315" s="509"/>
      <c r="M315" s="499"/>
      <c r="N315" s="511"/>
      <c r="O315" s="511"/>
      <c r="P315" s="512" t="str">
        <f>IFERROR(VLOOKUP(Tabla465[[#This Row],[Provincia]],[1]Prov!$A$2:$B$156,2,FALSE),"")</f>
        <v/>
      </c>
      <c r="Q315" s="513"/>
      <c r="R315" s="498"/>
      <c r="S315" s="498"/>
      <c r="T315" s="498"/>
      <c r="U315" s="493" t="str">
        <f>IFERROR(IF(AND(Tabla465[[#This Row],[Cantidad de Insumos]]="",Tabla465[[#This Row],[Precio Unitario]]=""),"",Tabla465[[#This Row],[Precio Unitario]]*Tabla465[[#This Row],[Cantidad de Insumos]]),"")</f>
        <v/>
      </c>
      <c r="V315" s="493" t="str">
        <f>IFERROR(VLOOKUP($J315,[1]Insumos!$C$2:$F$528,4,FALSE),"")</f>
        <v/>
      </c>
      <c r="W315" s="504"/>
    </row>
    <row r="316" spans="2:23" x14ac:dyDescent="0.2">
      <c r="B316" s="490" t="str">
        <f>IF(Tabla465[[#This Row],[Tipos de Acciones]]="","",CONCATENATE(Tabla465[[#This Row],[POA]],".",Tabla465[[#This Row],[SRS]],".",Tabla465[[#This Row],[AREA]],".",Tabla465[[#This Row],[TIPO]]))</f>
        <v/>
      </c>
      <c r="C316" s="490" t="str">
        <f>IF(Tabla465[[#This Row],[Tipos de Acciones]]="","",'[1]Formulario PPGR1'!$N$2)</f>
        <v/>
      </c>
      <c r="D316" s="490" t="str">
        <f>IF(Tabla465[[#This Row],[Tipos de Acciones]]="","",'[1]Formulario PPGR1'!$N$3)</f>
        <v/>
      </c>
      <c r="E316" s="490" t="str">
        <f>IF(Tabla465[[#This Row],[Tipos de Acciones]]="","",'[1]Formulario PPGR1'!$N$4)</f>
        <v/>
      </c>
      <c r="F316" s="490" t="str">
        <f>IF(Tabla465[[#This Row],[Tipos de Acciones]]="","",'[1]Formulario PPGR1'!$N$5)</f>
        <v/>
      </c>
      <c r="G316" s="499"/>
      <c r="H316" s="509"/>
      <c r="I316" s="510" t="str">
        <f>IFERROR(VLOOKUP(Tabla465[[#This Row],[Tipo de Equipo]],[1]LSIns!F16:G32,2,FALSE),"")</f>
        <v/>
      </c>
      <c r="J316" s="509"/>
      <c r="K316" s="509"/>
      <c r="L316" s="509"/>
      <c r="M316" s="499"/>
      <c r="N316" s="511"/>
      <c r="O316" s="511"/>
      <c r="P316" s="512" t="str">
        <f>IFERROR(VLOOKUP(Tabla465[[#This Row],[Provincia]],[1]Prov!$A$2:$B$156,2,FALSE),"")</f>
        <v/>
      </c>
      <c r="Q316" s="513"/>
      <c r="R316" s="498"/>
      <c r="S316" s="498"/>
      <c r="T316" s="498"/>
      <c r="U316" s="493" t="str">
        <f>IFERROR(IF(AND(Tabla465[[#This Row],[Cantidad de Insumos]]="",Tabla465[[#This Row],[Precio Unitario]]=""),"",Tabla465[[#This Row],[Precio Unitario]]*Tabla465[[#This Row],[Cantidad de Insumos]]),"")</f>
        <v/>
      </c>
      <c r="V316" s="493" t="str">
        <f>IFERROR(VLOOKUP($J316,[1]Insumos!$C$2:$F$528,4,FALSE),"")</f>
        <v/>
      </c>
      <c r="W316" s="504"/>
    </row>
    <row r="317" spans="2:23" x14ac:dyDescent="0.2">
      <c r="B317" s="490" t="str">
        <f>IF(Tabla465[[#This Row],[Tipos de Acciones]]="","",CONCATENATE(Tabla465[[#This Row],[POA]],".",Tabla465[[#This Row],[SRS]],".",Tabla465[[#This Row],[AREA]],".",Tabla465[[#This Row],[TIPO]]))</f>
        <v/>
      </c>
      <c r="C317" s="490" t="str">
        <f>IF(Tabla465[[#This Row],[Tipos de Acciones]]="","",'[1]Formulario PPGR1'!$N$2)</f>
        <v/>
      </c>
      <c r="D317" s="490" t="str">
        <f>IF(Tabla465[[#This Row],[Tipos de Acciones]]="","",'[1]Formulario PPGR1'!$N$3)</f>
        <v/>
      </c>
      <c r="E317" s="490" t="str">
        <f>IF(Tabla465[[#This Row],[Tipos de Acciones]]="","",'[1]Formulario PPGR1'!$N$4)</f>
        <v/>
      </c>
      <c r="F317" s="490" t="str">
        <f>IF(Tabla465[[#This Row],[Tipos de Acciones]]="","",'[1]Formulario PPGR1'!$N$5)</f>
        <v/>
      </c>
      <c r="G317" s="499"/>
      <c r="H317" s="509"/>
      <c r="I317" s="510" t="str">
        <f>IFERROR(VLOOKUP(Tabla465[[#This Row],[Tipo de Equipo]],[1]LSIns!F16:G32,2,FALSE),"")</f>
        <v/>
      </c>
      <c r="J317" s="509"/>
      <c r="K317" s="509"/>
      <c r="L317" s="509"/>
      <c r="M317" s="499"/>
      <c r="N317" s="511"/>
      <c r="O317" s="511"/>
      <c r="P317" s="512" t="str">
        <f>IFERROR(VLOOKUP(Tabla465[[#This Row],[Provincia]],[1]Prov!$A$2:$B$156,2,FALSE),"")</f>
        <v/>
      </c>
      <c r="Q317" s="513"/>
      <c r="R317" s="498"/>
      <c r="S317" s="498"/>
      <c r="T317" s="498"/>
      <c r="U317" s="493" t="str">
        <f>IFERROR(IF(AND(Tabla465[[#This Row],[Cantidad de Insumos]]="",Tabla465[[#This Row],[Precio Unitario]]=""),"",Tabla465[[#This Row],[Precio Unitario]]*Tabla465[[#This Row],[Cantidad de Insumos]]),"")</f>
        <v/>
      </c>
      <c r="V317" s="493" t="str">
        <f>IFERROR(VLOOKUP($J317,[1]Insumos!$C$2:$F$528,4,FALSE),"")</f>
        <v/>
      </c>
      <c r="W317" s="504"/>
    </row>
    <row r="318" spans="2:23" x14ac:dyDescent="0.2">
      <c r="B318" s="490" t="str">
        <f>IF(Tabla465[[#This Row],[Tipos de Acciones]]="","",CONCATENATE(Tabla465[[#This Row],[POA]],".",Tabla465[[#This Row],[SRS]],".",Tabla465[[#This Row],[AREA]],".",Tabla465[[#This Row],[TIPO]]))</f>
        <v/>
      </c>
      <c r="C318" s="490" t="str">
        <f>IF(Tabla465[[#This Row],[Tipos de Acciones]]="","",'[1]Formulario PPGR1'!$N$2)</f>
        <v/>
      </c>
      <c r="D318" s="490" t="str">
        <f>IF(Tabla465[[#This Row],[Tipos de Acciones]]="","",'[1]Formulario PPGR1'!$N$3)</f>
        <v/>
      </c>
      <c r="E318" s="490" t="str">
        <f>IF(Tabla465[[#This Row],[Tipos de Acciones]]="","",'[1]Formulario PPGR1'!$N$4)</f>
        <v/>
      </c>
      <c r="F318" s="490" t="str">
        <f>IF(Tabla465[[#This Row],[Tipos de Acciones]]="","",'[1]Formulario PPGR1'!$N$5)</f>
        <v/>
      </c>
      <c r="G318" s="499"/>
      <c r="H318" s="509"/>
      <c r="I318" s="510" t="str">
        <f>IFERROR(VLOOKUP(Tabla465[[#This Row],[Tipo de Equipo]],[1]LSIns!F16:G32,2,FALSE),"")</f>
        <v/>
      </c>
      <c r="J318" s="509"/>
      <c r="K318" s="509"/>
      <c r="L318" s="509"/>
      <c r="M318" s="499"/>
      <c r="N318" s="511"/>
      <c r="O318" s="511"/>
      <c r="P318" s="512" t="str">
        <f>IFERROR(VLOOKUP(Tabla465[[#This Row],[Provincia]],[1]Prov!$A$2:$B$156,2,FALSE),"")</f>
        <v/>
      </c>
      <c r="Q318" s="513"/>
      <c r="R318" s="498"/>
      <c r="S318" s="498"/>
      <c r="T318" s="498"/>
      <c r="U318" s="493" t="str">
        <f>IFERROR(IF(AND(Tabla465[[#This Row],[Cantidad de Insumos]]="",Tabla465[[#This Row],[Precio Unitario]]=""),"",Tabla465[[#This Row],[Precio Unitario]]*Tabla465[[#This Row],[Cantidad de Insumos]]),"")</f>
        <v/>
      </c>
      <c r="V318" s="493" t="str">
        <f>IFERROR(VLOOKUP($J318,[1]Insumos!$C$2:$F$528,4,FALSE),"")</f>
        <v/>
      </c>
      <c r="W318" s="504"/>
    </row>
    <row r="319" spans="2:23" x14ac:dyDescent="0.2">
      <c r="B319" s="490" t="str">
        <f>IF(Tabla465[[#This Row],[Tipos de Acciones]]="","",CONCATENATE(Tabla465[[#This Row],[POA]],".",Tabla465[[#This Row],[SRS]],".",Tabla465[[#This Row],[AREA]],".",Tabla465[[#This Row],[TIPO]]))</f>
        <v/>
      </c>
      <c r="C319" s="490" t="str">
        <f>IF(Tabla465[[#This Row],[Tipos de Acciones]]="","",'[1]Formulario PPGR1'!$N$2)</f>
        <v/>
      </c>
      <c r="D319" s="490" t="str">
        <f>IF(Tabla465[[#This Row],[Tipos de Acciones]]="","",'[1]Formulario PPGR1'!$N$3)</f>
        <v/>
      </c>
      <c r="E319" s="490" t="str">
        <f>IF(Tabla465[[#This Row],[Tipos de Acciones]]="","",'[1]Formulario PPGR1'!$N$4)</f>
        <v/>
      </c>
      <c r="F319" s="490" t="str">
        <f>IF(Tabla465[[#This Row],[Tipos de Acciones]]="","",'[1]Formulario PPGR1'!$N$5)</f>
        <v/>
      </c>
      <c r="G319" s="499"/>
      <c r="H319" s="509"/>
      <c r="I319" s="510" t="str">
        <f>IFERROR(VLOOKUP(Tabla465[[#This Row],[Tipo de Equipo]],[1]LSIns!F16:G32,2,FALSE),"")</f>
        <v/>
      </c>
      <c r="J319" s="509"/>
      <c r="K319" s="509"/>
      <c r="L319" s="509"/>
      <c r="M319" s="499"/>
      <c r="N319" s="511"/>
      <c r="O319" s="511"/>
      <c r="P319" s="512" t="str">
        <f>IFERROR(VLOOKUP(Tabla465[[#This Row],[Provincia]],[1]Prov!$A$2:$B$156,2,FALSE),"")</f>
        <v/>
      </c>
      <c r="Q319" s="513"/>
      <c r="R319" s="498"/>
      <c r="S319" s="498"/>
      <c r="T319" s="498"/>
      <c r="U319" s="493" t="str">
        <f>IFERROR(IF(AND(Tabla465[[#This Row],[Cantidad de Insumos]]="",Tabla465[[#This Row],[Precio Unitario]]=""),"",Tabla465[[#This Row],[Precio Unitario]]*Tabla465[[#This Row],[Cantidad de Insumos]]),"")</f>
        <v/>
      </c>
      <c r="V319" s="493" t="str">
        <f>IFERROR(VLOOKUP($J319,[1]Insumos!$C$2:$F$528,4,FALSE),"")</f>
        <v/>
      </c>
      <c r="W319" s="504"/>
    </row>
    <row r="320" spans="2:23" x14ac:dyDescent="0.2">
      <c r="B320" s="490" t="str">
        <f>IF(Tabla465[[#This Row],[Tipos de Acciones]]="","",CONCATENATE(Tabla465[[#This Row],[POA]],".",Tabla465[[#This Row],[SRS]],".",Tabla465[[#This Row],[AREA]],".",Tabla465[[#This Row],[TIPO]]))</f>
        <v/>
      </c>
      <c r="C320" s="490" t="str">
        <f>IF(Tabla465[[#This Row],[Tipos de Acciones]]="","",'[1]Formulario PPGR1'!$N$2)</f>
        <v/>
      </c>
      <c r="D320" s="490" t="str">
        <f>IF(Tabla465[[#This Row],[Tipos de Acciones]]="","",'[1]Formulario PPGR1'!$N$3)</f>
        <v/>
      </c>
      <c r="E320" s="490" t="str">
        <f>IF(Tabla465[[#This Row],[Tipos de Acciones]]="","",'[1]Formulario PPGR1'!$N$4)</f>
        <v/>
      </c>
      <c r="F320" s="490" t="str">
        <f>IF(Tabla465[[#This Row],[Tipos de Acciones]]="","",'[1]Formulario PPGR1'!$N$5)</f>
        <v/>
      </c>
      <c r="G320" s="499"/>
      <c r="H320" s="509"/>
      <c r="I320" s="510" t="str">
        <f>IFERROR(VLOOKUP(Tabla465[[#This Row],[Tipo de Equipo]],[1]LSIns!F16:G32,2,FALSE),"")</f>
        <v/>
      </c>
      <c r="J320" s="509"/>
      <c r="K320" s="509"/>
      <c r="L320" s="509"/>
      <c r="M320" s="499"/>
      <c r="N320" s="511"/>
      <c r="O320" s="511"/>
      <c r="P320" s="512" t="str">
        <f>IFERROR(VLOOKUP(Tabla465[[#This Row],[Provincia]],[1]Prov!$A$2:$B$156,2,FALSE),"")</f>
        <v/>
      </c>
      <c r="Q320" s="513"/>
      <c r="R320" s="498"/>
      <c r="S320" s="498"/>
      <c r="T320" s="498"/>
      <c r="U320" s="493" t="str">
        <f>IFERROR(IF(AND(Tabla465[[#This Row],[Cantidad de Insumos]]="",Tabla465[[#This Row],[Precio Unitario]]=""),"",Tabla465[[#This Row],[Precio Unitario]]*Tabla465[[#This Row],[Cantidad de Insumos]]),"")</f>
        <v/>
      </c>
      <c r="V320" s="493" t="str">
        <f>IFERROR(VLOOKUP($J320,[1]Insumos!$C$2:$F$528,4,FALSE),"")</f>
        <v/>
      </c>
      <c r="W320" s="504"/>
    </row>
    <row r="321" spans="2:23" x14ac:dyDescent="0.2">
      <c r="B321" s="490" t="str">
        <f>IF(Tabla465[[#This Row],[Tipos de Acciones]]="","",CONCATENATE(Tabla465[[#This Row],[POA]],".",Tabla465[[#This Row],[SRS]],".",Tabla465[[#This Row],[AREA]],".",Tabla465[[#This Row],[TIPO]]))</f>
        <v/>
      </c>
      <c r="C321" s="490" t="str">
        <f>IF(Tabla465[[#This Row],[Tipos de Acciones]]="","",'[1]Formulario PPGR1'!$N$2)</f>
        <v/>
      </c>
      <c r="D321" s="490" t="str">
        <f>IF(Tabla465[[#This Row],[Tipos de Acciones]]="","",'[1]Formulario PPGR1'!$N$3)</f>
        <v/>
      </c>
      <c r="E321" s="490" t="str">
        <f>IF(Tabla465[[#This Row],[Tipos de Acciones]]="","",'[1]Formulario PPGR1'!$N$4)</f>
        <v/>
      </c>
      <c r="F321" s="490" t="str">
        <f>IF(Tabla465[[#This Row],[Tipos de Acciones]]="","",'[1]Formulario PPGR1'!$N$5)</f>
        <v/>
      </c>
      <c r="G321" s="499"/>
      <c r="H321" s="509"/>
      <c r="I321" s="510" t="str">
        <f>IFERROR(VLOOKUP(Tabla465[[#This Row],[Tipo de Equipo]],[1]LSIns!F16:G32,2,FALSE),"")</f>
        <v/>
      </c>
      <c r="J321" s="509"/>
      <c r="K321" s="509"/>
      <c r="L321" s="509"/>
      <c r="M321" s="499"/>
      <c r="N321" s="511"/>
      <c r="O321" s="511"/>
      <c r="P321" s="512" t="str">
        <f>IFERROR(VLOOKUP(Tabla465[[#This Row],[Provincia]],[1]Prov!$A$2:$B$156,2,FALSE),"")</f>
        <v/>
      </c>
      <c r="Q321" s="513"/>
      <c r="R321" s="498"/>
      <c r="S321" s="498"/>
      <c r="T321" s="498"/>
      <c r="U321" s="493" t="str">
        <f>IFERROR(IF(AND(Tabla465[[#This Row],[Cantidad de Insumos]]="",Tabla465[[#This Row],[Precio Unitario]]=""),"",Tabla465[[#This Row],[Precio Unitario]]*Tabla465[[#This Row],[Cantidad de Insumos]]),"")</f>
        <v/>
      </c>
      <c r="V321" s="493" t="str">
        <f>IFERROR(VLOOKUP($J321,[1]Insumos!$C$2:$F$528,4,FALSE),"")</f>
        <v/>
      </c>
      <c r="W321" s="504"/>
    </row>
    <row r="322" spans="2:23" x14ac:dyDescent="0.2">
      <c r="B322" s="490" t="str">
        <f>IF(Tabla465[[#This Row],[Tipos de Acciones]]="","",CONCATENATE(Tabla465[[#This Row],[POA]],".",Tabla465[[#This Row],[SRS]],".",Tabla465[[#This Row],[AREA]],".",Tabla465[[#This Row],[TIPO]]))</f>
        <v/>
      </c>
      <c r="C322" s="490" t="str">
        <f>IF(Tabla465[[#This Row],[Tipos de Acciones]]="","",'[1]Formulario PPGR1'!$N$2)</f>
        <v/>
      </c>
      <c r="D322" s="490" t="str">
        <f>IF(Tabla465[[#This Row],[Tipos de Acciones]]="","",'[1]Formulario PPGR1'!$N$3)</f>
        <v/>
      </c>
      <c r="E322" s="490" t="str">
        <f>IF(Tabla465[[#This Row],[Tipos de Acciones]]="","",'[1]Formulario PPGR1'!$N$4)</f>
        <v/>
      </c>
      <c r="F322" s="490" t="str">
        <f>IF(Tabla465[[#This Row],[Tipos de Acciones]]="","",'[1]Formulario PPGR1'!$N$5)</f>
        <v/>
      </c>
      <c r="G322" s="499"/>
      <c r="H322" s="509"/>
      <c r="I322" s="510" t="str">
        <f>IFERROR(VLOOKUP(Tabla465[[#This Row],[Tipo de Equipo]],[1]LSIns!F16:G32,2,FALSE),"")</f>
        <v/>
      </c>
      <c r="J322" s="509"/>
      <c r="K322" s="509"/>
      <c r="L322" s="509"/>
      <c r="M322" s="499"/>
      <c r="N322" s="511"/>
      <c r="O322" s="511"/>
      <c r="P322" s="512" t="str">
        <f>IFERROR(VLOOKUP(Tabla465[[#This Row],[Provincia]],[1]Prov!$A$2:$B$156,2,FALSE),"")</f>
        <v/>
      </c>
      <c r="Q322" s="513"/>
      <c r="R322" s="498"/>
      <c r="S322" s="498"/>
      <c r="T322" s="498"/>
      <c r="U322" s="493" t="str">
        <f>IFERROR(IF(AND(Tabla465[[#This Row],[Cantidad de Insumos]]="",Tabla465[[#This Row],[Precio Unitario]]=""),"",Tabla465[[#This Row],[Precio Unitario]]*Tabla465[[#This Row],[Cantidad de Insumos]]),"")</f>
        <v/>
      </c>
      <c r="V322" s="493" t="str">
        <f>IFERROR(VLOOKUP($J322,[1]Insumos!$C$2:$F$528,4,FALSE),"")</f>
        <v/>
      </c>
      <c r="W322" s="504"/>
    </row>
    <row r="323" spans="2:23" x14ac:dyDescent="0.2">
      <c r="B323" s="490" t="str">
        <f>IF(Tabla465[[#This Row],[Tipos de Acciones]]="","",CONCATENATE(Tabla465[[#This Row],[POA]],".",Tabla465[[#This Row],[SRS]],".",Tabla465[[#This Row],[AREA]],".",Tabla465[[#This Row],[TIPO]]))</f>
        <v/>
      </c>
      <c r="C323" s="490" t="str">
        <f>IF(Tabla465[[#This Row],[Tipos de Acciones]]="","",'[1]Formulario PPGR1'!$N$2)</f>
        <v/>
      </c>
      <c r="D323" s="490" t="str">
        <f>IF(Tabla465[[#This Row],[Tipos de Acciones]]="","",'[1]Formulario PPGR1'!$N$3)</f>
        <v/>
      </c>
      <c r="E323" s="490" t="str">
        <f>IF(Tabla465[[#This Row],[Tipos de Acciones]]="","",'[1]Formulario PPGR1'!$N$4)</f>
        <v/>
      </c>
      <c r="F323" s="490" t="str">
        <f>IF(Tabla465[[#This Row],[Tipos de Acciones]]="","",'[1]Formulario PPGR1'!$N$5)</f>
        <v/>
      </c>
      <c r="G323" s="499"/>
      <c r="H323" s="509"/>
      <c r="I323" s="510" t="str">
        <f>IFERROR(VLOOKUP(Tabla465[[#This Row],[Tipo de Equipo]],[1]LSIns!F16:G32,2,FALSE),"")</f>
        <v/>
      </c>
      <c r="J323" s="509"/>
      <c r="K323" s="509"/>
      <c r="L323" s="509"/>
      <c r="M323" s="499"/>
      <c r="N323" s="511"/>
      <c r="O323" s="511"/>
      <c r="P323" s="512" t="str">
        <f>IFERROR(VLOOKUP(Tabla465[[#This Row],[Provincia]],[1]Prov!$A$2:$B$156,2,FALSE),"")</f>
        <v/>
      </c>
      <c r="Q323" s="513"/>
      <c r="R323" s="498"/>
      <c r="S323" s="498"/>
      <c r="T323" s="498"/>
      <c r="U323" s="493" t="str">
        <f>IFERROR(IF(AND(Tabla465[[#This Row],[Cantidad de Insumos]]="",Tabla465[[#This Row],[Precio Unitario]]=""),"",Tabla465[[#This Row],[Precio Unitario]]*Tabla465[[#This Row],[Cantidad de Insumos]]),"")</f>
        <v/>
      </c>
      <c r="V323" s="493" t="str">
        <f>IFERROR(VLOOKUP($J323,[1]Insumos!$C$2:$F$528,4,FALSE),"")</f>
        <v/>
      </c>
      <c r="W323" s="504"/>
    </row>
    <row r="324" spans="2:23" x14ac:dyDescent="0.2">
      <c r="B324" s="490" t="str">
        <f>IF(Tabla465[[#This Row],[Tipos de Acciones]]="","",CONCATENATE(Tabla465[[#This Row],[POA]],".",Tabla465[[#This Row],[SRS]],".",Tabla465[[#This Row],[AREA]],".",Tabla465[[#This Row],[TIPO]]))</f>
        <v/>
      </c>
      <c r="C324" s="490" t="str">
        <f>IF(Tabla465[[#This Row],[Tipos de Acciones]]="","",'[1]Formulario PPGR1'!$N$2)</f>
        <v/>
      </c>
      <c r="D324" s="490" t="str">
        <f>IF(Tabla465[[#This Row],[Tipos de Acciones]]="","",'[1]Formulario PPGR1'!$N$3)</f>
        <v/>
      </c>
      <c r="E324" s="490" t="str">
        <f>IF(Tabla465[[#This Row],[Tipos de Acciones]]="","",'[1]Formulario PPGR1'!$N$4)</f>
        <v/>
      </c>
      <c r="F324" s="490" t="str">
        <f>IF(Tabla465[[#This Row],[Tipos de Acciones]]="","",'[1]Formulario PPGR1'!$N$5)</f>
        <v/>
      </c>
      <c r="G324" s="499"/>
      <c r="H324" s="509"/>
      <c r="I324" s="510" t="str">
        <f>IFERROR(VLOOKUP(Tabla465[[#This Row],[Tipo de Equipo]],[1]LSIns!F16:G32,2,FALSE),"")</f>
        <v/>
      </c>
      <c r="J324" s="509"/>
      <c r="K324" s="509"/>
      <c r="L324" s="509"/>
      <c r="M324" s="499"/>
      <c r="N324" s="511"/>
      <c r="O324" s="511"/>
      <c r="P324" s="512" t="str">
        <f>IFERROR(VLOOKUP(Tabla465[[#This Row],[Provincia]],[1]Prov!$A$2:$B$156,2,FALSE),"")</f>
        <v/>
      </c>
      <c r="Q324" s="513"/>
      <c r="R324" s="498"/>
      <c r="S324" s="498"/>
      <c r="T324" s="498"/>
      <c r="U324" s="493" t="str">
        <f>IFERROR(IF(AND(Tabla465[[#This Row],[Cantidad de Insumos]]="",Tabla465[[#This Row],[Precio Unitario]]=""),"",Tabla465[[#This Row],[Precio Unitario]]*Tabla465[[#This Row],[Cantidad de Insumos]]),"")</f>
        <v/>
      </c>
      <c r="V324" s="493" t="str">
        <f>IFERROR(VLOOKUP($J324,[1]Insumos!$C$2:$F$528,4,FALSE),"")</f>
        <v/>
      </c>
      <c r="W324" s="504"/>
    </row>
    <row r="325" spans="2:23" x14ac:dyDescent="0.2">
      <c r="B325" s="490" t="str">
        <f>IF(Tabla465[[#This Row],[Tipos de Acciones]]="","",CONCATENATE(Tabla465[[#This Row],[POA]],".",Tabla465[[#This Row],[SRS]],".",Tabla465[[#This Row],[AREA]],".",Tabla465[[#This Row],[TIPO]]))</f>
        <v/>
      </c>
      <c r="C325" s="490" t="str">
        <f>IF(Tabla465[[#This Row],[Tipos de Acciones]]="","",'[1]Formulario PPGR1'!$N$2)</f>
        <v/>
      </c>
      <c r="D325" s="490" t="str">
        <f>IF(Tabla465[[#This Row],[Tipos de Acciones]]="","",'[1]Formulario PPGR1'!$N$3)</f>
        <v/>
      </c>
      <c r="E325" s="490" t="str">
        <f>IF(Tabla465[[#This Row],[Tipos de Acciones]]="","",'[1]Formulario PPGR1'!$N$4)</f>
        <v/>
      </c>
      <c r="F325" s="490" t="str">
        <f>IF(Tabla465[[#This Row],[Tipos de Acciones]]="","",'[1]Formulario PPGR1'!$N$5)</f>
        <v/>
      </c>
      <c r="G325" s="499"/>
      <c r="H325" s="509"/>
      <c r="I325" s="510" t="str">
        <f>IFERROR(VLOOKUP(Tabla465[[#This Row],[Tipo de Equipo]],[1]LSIns!F16:G32,2,FALSE),"")</f>
        <v/>
      </c>
      <c r="J325" s="509"/>
      <c r="K325" s="509"/>
      <c r="L325" s="509"/>
      <c r="M325" s="499"/>
      <c r="N325" s="511"/>
      <c r="O325" s="511"/>
      <c r="P325" s="512" t="str">
        <f>IFERROR(VLOOKUP(Tabla465[[#This Row],[Provincia]],[1]Prov!$A$2:$B$156,2,FALSE),"")</f>
        <v/>
      </c>
      <c r="Q325" s="513"/>
      <c r="R325" s="498"/>
      <c r="S325" s="498"/>
      <c r="T325" s="498"/>
      <c r="U325" s="493" t="str">
        <f>IFERROR(IF(AND(Tabla465[[#This Row],[Cantidad de Insumos]]="",Tabla465[[#This Row],[Precio Unitario]]=""),"",Tabla465[[#This Row],[Precio Unitario]]*Tabla465[[#This Row],[Cantidad de Insumos]]),"")</f>
        <v/>
      </c>
      <c r="V325" s="493" t="str">
        <f>IFERROR(VLOOKUP($J325,[1]Insumos!$C$2:$F$528,4,FALSE),"")</f>
        <v/>
      </c>
      <c r="W325" s="504"/>
    </row>
    <row r="326" spans="2:23" x14ac:dyDescent="0.2">
      <c r="B326" s="490" t="str">
        <f>IF(Tabla465[[#This Row],[Tipos de Acciones]]="","",CONCATENATE(Tabla465[[#This Row],[POA]],".",Tabla465[[#This Row],[SRS]],".",Tabla465[[#This Row],[AREA]],".",Tabla465[[#This Row],[TIPO]]))</f>
        <v/>
      </c>
      <c r="C326" s="490" t="str">
        <f>IF(Tabla465[[#This Row],[Tipos de Acciones]]="","",'[1]Formulario PPGR1'!$N$2)</f>
        <v/>
      </c>
      <c r="D326" s="490" t="str">
        <f>IF(Tabla465[[#This Row],[Tipos de Acciones]]="","",'[1]Formulario PPGR1'!$N$3)</f>
        <v/>
      </c>
      <c r="E326" s="490" t="str">
        <f>IF(Tabla465[[#This Row],[Tipos de Acciones]]="","",'[1]Formulario PPGR1'!$N$4)</f>
        <v/>
      </c>
      <c r="F326" s="490" t="str">
        <f>IF(Tabla465[[#This Row],[Tipos de Acciones]]="","",'[1]Formulario PPGR1'!$N$5)</f>
        <v/>
      </c>
      <c r="G326" s="499"/>
      <c r="H326" s="509"/>
      <c r="I326" s="510" t="str">
        <f>IFERROR(VLOOKUP(Tabla465[[#This Row],[Tipo de Equipo]],[1]LSIns!F16:G32,2,FALSE),"")</f>
        <v/>
      </c>
      <c r="J326" s="509"/>
      <c r="K326" s="509"/>
      <c r="L326" s="509"/>
      <c r="M326" s="499"/>
      <c r="N326" s="511"/>
      <c r="O326" s="511"/>
      <c r="P326" s="512" t="str">
        <f>IFERROR(VLOOKUP(Tabla465[[#This Row],[Provincia]],[1]Prov!$A$2:$B$156,2,FALSE),"")</f>
        <v/>
      </c>
      <c r="Q326" s="513"/>
      <c r="R326" s="498"/>
      <c r="S326" s="498"/>
      <c r="T326" s="498"/>
      <c r="U326" s="493" t="str">
        <f>IFERROR(IF(AND(Tabla465[[#This Row],[Cantidad de Insumos]]="",Tabla465[[#This Row],[Precio Unitario]]=""),"",Tabla465[[#This Row],[Precio Unitario]]*Tabla465[[#This Row],[Cantidad de Insumos]]),"")</f>
        <v/>
      </c>
      <c r="V326" s="493" t="str">
        <f>IFERROR(VLOOKUP($J326,[1]Insumos!$C$2:$F$528,4,FALSE),"")</f>
        <v/>
      </c>
      <c r="W326" s="504"/>
    </row>
    <row r="327" spans="2:23" x14ac:dyDescent="0.2">
      <c r="B327" s="490" t="str">
        <f>IF(Tabla465[[#This Row],[Tipos de Acciones]]="","",CONCATENATE(Tabla465[[#This Row],[POA]],".",Tabla465[[#This Row],[SRS]],".",Tabla465[[#This Row],[AREA]],".",Tabla465[[#This Row],[TIPO]]))</f>
        <v/>
      </c>
      <c r="C327" s="490" t="str">
        <f>IF(Tabla465[[#This Row],[Tipos de Acciones]]="","",'[1]Formulario PPGR1'!$N$2)</f>
        <v/>
      </c>
      <c r="D327" s="490" t="str">
        <f>IF(Tabla465[[#This Row],[Tipos de Acciones]]="","",'[1]Formulario PPGR1'!$N$3)</f>
        <v/>
      </c>
      <c r="E327" s="490" t="str">
        <f>IF(Tabla465[[#This Row],[Tipos de Acciones]]="","",'[1]Formulario PPGR1'!$N$4)</f>
        <v/>
      </c>
      <c r="F327" s="490" t="str">
        <f>IF(Tabla465[[#This Row],[Tipos de Acciones]]="","",'[1]Formulario PPGR1'!$N$5)</f>
        <v/>
      </c>
      <c r="G327" s="499"/>
      <c r="H327" s="509"/>
      <c r="I327" s="510" t="str">
        <f>IFERROR(VLOOKUP(Tabla465[[#This Row],[Tipo de Equipo]],[1]LSIns!F16:G32,2,FALSE),"")</f>
        <v/>
      </c>
      <c r="J327" s="509"/>
      <c r="K327" s="509"/>
      <c r="L327" s="509"/>
      <c r="M327" s="499"/>
      <c r="N327" s="511"/>
      <c r="O327" s="511"/>
      <c r="P327" s="512" t="str">
        <f>IFERROR(VLOOKUP(Tabla465[[#This Row],[Provincia]],[1]Prov!$A$2:$B$156,2,FALSE),"")</f>
        <v/>
      </c>
      <c r="Q327" s="513"/>
      <c r="R327" s="498"/>
      <c r="S327" s="498"/>
      <c r="T327" s="498"/>
      <c r="U327" s="493" t="str">
        <f>IFERROR(IF(AND(Tabla465[[#This Row],[Cantidad de Insumos]]="",Tabla465[[#This Row],[Precio Unitario]]=""),"",Tabla465[[#This Row],[Precio Unitario]]*Tabla465[[#This Row],[Cantidad de Insumos]]),"")</f>
        <v/>
      </c>
      <c r="V327" s="493" t="str">
        <f>IFERROR(VLOOKUP($J327,[1]Insumos!$C$2:$F$528,4,FALSE),"")</f>
        <v/>
      </c>
      <c r="W327" s="504"/>
    </row>
    <row r="328" spans="2:23" x14ac:dyDescent="0.2">
      <c r="B328" s="490" t="str">
        <f>IF(Tabla465[[#This Row],[Tipos de Acciones]]="","",CONCATENATE(Tabla465[[#This Row],[POA]],".",Tabla465[[#This Row],[SRS]],".",Tabla465[[#This Row],[AREA]],".",Tabla465[[#This Row],[TIPO]]))</f>
        <v/>
      </c>
      <c r="C328" s="490" t="str">
        <f>IF(Tabla465[[#This Row],[Tipos de Acciones]]="","",'[1]Formulario PPGR1'!$N$2)</f>
        <v/>
      </c>
      <c r="D328" s="490" t="str">
        <f>IF(Tabla465[[#This Row],[Tipos de Acciones]]="","",'[1]Formulario PPGR1'!$N$3)</f>
        <v/>
      </c>
      <c r="E328" s="490" t="str">
        <f>IF(Tabla465[[#This Row],[Tipos de Acciones]]="","",'[1]Formulario PPGR1'!$N$4)</f>
        <v/>
      </c>
      <c r="F328" s="490" t="str">
        <f>IF(Tabla465[[#This Row],[Tipos de Acciones]]="","",'[1]Formulario PPGR1'!$N$5)</f>
        <v/>
      </c>
      <c r="G328" s="499"/>
      <c r="H328" s="509"/>
      <c r="I328" s="510" t="str">
        <f>IFERROR(VLOOKUP(Tabla465[[#This Row],[Tipo de Equipo]],[1]LSIns!F16:G32,2,FALSE),"")</f>
        <v/>
      </c>
      <c r="J328" s="509"/>
      <c r="K328" s="509"/>
      <c r="L328" s="509"/>
      <c r="M328" s="499"/>
      <c r="N328" s="511"/>
      <c r="O328" s="511"/>
      <c r="P328" s="512" t="str">
        <f>IFERROR(VLOOKUP(Tabla465[[#This Row],[Provincia]],[1]Prov!$A$2:$B$156,2,FALSE),"")</f>
        <v/>
      </c>
      <c r="Q328" s="513"/>
      <c r="R328" s="498"/>
      <c r="S328" s="498"/>
      <c r="T328" s="498"/>
      <c r="U328" s="493" t="str">
        <f>IFERROR(IF(AND(Tabla465[[#This Row],[Cantidad de Insumos]]="",Tabla465[[#This Row],[Precio Unitario]]=""),"",Tabla465[[#This Row],[Precio Unitario]]*Tabla465[[#This Row],[Cantidad de Insumos]]),"")</f>
        <v/>
      </c>
      <c r="V328" s="493" t="str">
        <f>IFERROR(VLOOKUP($J328,[1]Insumos!$C$2:$F$528,4,FALSE),"")</f>
        <v/>
      </c>
      <c r="W328" s="504"/>
    </row>
    <row r="329" spans="2:23" x14ac:dyDescent="0.2">
      <c r="B329" s="490" t="str">
        <f>IF(Tabla465[[#This Row],[Tipos de Acciones]]="","",CONCATENATE(Tabla465[[#This Row],[POA]],".",Tabla465[[#This Row],[SRS]],".",Tabla465[[#This Row],[AREA]],".",Tabla465[[#This Row],[TIPO]]))</f>
        <v/>
      </c>
      <c r="C329" s="490" t="str">
        <f>IF(Tabla465[[#This Row],[Tipos de Acciones]]="","",'[1]Formulario PPGR1'!$N$2)</f>
        <v/>
      </c>
      <c r="D329" s="490" t="str">
        <f>IF(Tabla465[[#This Row],[Tipos de Acciones]]="","",'[1]Formulario PPGR1'!$N$3)</f>
        <v/>
      </c>
      <c r="E329" s="490" t="str">
        <f>IF(Tabla465[[#This Row],[Tipos de Acciones]]="","",'[1]Formulario PPGR1'!$N$4)</f>
        <v/>
      </c>
      <c r="F329" s="490" t="str">
        <f>IF(Tabla465[[#This Row],[Tipos de Acciones]]="","",'[1]Formulario PPGR1'!$N$5)</f>
        <v/>
      </c>
      <c r="G329" s="499"/>
      <c r="H329" s="509"/>
      <c r="I329" s="510" t="str">
        <f>IFERROR(VLOOKUP(Tabla465[[#This Row],[Tipo de Equipo]],[1]LSIns!F16:G32,2,FALSE),"")</f>
        <v/>
      </c>
      <c r="J329" s="509"/>
      <c r="K329" s="509"/>
      <c r="L329" s="509"/>
      <c r="M329" s="499"/>
      <c r="N329" s="511"/>
      <c r="O329" s="511"/>
      <c r="P329" s="512" t="str">
        <f>IFERROR(VLOOKUP(Tabla465[[#This Row],[Provincia]],[1]Prov!$A$2:$B$156,2,FALSE),"")</f>
        <v/>
      </c>
      <c r="Q329" s="513"/>
      <c r="R329" s="498"/>
      <c r="S329" s="498"/>
      <c r="T329" s="498"/>
      <c r="U329" s="493" t="str">
        <f>IFERROR(IF(AND(Tabla465[[#This Row],[Cantidad de Insumos]]="",Tabla465[[#This Row],[Precio Unitario]]=""),"",Tabla465[[#This Row],[Precio Unitario]]*Tabla465[[#This Row],[Cantidad de Insumos]]),"")</f>
        <v/>
      </c>
      <c r="V329" s="493" t="str">
        <f>IFERROR(VLOOKUP($J329,[1]Insumos!$C$2:$F$528,4,FALSE),"")</f>
        <v/>
      </c>
      <c r="W329" s="504"/>
    </row>
    <row r="330" spans="2:23" x14ac:dyDescent="0.2">
      <c r="B330" s="490" t="str">
        <f>IF(Tabla465[[#This Row],[Tipos de Acciones]]="","",CONCATENATE(Tabla465[[#This Row],[POA]],".",Tabla465[[#This Row],[SRS]],".",Tabla465[[#This Row],[AREA]],".",Tabla465[[#This Row],[TIPO]]))</f>
        <v/>
      </c>
      <c r="C330" s="490" t="str">
        <f>IF(Tabla465[[#This Row],[Tipos de Acciones]]="","",'[1]Formulario PPGR1'!$N$2)</f>
        <v/>
      </c>
      <c r="D330" s="490" t="str">
        <f>IF(Tabla465[[#This Row],[Tipos de Acciones]]="","",'[1]Formulario PPGR1'!$N$3)</f>
        <v/>
      </c>
      <c r="E330" s="490" t="str">
        <f>IF(Tabla465[[#This Row],[Tipos de Acciones]]="","",'[1]Formulario PPGR1'!$N$4)</f>
        <v/>
      </c>
      <c r="F330" s="490" t="str">
        <f>IF(Tabla465[[#This Row],[Tipos de Acciones]]="","",'[1]Formulario PPGR1'!$N$5)</f>
        <v/>
      </c>
      <c r="G330" s="499"/>
      <c r="H330" s="509"/>
      <c r="I330" s="510" t="str">
        <f>IFERROR(VLOOKUP(Tabla465[[#This Row],[Tipo de Equipo]],[1]LSIns!F16:G32,2,FALSE),"")</f>
        <v/>
      </c>
      <c r="J330" s="509"/>
      <c r="K330" s="509"/>
      <c r="L330" s="509"/>
      <c r="M330" s="499"/>
      <c r="N330" s="511"/>
      <c r="O330" s="511"/>
      <c r="P330" s="512" t="str">
        <f>IFERROR(VLOOKUP(Tabla465[[#This Row],[Provincia]],[1]Prov!$A$2:$B$156,2,FALSE),"")</f>
        <v/>
      </c>
      <c r="Q330" s="513"/>
      <c r="R330" s="498"/>
      <c r="S330" s="498"/>
      <c r="T330" s="498"/>
      <c r="U330" s="493" t="str">
        <f>IFERROR(IF(AND(Tabla465[[#This Row],[Cantidad de Insumos]]="",Tabla465[[#This Row],[Precio Unitario]]=""),"",Tabla465[[#This Row],[Precio Unitario]]*Tabla465[[#This Row],[Cantidad de Insumos]]),"")</f>
        <v/>
      </c>
      <c r="V330" s="493" t="str">
        <f>IFERROR(VLOOKUP($J330,[1]Insumos!$C$2:$F$528,4,FALSE),"")</f>
        <v/>
      </c>
      <c r="W330" s="504"/>
    </row>
    <row r="331" spans="2:23" x14ac:dyDescent="0.2">
      <c r="B331" s="490" t="str">
        <f>IF(Tabla465[[#This Row],[Tipos de Acciones]]="","",CONCATENATE(Tabla465[[#This Row],[POA]],".",Tabla465[[#This Row],[SRS]],".",Tabla465[[#This Row],[AREA]],".",Tabla465[[#This Row],[TIPO]]))</f>
        <v/>
      </c>
      <c r="C331" s="490" t="str">
        <f>IF(Tabla465[[#This Row],[Tipos de Acciones]]="","",'[1]Formulario PPGR1'!$N$2)</f>
        <v/>
      </c>
      <c r="D331" s="490" t="str">
        <f>IF(Tabla465[[#This Row],[Tipos de Acciones]]="","",'[1]Formulario PPGR1'!$N$3)</f>
        <v/>
      </c>
      <c r="E331" s="490" t="str">
        <f>IF(Tabla465[[#This Row],[Tipos de Acciones]]="","",'[1]Formulario PPGR1'!$N$4)</f>
        <v/>
      </c>
      <c r="F331" s="490" t="str">
        <f>IF(Tabla465[[#This Row],[Tipos de Acciones]]="","",'[1]Formulario PPGR1'!$N$5)</f>
        <v/>
      </c>
      <c r="G331" s="499"/>
      <c r="H331" s="509"/>
      <c r="I331" s="510" t="str">
        <f>IFERROR(VLOOKUP(Tabla465[[#This Row],[Tipo de Equipo]],[1]LSIns!F16:G32,2,FALSE),"")</f>
        <v/>
      </c>
      <c r="J331" s="509"/>
      <c r="K331" s="509"/>
      <c r="L331" s="509"/>
      <c r="M331" s="499"/>
      <c r="N331" s="511"/>
      <c r="O331" s="511"/>
      <c r="P331" s="512" t="str">
        <f>IFERROR(VLOOKUP(Tabla465[[#This Row],[Provincia]],[1]Prov!$A$2:$B$156,2,FALSE),"")</f>
        <v/>
      </c>
      <c r="Q331" s="513"/>
      <c r="R331" s="498"/>
      <c r="S331" s="498"/>
      <c r="T331" s="498"/>
      <c r="U331" s="493" t="str">
        <f>IFERROR(IF(AND(Tabla465[[#This Row],[Cantidad de Insumos]]="",Tabla465[[#This Row],[Precio Unitario]]=""),"",Tabla465[[#This Row],[Precio Unitario]]*Tabla465[[#This Row],[Cantidad de Insumos]]),"")</f>
        <v/>
      </c>
      <c r="V331" s="493" t="str">
        <f>IFERROR(VLOOKUP($J331,[1]Insumos!$C$2:$F$528,4,FALSE),"")</f>
        <v/>
      </c>
      <c r="W331" s="504"/>
    </row>
    <row r="332" spans="2:23" x14ac:dyDescent="0.2">
      <c r="B332" s="490" t="str">
        <f>IF(Tabla465[[#This Row],[Tipos de Acciones]]="","",CONCATENATE(Tabla465[[#This Row],[POA]],".",Tabla465[[#This Row],[SRS]],".",Tabla465[[#This Row],[AREA]],".",Tabla465[[#This Row],[TIPO]]))</f>
        <v/>
      </c>
      <c r="C332" s="490" t="str">
        <f>IF(Tabla465[[#This Row],[Tipos de Acciones]]="","",'[1]Formulario PPGR1'!$N$2)</f>
        <v/>
      </c>
      <c r="D332" s="490" t="str">
        <f>IF(Tabla465[[#This Row],[Tipos de Acciones]]="","",'[1]Formulario PPGR1'!$N$3)</f>
        <v/>
      </c>
      <c r="E332" s="490" t="str">
        <f>IF(Tabla465[[#This Row],[Tipos de Acciones]]="","",'[1]Formulario PPGR1'!$N$4)</f>
        <v/>
      </c>
      <c r="F332" s="490" t="str">
        <f>IF(Tabla465[[#This Row],[Tipos de Acciones]]="","",'[1]Formulario PPGR1'!$N$5)</f>
        <v/>
      </c>
      <c r="G332" s="499"/>
      <c r="H332" s="509"/>
      <c r="I332" s="510" t="str">
        <f>IFERROR(VLOOKUP(Tabla465[[#This Row],[Tipo de Equipo]],[1]LSIns!F16:G32,2,FALSE),"")</f>
        <v/>
      </c>
      <c r="J332" s="509"/>
      <c r="K332" s="509"/>
      <c r="L332" s="509"/>
      <c r="M332" s="499"/>
      <c r="N332" s="511"/>
      <c r="O332" s="511"/>
      <c r="P332" s="512" t="str">
        <f>IFERROR(VLOOKUP(Tabla465[[#This Row],[Provincia]],[1]Prov!$A$2:$B$156,2,FALSE),"")</f>
        <v/>
      </c>
      <c r="Q332" s="513"/>
      <c r="R332" s="498"/>
      <c r="S332" s="498"/>
      <c r="T332" s="498"/>
      <c r="U332" s="493" t="str">
        <f>IFERROR(IF(AND(Tabla465[[#This Row],[Cantidad de Insumos]]="",Tabla465[[#This Row],[Precio Unitario]]=""),"",Tabla465[[#This Row],[Precio Unitario]]*Tabla465[[#This Row],[Cantidad de Insumos]]),"")</f>
        <v/>
      </c>
      <c r="V332" s="493" t="str">
        <f>IFERROR(VLOOKUP($J332,[1]Insumos!$C$2:$F$528,4,FALSE),"")</f>
        <v/>
      </c>
      <c r="W332" s="504"/>
    </row>
    <row r="333" spans="2:23" x14ac:dyDescent="0.2">
      <c r="B333" s="490" t="str">
        <f>IF(Tabla465[[#This Row],[Tipos de Acciones]]="","",CONCATENATE(Tabla465[[#This Row],[POA]],".",Tabla465[[#This Row],[SRS]],".",Tabla465[[#This Row],[AREA]],".",Tabla465[[#This Row],[TIPO]]))</f>
        <v/>
      </c>
      <c r="C333" s="490" t="str">
        <f>IF(Tabla465[[#This Row],[Tipos de Acciones]]="","",'[1]Formulario PPGR1'!$N$2)</f>
        <v/>
      </c>
      <c r="D333" s="490" t="str">
        <f>IF(Tabla465[[#This Row],[Tipos de Acciones]]="","",'[1]Formulario PPGR1'!$N$3)</f>
        <v/>
      </c>
      <c r="E333" s="490" t="str">
        <f>IF(Tabla465[[#This Row],[Tipos de Acciones]]="","",'[1]Formulario PPGR1'!$N$4)</f>
        <v/>
      </c>
      <c r="F333" s="490" t="str">
        <f>IF(Tabla465[[#This Row],[Tipos de Acciones]]="","",'[1]Formulario PPGR1'!$N$5)</f>
        <v/>
      </c>
      <c r="G333" s="499"/>
      <c r="H333" s="509"/>
      <c r="I333" s="510" t="str">
        <f>IFERROR(VLOOKUP(Tabla465[[#This Row],[Tipo de Equipo]],[1]LSIns!F16:G32,2,FALSE),"")</f>
        <v/>
      </c>
      <c r="J333" s="509"/>
      <c r="K333" s="509"/>
      <c r="L333" s="509"/>
      <c r="M333" s="499"/>
      <c r="N333" s="511"/>
      <c r="O333" s="511"/>
      <c r="P333" s="512" t="str">
        <f>IFERROR(VLOOKUP(Tabla465[[#This Row],[Provincia]],[1]Prov!$A$2:$B$156,2,FALSE),"")</f>
        <v/>
      </c>
      <c r="Q333" s="513"/>
      <c r="R333" s="498"/>
      <c r="S333" s="498"/>
      <c r="T333" s="498"/>
      <c r="U333" s="493" t="str">
        <f>IFERROR(IF(AND(Tabla465[[#This Row],[Cantidad de Insumos]]="",Tabla465[[#This Row],[Precio Unitario]]=""),"",Tabla465[[#This Row],[Precio Unitario]]*Tabla465[[#This Row],[Cantidad de Insumos]]),"")</f>
        <v/>
      </c>
      <c r="V333" s="493" t="str">
        <f>IFERROR(VLOOKUP($J333,[1]Insumos!$C$2:$F$528,4,FALSE),"")</f>
        <v/>
      </c>
      <c r="W333" s="504"/>
    </row>
    <row r="334" spans="2:23" x14ac:dyDescent="0.2">
      <c r="B334" s="490" t="str">
        <f>IF(Tabla465[[#This Row],[Tipos de Acciones]]="","",CONCATENATE(Tabla465[[#This Row],[POA]],".",Tabla465[[#This Row],[SRS]],".",Tabla465[[#This Row],[AREA]],".",Tabla465[[#This Row],[TIPO]]))</f>
        <v/>
      </c>
      <c r="C334" s="490" t="str">
        <f>IF(Tabla465[[#This Row],[Tipos de Acciones]]="","",'[1]Formulario PPGR1'!$N$2)</f>
        <v/>
      </c>
      <c r="D334" s="490" t="str">
        <f>IF(Tabla465[[#This Row],[Tipos de Acciones]]="","",'[1]Formulario PPGR1'!$N$3)</f>
        <v/>
      </c>
      <c r="E334" s="490" t="str">
        <f>IF(Tabla465[[#This Row],[Tipos de Acciones]]="","",'[1]Formulario PPGR1'!$N$4)</f>
        <v/>
      </c>
      <c r="F334" s="490" t="str">
        <f>IF(Tabla465[[#This Row],[Tipos de Acciones]]="","",'[1]Formulario PPGR1'!$N$5)</f>
        <v/>
      </c>
      <c r="G334" s="499"/>
      <c r="H334" s="509"/>
      <c r="I334" s="510" t="str">
        <f>IFERROR(VLOOKUP(Tabla465[[#This Row],[Tipo de Equipo]],[1]LSIns!F16:G32,2,FALSE),"")</f>
        <v/>
      </c>
      <c r="J334" s="509"/>
      <c r="K334" s="509"/>
      <c r="L334" s="509"/>
      <c r="M334" s="499"/>
      <c r="N334" s="511"/>
      <c r="O334" s="511"/>
      <c r="P334" s="512" t="str">
        <f>IFERROR(VLOOKUP(Tabla465[[#This Row],[Provincia]],[1]Prov!$A$2:$B$156,2,FALSE),"")</f>
        <v/>
      </c>
      <c r="Q334" s="513"/>
      <c r="R334" s="498"/>
      <c r="S334" s="498"/>
      <c r="T334" s="498"/>
      <c r="U334" s="493" t="str">
        <f>IFERROR(IF(AND(Tabla465[[#This Row],[Cantidad de Insumos]]="",Tabla465[[#This Row],[Precio Unitario]]=""),"",Tabla465[[#This Row],[Precio Unitario]]*Tabla465[[#This Row],[Cantidad de Insumos]]),"")</f>
        <v/>
      </c>
      <c r="V334" s="493" t="str">
        <f>IFERROR(VLOOKUP($J334,[1]Insumos!$C$2:$F$528,4,FALSE),"")</f>
        <v/>
      </c>
      <c r="W334" s="504"/>
    </row>
    <row r="335" spans="2:23" x14ac:dyDescent="0.2">
      <c r="B335" s="490" t="str">
        <f>IF(Tabla465[[#This Row],[Tipos de Acciones]]="","",CONCATENATE(Tabla465[[#This Row],[POA]],".",Tabla465[[#This Row],[SRS]],".",Tabla465[[#This Row],[AREA]],".",Tabla465[[#This Row],[TIPO]]))</f>
        <v/>
      </c>
      <c r="C335" s="490" t="str">
        <f>IF(Tabla465[[#This Row],[Tipos de Acciones]]="","",'[1]Formulario PPGR1'!$N$2)</f>
        <v/>
      </c>
      <c r="D335" s="490" t="str">
        <f>IF(Tabla465[[#This Row],[Tipos de Acciones]]="","",'[1]Formulario PPGR1'!$N$3)</f>
        <v/>
      </c>
      <c r="E335" s="490" t="str">
        <f>IF(Tabla465[[#This Row],[Tipos de Acciones]]="","",'[1]Formulario PPGR1'!$N$4)</f>
        <v/>
      </c>
      <c r="F335" s="490" t="str">
        <f>IF(Tabla465[[#This Row],[Tipos de Acciones]]="","",'[1]Formulario PPGR1'!$N$5)</f>
        <v/>
      </c>
      <c r="G335" s="499"/>
      <c r="H335" s="509"/>
      <c r="I335" s="510" t="str">
        <f>IFERROR(VLOOKUP(Tabla465[[#This Row],[Tipo de Equipo]],[1]LSIns!F16:G32,2,FALSE),"")</f>
        <v/>
      </c>
      <c r="J335" s="509"/>
      <c r="K335" s="509"/>
      <c r="L335" s="509"/>
      <c r="M335" s="499"/>
      <c r="N335" s="511"/>
      <c r="O335" s="511"/>
      <c r="P335" s="512" t="str">
        <f>IFERROR(VLOOKUP(Tabla465[[#This Row],[Provincia]],[1]Prov!$A$2:$B$156,2,FALSE),"")</f>
        <v/>
      </c>
      <c r="Q335" s="513"/>
      <c r="R335" s="498"/>
      <c r="S335" s="498"/>
      <c r="T335" s="498"/>
      <c r="U335" s="493" t="str">
        <f>IFERROR(IF(AND(Tabla465[[#This Row],[Cantidad de Insumos]]="",Tabla465[[#This Row],[Precio Unitario]]=""),"",Tabla465[[#This Row],[Precio Unitario]]*Tabla465[[#This Row],[Cantidad de Insumos]]),"")</f>
        <v/>
      </c>
      <c r="V335" s="493" t="str">
        <f>IFERROR(VLOOKUP($J335,[1]Insumos!$C$2:$F$528,4,FALSE),"")</f>
        <v/>
      </c>
      <c r="W335" s="504"/>
    </row>
    <row r="336" spans="2:23" x14ac:dyDescent="0.2">
      <c r="B336" s="490" t="str">
        <f>IF(Tabla465[[#This Row],[Tipos de Acciones]]="","",CONCATENATE(Tabla465[[#This Row],[POA]],".",Tabla465[[#This Row],[SRS]],".",Tabla465[[#This Row],[AREA]],".",Tabla465[[#This Row],[TIPO]]))</f>
        <v/>
      </c>
      <c r="C336" s="490" t="str">
        <f>IF(Tabla465[[#This Row],[Tipos de Acciones]]="","",'[1]Formulario PPGR1'!$N$2)</f>
        <v/>
      </c>
      <c r="D336" s="490" t="str">
        <f>IF(Tabla465[[#This Row],[Tipos de Acciones]]="","",'[1]Formulario PPGR1'!$N$3)</f>
        <v/>
      </c>
      <c r="E336" s="490" t="str">
        <f>IF(Tabla465[[#This Row],[Tipos de Acciones]]="","",'[1]Formulario PPGR1'!$N$4)</f>
        <v/>
      </c>
      <c r="F336" s="490" t="str">
        <f>IF(Tabla465[[#This Row],[Tipos de Acciones]]="","",'[1]Formulario PPGR1'!$N$5)</f>
        <v/>
      </c>
      <c r="G336" s="499"/>
      <c r="H336" s="509"/>
      <c r="I336" s="510" t="str">
        <f>IFERROR(VLOOKUP(Tabla465[[#This Row],[Tipo de Equipo]],[1]LSIns!F16:G32,2,FALSE),"")</f>
        <v/>
      </c>
      <c r="J336" s="509"/>
      <c r="K336" s="509"/>
      <c r="L336" s="509"/>
      <c r="M336" s="499"/>
      <c r="N336" s="511"/>
      <c r="O336" s="511"/>
      <c r="P336" s="512" t="str">
        <f>IFERROR(VLOOKUP(Tabla465[[#This Row],[Provincia]],[1]Prov!$A$2:$B$156,2,FALSE),"")</f>
        <v/>
      </c>
      <c r="Q336" s="513"/>
      <c r="R336" s="498"/>
      <c r="S336" s="498"/>
      <c r="T336" s="498"/>
      <c r="U336" s="493" t="str">
        <f>IFERROR(IF(AND(Tabla465[[#This Row],[Cantidad de Insumos]]="",Tabla465[[#This Row],[Precio Unitario]]=""),"",Tabla465[[#This Row],[Precio Unitario]]*Tabla465[[#This Row],[Cantidad de Insumos]]),"")</f>
        <v/>
      </c>
      <c r="V336" s="493" t="str">
        <f>IFERROR(VLOOKUP($J336,[1]Insumos!$C$2:$F$528,4,FALSE),"")</f>
        <v/>
      </c>
      <c r="W336" s="504"/>
    </row>
    <row r="337" spans="2:23" x14ac:dyDescent="0.2">
      <c r="B337" s="490" t="str">
        <f>IF(Tabla465[[#This Row],[Tipos de Acciones]]="","",CONCATENATE(Tabla465[[#This Row],[POA]],".",Tabla465[[#This Row],[SRS]],".",Tabla465[[#This Row],[AREA]],".",Tabla465[[#This Row],[TIPO]]))</f>
        <v/>
      </c>
      <c r="C337" s="490" t="str">
        <f>IF(Tabla465[[#This Row],[Tipos de Acciones]]="","",'[1]Formulario PPGR1'!$N$2)</f>
        <v/>
      </c>
      <c r="D337" s="490" t="str">
        <f>IF(Tabla465[[#This Row],[Tipos de Acciones]]="","",'[1]Formulario PPGR1'!$N$3)</f>
        <v/>
      </c>
      <c r="E337" s="490" t="str">
        <f>IF(Tabla465[[#This Row],[Tipos de Acciones]]="","",'[1]Formulario PPGR1'!$N$4)</f>
        <v/>
      </c>
      <c r="F337" s="490" t="str">
        <f>IF(Tabla465[[#This Row],[Tipos de Acciones]]="","",'[1]Formulario PPGR1'!$N$5)</f>
        <v/>
      </c>
      <c r="G337" s="499"/>
      <c r="H337" s="509"/>
      <c r="I337" s="510" t="str">
        <f>IFERROR(VLOOKUP(Tabla465[[#This Row],[Tipo de Equipo]],[1]LSIns!F16:G32,2,FALSE),"")</f>
        <v/>
      </c>
      <c r="J337" s="509"/>
      <c r="K337" s="509"/>
      <c r="L337" s="509"/>
      <c r="M337" s="499"/>
      <c r="N337" s="511"/>
      <c r="O337" s="511"/>
      <c r="P337" s="512" t="str">
        <f>IFERROR(VLOOKUP(Tabla465[[#This Row],[Provincia]],[1]Prov!$A$2:$B$156,2,FALSE),"")</f>
        <v/>
      </c>
      <c r="Q337" s="513"/>
      <c r="R337" s="498"/>
      <c r="S337" s="498"/>
      <c r="T337" s="498"/>
      <c r="U337" s="493" t="str">
        <f>IFERROR(IF(AND(Tabla465[[#This Row],[Cantidad de Insumos]]="",Tabla465[[#This Row],[Precio Unitario]]=""),"",Tabla465[[#This Row],[Precio Unitario]]*Tabla465[[#This Row],[Cantidad de Insumos]]),"")</f>
        <v/>
      </c>
      <c r="V337" s="493" t="str">
        <f>IFERROR(VLOOKUP($J337,[1]Insumos!$C$2:$F$528,4,FALSE),"")</f>
        <v/>
      </c>
      <c r="W337" s="504"/>
    </row>
    <row r="338" spans="2:23" x14ac:dyDescent="0.2">
      <c r="B338" s="490" t="str">
        <f>IF(Tabla465[[#This Row],[Tipos de Acciones]]="","",CONCATENATE(Tabla465[[#This Row],[POA]],".",Tabla465[[#This Row],[SRS]],".",Tabla465[[#This Row],[AREA]],".",Tabla465[[#This Row],[TIPO]]))</f>
        <v/>
      </c>
      <c r="C338" s="490" t="str">
        <f>IF(Tabla465[[#This Row],[Tipos de Acciones]]="","",'[1]Formulario PPGR1'!$N$2)</f>
        <v/>
      </c>
      <c r="D338" s="490" t="str">
        <f>IF(Tabla465[[#This Row],[Tipos de Acciones]]="","",'[1]Formulario PPGR1'!$N$3)</f>
        <v/>
      </c>
      <c r="E338" s="490" t="str">
        <f>IF(Tabla465[[#This Row],[Tipos de Acciones]]="","",'[1]Formulario PPGR1'!$N$4)</f>
        <v/>
      </c>
      <c r="F338" s="490" t="str">
        <f>IF(Tabla465[[#This Row],[Tipos de Acciones]]="","",'[1]Formulario PPGR1'!$N$5)</f>
        <v/>
      </c>
      <c r="G338" s="499"/>
      <c r="H338" s="509"/>
      <c r="I338" s="510" t="str">
        <f>IFERROR(VLOOKUP(Tabla465[[#This Row],[Tipo de Equipo]],[1]LSIns!F16:G32,2,FALSE),"")</f>
        <v/>
      </c>
      <c r="J338" s="509"/>
      <c r="K338" s="509"/>
      <c r="L338" s="509"/>
      <c r="M338" s="499"/>
      <c r="N338" s="511"/>
      <c r="O338" s="511"/>
      <c r="P338" s="512" t="str">
        <f>IFERROR(VLOOKUP(Tabla465[[#This Row],[Provincia]],[1]Prov!$A$2:$B$156,2,FALSE),"")</f>
        <v/>
      </c>
      <c r="Q338" s="513"/>
      <c r="R338" s="498"/>
      <c r="S338" s="498"/>
      <c r="T338" s="498"/>
      <c r="U338" s="493" t="str">
        <f>IFERROR(IF(AND(Tabla465[[#This Row],[Cantidad de Insumos]]="",Tabla465[[#This Row],[Precio Unitario]]=""),"",Tabla465[[#This Row],[Precio Unitario]]*Tabla465[[#This Row],[Cantidad de Insumos]]),"")</f>
        <v/>
      </c>
      <c r="V338" s="493" t="str">
        <f>IFERROR(VLOOKUP($J338,[1]Insumos!$C$2:$F$528,4,FALSE),"")</f>
        <v/>
      </c>
      <c r="W338" s="504"/>
    </row>
    <row r="339" spans="2:23" x14ac:dyDescent="0.2">
      <c r="B339" s="490" t="str">
        <f>IF(Tabla465[[#This Row],[Tipos de Acciones]]="","",CONCATENATE(Tabla465[[#This Row],[POA]],".",Tabla465[[#This Row],[SRS]],".",Tabla465[[#This Row],[AREA]],".",Tabla465[[#This Row],[TIPO]]))</f>
        <v/>
      </c>
      <c r="C339" s="490" t="str">
        <f>IF(Tabla465[[#This Row],[Tipos de Acciones]]="","",'[1]Formulario PPGR1'!$N$2)</f>
        <v/>
      </c>
      <c r="D339" s="490" t="str">
        <f>IF(Tabla465[[#This Row],[Tipos de Acciones]]="","",'[1]Formulario PPGR1'!$N$3)</f>
        <v/>
      </c>
      <c r="E339" s="490" t="str">
        <f>IF(Tabla465[[#This Row],[Tipos de Acciones]]="","",'[1]Formulario PPGR1'!$N$4)</f>
        <v/>
      </c>
      <c r="F339" s="490" t="str">
        <f>IF(Tabla465[[#This Row],[Tipos de Acciones]]="","",'[1]Formulario PPGR1'!$N$5)</f>
        <v/>
      </c>
      <c r="G339" s="499"/>
      <c r="H339" s="509"/>
      <c r="I339" s="510" t="str">
        <f>IFERROR(VLOOKUP(Tabla465[[#This Row],[Tipo de Equipo]],[1]LSIns!F16:G32,2,FALSE),"")</f>
        <v/>
      </c>
      <c r="J339" s="509"/>
      <c r="K339" s="509"/>
      <c r="L339" s="509"/>
      <c r="M339" s="499"/>
      <c r="N339" s="511"/>
      <c r="O339" s="511"/>
      <c r="P339" s="512" t="str">
        <f>IFERROR(VLOOKUP(Tabla465[[#This Row],[Provincia]],[1]Prov!$A$2:$B$156,2,FALSE),"")</f>
        <v/>
      </c>
      <c r="Q339" s="513"/>
      <c r="R339" s="498"/>
      <c r="S339" s="498"/>
      <c r="T339" s="498"/>
      <c r="U339" s="493" t="str">
        <f>IFERROR(IF(AND(Tabla465[[#This Row],[Cantidad de Insumos]]="",Tabla465[[#This Row],[Precio Unitario]]=""),"",Tabla465[[#This Row],[Precio Unitario]]*Tabla465[[#This Row],[Cantidad de Insumos]]),"")</f>
        <v/>
      </c>
      <c r="V339" s="493" t="str">
        <f>IFERROR(VLOOKUP($J339,[1]Insumos!$C$2:$F$528,4,FALSE),"")</f>
        <v/>
      </c>
      <c r="W339" s="504"/>
    </row>
    <row r="340" spans="2:23" x14ac:dyDescent="0.2">
      <c r="B340" s="490" t="str">
        <f>IF(Tabla465[[#This Row],[Tipos de Acciones]]="","",CONCATENATE(Tabla465[[#This Row],[POA]],".",Tabla465[[#This Row],[SRS]],".",Tabla465[[#This Row],[AREA]],".",Tabla465[[#This Row],[TIPO]]))</f>
        <v/>
      </c>
      <c r="C340" s="490" t="str">
        <f>IF(Tabla465[[#This Row],[Tipos de Acciones]]="","",'[1]Formulario PPGR1'!$N$2)</f>
        <v/>
      </c>
      <c r="D340" s="490" t="str">
        <f>IF(Tabla465[[#This Row],[Tipos de Acciones]]="","",'[1]Formulario PPGR1'!$N$3)</f>
        <v/>
      </c>
      <c r="E340" s="490" t="str">
        <f>IF(Tabla465[[#This Row],[Tipos de Acciones]]="","",'[1]Formulario PPGR1'!$N$4)</f>
        <v/>
      </c>
      <c r="F340" s="490" t="str">
        <f>IF(Tabla465[[#This Row],[Tipos de Acciones]]="","",'[1]Formulario PPGR1'!$N$5)</f>
        <v/>
      </c>
      <c r="G340" s="499"/>
      <c r="H340" s="509"/>
      <c r="I340" s="510" t="str">
        <f>IFERROR(VLOOKUP(Tabla465[[#This Row],[Tipo de Equipo]],[1]LSIns!F16:G32,2,FALSE),"")</f>
        <v/>
      </c>
      <c r="J340" s="509"/>
      <c r="K340" s="509"/>
      <c r="L340" s="509"/>
      <c r="M340" s="499"/>
      <c r="N340" s="511"/>
      <c r="O340" s="511"/>
      <c r="P340" s="512" t="str">
        <f>IFERROR(VLOOKUP(Tabla465[[#This Row],[Provincia]],[1]Prov!$A$2:$B$156,2,FALSE),"")</f>
        <v/>
      </c>
      <c r="Q340" s="513"/>
      <c r="R340" s="498"/>
      <c r="S340" s="498"/>
      <c r="T340" s="498"/>
      <c r="U340" s="493" t="str">
        <f>IFERROR(IF(AND(Tabla465[[#This Row],[Cantidad de Insumos]]="",Tabla465[[#This Row],[Precio Unitario]]=""),"",Tabla465[[#This Row],[Precio Unitario]]*Tabla465[[#This Row],[Cantidad de Insumos]]),"")</f>
        <v/>
      </c>
      <c r="V340" s="493" t="str">
        <f>IFERROR(VLOOKUP($J340,[1]Insumos!$C$2:$F$528,4,FALSE),"")</f>
        <v/>
      </c>
      <c r="W340" s="504"/>
    </row>
    <row r="341" spans="2:23" x14ac:dyDescent="0.2">
      <c r="B341" s="490" t="str">
        <f>IF(Tabla465[[#This Row],[Tipos de Acciones]]="","",CONCATENATE(Tabla465[[#This Row],[POA]],".",Tabla465[[#This Row],[SRS]],".",Tabla465[[#This Row],[AREA]],".",Tabla465[[#This Row],[TIPO]]))</f>
        <v/>
      </c>
      <c r="C341" s="490" t="str">
        <f>IF(Tabla465[[#This Row],[Tipos de Acciones]]="","",'[1]Formulario PPGR1'!$N$2)</f>
        <v/>
      </c>
      <c r="D341" s="490" t="str">
        <f>IF(Tabla465[[#This Row],[Tipos de Acciones]]="","",'[1]Formulario PPGR1'!$N$3)</f>
        <v/>
      </c>
      <c r="E341" s="490" t="str">
        <f>IF(Tabla465[[#This Row],[Tipos de Acciones]]="","",'[1]Formulario PPGR1'!$N$4)</f>
        <v/>
      </c>
      <c r="F341" s="490" t="str">
        <f>IF(Tabla465[[#This Row],[Tipos de Acciones]]="","",'[1]Formulario PPGR1'!$N$5)</f>
        <v/>
      </c>
      <c r="G341" s="499"/>
      <c r="H341" s="509"/>
      <c r="I341" s="510" t="str">
        <f>IFERROR(VLOOKUP(Tabla465[[#This Row],[Tipo de Equipo]],[1]LSIns!F16:G32,2,FALSE),"")</f>
        <v/>
      </c>
      <c r="J341" s="509"/>
      <c r="K341" s="509"/>
      <c r="L341" s="509"/>
      <c r="M341" s="499"/>
      <c r="N341" s="511"/>
      <c r="O341" s="511"/>
      <c r="P341" s="512" t="str">
        <f>IFERROR(VLOOKUP(Tabla465[[#This Row],[Provincia]],[1]Prov!$A$2:$B$156,2,FALSE),"")</f>
        <v/>
      </c>
      <c r="Q341" s="513"/>
      <c r="R341" s="498"/>
      <c r="S341" s="498"/>
      <c r="T341" s="498"/>
      <c r="U341" s="493" t="str">
        <f>IFERROR(IF(AND(Tabla465[[#This Row],[Cantidad de Insumos]]="",Tabla465[[#This Row],[Precio Unitario]]=""),"",Tabla465[[#This Row],[Precio Unitario]]*Tabla465[[#This Row],[Cantidad de Insumos]]),"")</f>
        <v/>
      </c>
      <c r="V341" s="493" t="str">
        <f>IFERROR(VLOOKUP($J341,[1]Insumos!$C$2:$F$528,4,FALSE),"")</f>
        <v/>
      </c>
      <c r="W341" s="504"/>
    </row>
    <row r="342" spans="2:23" x14ac:dyDescent="0.2">
      <c r="B342" s="490" t="str">
        <f>IF(Tabla465[[#This Row],[Tipos de Acciones]]="","",CONCATENATE(Tabla465[[#This Row],[POA]],".",Tabla465[[#This Row],[SRS]],".",Tabla465[[#This Row],[AREA]],".",Tabla465[[#This Row],[TIPO]]))</f>
        <v/>
      </c>
      <c r="C342" s="490" t="str">
        <f>IF(Tabla465[[#This Row],[Tipos de Acciones]]="","",'[1]Formulario PPGR1'!$N$2)</f>
        <v/>
      </c>
      <c r="D342" s="490" t="str">
        <f>IF(Tabla465[[#This Row],[Tipos de Acciones]]="","",'[1]Formulario PPGR1'!$N$3)</f>
        <v/>
      </c>
      <c r="E342" s="490" t="str">
        <f>IF(Tabla465[[#This Row],[Tipos de Acciones]]="","",'[1]Formulario PPGR1'!$N$4)</f>
        <v/>
      </c>
      <c r="F342" s="490" t="str">
        <f>IF(Tabla465[[#This Row],[Tipos de Acciones]]="","",'[1]Formulario PPGR1'!$N$5)</f>
        <v/>
      </c>
      <c r="G342" s="499"/>
      <c r="H342" s="509"/>
      <c r="I342" s="510" t="str">
        <f>IFERROR(VLOOKUP(Tabla465[[#This Row],[Tipo de Equipo]],[1]LSIns!F16:G32,2,FALSE),"")</f>
        <v/>
      </c>
      <c r="J342" s="509"/>
      <c r="K342" s="509"/>
      <c r="L342" s="509"/>
      <c r="M342" s="499"/>
      <c r="N342" s="511"/>
      <c r="O342" s="511"/>
      <c r="P342" s="512" t="str">
        <f>IFERROR(VLOOKUP(Tabla465[[#This Row],[Provincia]],[1]Prov!$A$2:$B$156,2,FALSE),"")</f>
        <v/>
      </c>
      <c r="Q342" s="513"/>
      <c r="R342" s="498"/>
      <c r="S342" s="498"/>
      <c r="T342" s="498"/>
      <c r="U342" s="493" t="str">
        <f>IFERROR(IF(AND(Tabla465[[#This Row],[Cantidad de Insumos]]="",Tabla465[[#This Row],[Precio Unitario]]=""),"",Tabla465[[#This Row],[Precio Unitario]]*Tabla465[[#This Row],[Cantidad de Insumos]]),"")</f>
        <v/>
      </c>
      <c r="V342" s="493" t="str">
        <f>IFERROR(VLOOKUP($J342,[1]Insumos!$C$2:$F$528,4,FALSE),"")</f>
        <v/>
      </c>
      <c r="W342" s="504"/>
    </row>
    <row r="343" spans="2:23" x14ac:dyDescent="0.2">
      <c r="B343" s="490" t="str">
        <f>IF(Tabla465[[#This Row],[Tipos de Acciones]]="","",CONCATENATE(Tabla465[[#This Row],[POA]],".",Tabla465[[#This Row],[SRS]],".",Tabla465[[#This Row],[AREA]],".",Tabla465[[#This Row],[TIPO]]))</f>
        <v/>
      </c>
      <c r="C343" s="490" t="str">
        <f>IF(Tabla465[[#This Row],[Tipos de Acciones]]="","",'[1]Formulario PPGR1'!$N$2)</f>
        <v/>
      </c>
      <c r="D343" s="490" t="str">
        <f>IF(Tabla465[[#This Row],[Tipos de Acciones]]="","",'[1]Formulario PPGR1'!$N$3)</f>
        <v/>
      </c>
      <c r="E343" s="490" t="str">
        <f>IF(Tabla465[[#This Row],[Tipos de Acciones]]="","",'[1]Formulario PPGR1'!$N$4)</f>
        <v/>
      </c>
      <c r="F343" s="490" t="str">
        <f>IF(Tabla465[[#This Row],[Tipos de Acciones]]="","",'[1]Formulario PPGR1'!$N$5)</f>
        <v/>
      </c>
      <c r="G343" s="499"/>
      <c r="H343" s="509"/>
      <c r="I343" s="510" t="str">
        <f>IFERROR(VLOOKUP(Tabla465[[#This Row],[Tipo de Equipo]],[1]LSIns!F16:G32,2,FALSE),"")</f>
        <v/>
      </c>
      <c r="J343" s="509"/>
      <c r="K343" s="509"/>
      <c r="L343" s="509"/>
      <c r="M343" s="499"/>
      <c r="N343" s="511"/>
      <c r="O343" s="511"/>
      <c r="P343" s="512" t="str">
        <f>IFERROR(VLOOKUP(Tabla465[[#This Row],[Provincia]],[1]Prov!$A$2:$B$156,2,FALSE),"")</f>
        <v/>
      </c>
      <c r="Q343" s="513"/>
      <c r="R343" s="498"/>
      <c r="S343" s="498"/>
      <c r="T343" s="498"/>
      <c r="U343" s="493" t="str">
        <f>IFERROR(IF(AND(Tabla465[[#This Row],[Cantidad de Insumos]]="",Tabla465[[#This Row],[Precio Unitario]]=""),"",Tabla465[[#This Row],[Precio Unitario]]*Tabla465[[#This Row],[Cantidad de Insumos]]),"")</f>
        <v/>
      </c>
      <c r="V343" s="493" t="str">
        <f>IFERROR(VLOOKUP($J343,[1]Insumos!$C$2:$F$528,4,FALSE),"")</f>
        <v/>
      </c>
      <c r="W343" s="504"/>
    </row>
    <row r="344" spans="2:23" x14ac:dyDescent="0.2">
      <c r="B344" s="490" t="str">
        <f>IF(Tabla465[[#This Row],[Tipos de Acciones]]="","",CONCATENATE(Tabla465[[#This Row],[POA]],".",Tabla465[[#This Row],[SRS]],".",Tabla465[[#This Row],[AREA]],".",Tabla465[[#This Row],[TIPO]]))</f>
        <v/>
      </c>
      <c r="C344" s="490" t="str">
        <f>IF(Tabla465[[#This Row],[Tipos de Acciones]]="","",'[1]Formulario PPGR1'!$N$2)</f>
        <v/>
      </c>
      <c r="D344" s="490" t="str">
        <f>IF(Tabla465[[#This Row],[Tipos de Acciones]]="","",'[1]Formulario PPGR1'!$N$3)</f>
        <v/>
      </c>
      <c r="E344" s="490" t="str">
        <f>IF(Tabla465[[#This Row],[Tipos de Acciones]]="","",'[1]Formulario PPGR1'!$N$4)</f>
        <v/>
      </c>
      <c r="F344" s="490" t="str">
        <f>IF(Tabla465[[#This Row],[Tipos de Acciones]]="","",'[1]Formulario PPGR1'!$N$5)</f>
        <v/>
      </c>
      <c r="G344" s="499"/>
      <c r="H344" s="509"/>
      <c r="I344" s="510" t="str">
        <f>IFERROR(VLOOKUP(Tabla465[[#This Row],[Tipo de Equipo]],[1]LSIns!F16:G32,2,FALSE),"")</f>
        <v/>
      </c>
      <c r="J344" s="509"/>
      <c r="K344" s="509"/>
      <c r="L344" s="509"/>
      <c r="M344" s="499"/>
      <c r="N344" s="511"/>
      <c r="O344" s="511"/>
      <c r="P344" s="512" t="str">
        <f>IFERROR(VLOOKUP(Tabla465[[#This Row],[Provincia]],[1]Prov!$A$2:$B$156,2,FALSE),"")</f>
        <v/>
      </c>
      <c r="Q344" s="513"/>
      <c r="R344" s="498"/>
      <c r="S344" s="498"/>
      <c r="T344" s="498"/>
      <c r="U344" s="493" t="str">
        <f>IFERROR(IF(AND(Tabla465[[#This Row],[Cantidad de Insumos]]="",Tabla465[[#This Row],[Precio Unitario]]=""),"",Tabla465[[#This Row],[Precio Unitario]]*Tabla465[[#This Row],[Cantidad de Insumos]]),"")</f>
        <v/>
      </c>
      <c r="V344" s="493" t="str">
        <f>IFERROR(VLOOKUP($J344,[1]Insumos!$C$2:$F$528,4,FALSE),"")</f>
        <v/>
      </c>
      <c r="W344" s="504"/>
    </row>
    <row r="345" spans="2:23" x14ac:dyDescent="0.2">
      <c r="B345" s="490" t="str">
        <f>IF(Tabla465[[#This Row],[Tipos de Acciones]]="","",CONCATENATE(Tabla465[[#This Row],[POA]],".",Tabla465[[#This Row],[SRS]],".",Tabla465[[#This Row],[AREA]],".",Tabla465[[#This Row],[TIPO]]))</f>
        <v/>
      </c>
      <c r="C345" s="490" t="str">
        <f>IF(Tabla465[[#This Row],[Tipos de Acciones]]="","",'[1]Formulario PPGR1'!$N$2)</f>
        <v/>
      </c>
      <c r="D345" s="490" t="str">
        <f>IF(Tabla465[[#This Row],[Tipos de Acciones]]="","",'[1]Formulario PPGR1'!$N$3)</f>
        <v/>
      </c>
      <c r="E345" s="490" t="str">
        <f>IF(Tabla465[[#This Row],[Tipos de Acciones]]="","",'[1]Formulario PPGR1'!$N$4)</f>
        <v/>
      </c>
      <c r="F345" s="490" t="str">
        <f>IF(Tabla465[[#This Row],[Tipos de Acciones]]="","",'[1]Formulario PPGR1'!$N$5)</f>
        <v/>
      </c>
      <c r="G345" s="499"/>
      <c r="H345" s="509"/>
      <c r="I345" s="510" t="str">
        <f>IFERROR(VLOOKUP(Tabla465[[#This Row],[Tipo de Equipo]],[1]LSIns!F16:G32,2,FALSE),"")</f>
        <v/>
      </c>
      <c r="J345" s="509"/>
      <c r="K345" s="509"/>
      <c r="L345" s="509"/>
      <c r="M345" s="499"/>
      <c r="N345" s="511"/>
      <c r="O345" s="511"/>
      <c r="P345" s="512" t="str">
        <f>IFERROR(VLOOKUP(Tabla465[[#This Row],[Provincia]],[1]Prov!$A$2:$B$156,2,FALSE),"")</f>
        <v/>
      </c>
      <c r="Q345" s="513"/>
      <c r="R345" s="498"/>
      <c r="S345" s="498"/>
      <c r="T345" s="498"/>
      <c r="U345" s="493" t="str">
        <f>IFERROR(IF(AND(Tabla465[[#This Row],[Cantidad de Insumos]]="",Tabla465[[#This Row],[Precio Unitario]]=""),"",Tabla465[[#This Row],[Precio Unitario]]*Tabla465[[#This Row],[Cantidad de Insumos]]),"")</f>
        <v/>
      </c>
      <c r="V345" s="493" t="str">
        <f>IFERROR(VLOOKUP($J345,[1]Insumos!$C$2:$F$528,4,FALSE),"")</f>
        <v/>
      </c>
      <c r="W345" s="504"/>
    </row>
    <row r="346" spans="2:23" x14ac:dyDescent="0.2">
      <c r="B346" s="490" t="str">
        <f>IF(Tabla465[[#This Row],[Tipos de Acciones]]="","",CONCATENATE(Tabla465[[#This Row],[POA]],".",Tabla465[[#This Row],[SRS]],".",Tabla465[[#This Row],[AREA]],".",Tabla465[[#This Row],[TIPO]]))</f>
        <v/>
      </c>
      <c r="C346" s="490" t="str">
        <f>IF(Tabla465[[#This Row],[Tipos de Acciones]]="","",'[1]Formulario PPGR1'!$N$2)</f>
        <v/>
      </c>
      <c r="D346" s="490" t="str">
        <f>IF(Tabla465[[#This Row],[Tipos de Acciones]]="","",'[1]Formulario PPGR1'!$N$3)</f>
        <v/>
      </c>
      <c r="E346" s="490" t="str">
        <f>IF(Tabla465[[#This Row],[Tipos de Acciones]]="","",'[1]Formulario PPGR1'!$N$4)</f>
        <v/>
      </c>
      <c r="F346" s="490" t="str">
        <f>IF(Tabla465[[#This Row],[Tipos de Acciones]]="","",'[1]Formulario PPGR1'!$N$5)</f>
        <v/>
      </c>
      <c r="G346" s="499"/>
      <c r="H346" s="509"/>
      <c r="I346" s="510" t="str">
        <f>IFERROR(VLOOKUP(Tabla465[[#This Row],[Tipo de Equipo]],[1]LSIns!F16:G32,2,FALSE),"")</f>
        <v/>
      </c>
      <c r="J346" s="509"/>
      <c r="K346" s="509"/>
      <c r="L346" s="509"/>
      <c r="M346" s="499"/>
      <c r="N346" s="511"/>
      <c r="O346" s="511"/>
      <c r="P346" s="512" t="str">
        <f>IFERROR(VLOOKUP(Tabla465[[#This Row],[Provincia]],[1]Prov!$A$2:$B$156,2,FALSE),"")</f>
        <v/>
      </c>
      <c r="Q346" s="513"/>
      <c r="R346" s="498"/>
      <c r="S346" s="498"/>
      <c r="T346" s="498"/>
      <c r="U346" s="493" t="str">
        <f>IFERROR(IF(AND(Tabla465[[#This Row],[Cantidad de Insumos]]="",Tabla465[[#This Row],[Precio Unitario]]=""),"",Tabla465[[#This Row],[Precio Unitario]]*Tabla465[[#This Row],[Cantidad de Insumos]]),"")</f>
        <v/>
      </c>
      <c r="V346" s="493" t="str">
        <f>IFERROR(VLOOKUP($J346,[1]Insumos!$C$2:$F$528,4,FALSE),"")</f>
        <v/>
      </c>
      <c r="W346" s="504"/>
    </row>
    <row r="347" spans="2:23" x14ac:dyDescent="0.2">
      <c r="B347" s="490" t="str">
        <f>IF(Tabla465[[#This Row],[Tipos de Acciones]]="","",CONCATENATE(Tabla465[[#This Row],[POA]],".",Tabla465[[#This Row],[SRS]],".",Tabla465[[#This Row],[AREA]],".",Tabla465[[#This Row],[TIPO]]))</f>
        <v/>
      </c>
      <c r="C347" s="490" t="str">
        <f>IF(Tabla465[[#This Row],[Tipos de Acciones]]="","",'[1]Formulario PPGR1'!$N$2)</f>
        <v/>
      </c>
      <c r="D347" s="490" t="str">
        <f>IF(Tabla465[[#This Row],[Tipos de Acciones]]="","",'[1]Formulario PPGR1'!$N$3)</f>
        <v/>
      </c>
      <c r="E347" s="490" t="str">
        <f>IF(Tabla465[[#This Row],[Tipos de Acciones]]="","",'[1]Formulario PPGR1'!$N$4)</f>
        <v/>
      </c>
      <c r="F347" s="490" t="str">
        <f>IF(Tabla465[[#This Row],[Tipos de Acciones]]="","",'[1]Formulario PPGR1'!$N$5)</f>
        <v/>
      </c>
      <c r="G347" s="499"/>
      <c r="H347" s="509"/>
      <c r="I347" s="510" t="str">
        <f>IFERROR(VLOOKUP(Tabla465[[#This Row],[Tipo de Equipo]],[1]LSIns!F16:G32,2,FALSE),"")</f>
        <v/>
      </c>
      <c r="J347" s="509"/>
      <c r="K347" s="509"/>
      <c r="L347" s="509"/>
      <c r="M347" s="499"/>
      <c r="N347" s="511"/>
      <c r="O347" s="511"/>
      <c r="P347" s="512" t="str">
        <f>IFERROR(VLOOKUP(Tabla465[[#This Row],[Provincia]],[1]Prov!$A$2:$B$156,2,FALSE),"")</f>
        <v/>
      </c>
      <c r="Q347" s="513"/>
      <c r="R347" s="498"/>
      <c r="S347" s="498"/>
      <c r="T347" s="498"/>
      <c r="U347" s="493" t="str">
        <f>IFERROR(IF(AND(Tabla465[[#This Row],[Cantidad de Insumos]]="",Tabla465[[#This Row],[Precio Unitario]]=""),"",Tabla465[[#This Row],[Precio Unitario]]*Tabla465[[#This Row],[Cantidad de Insumos]]),"")</f>
        <v/>
      </c>
      <c r="V347" s="493" t="str">
        <f>IFERROR(VLOOKUP($J347,[1]Insumos!$C$2:$F$528,4,FALSE),"")</f>
        <v/>
      </c>
      <c r="W347" s="504"/>
    </row>
    <row r="348" spans="2:23" x14ac:dyDescent="0.2">
      <c r="B348" s="490" t="str">
        <f>IF(Tabla465[[#This Row],[Tipos de Acciones]]="","",CONCATENATE(Tabla465[[#This Row],[POA]],".",Tabla465[[#This Row],[SRS]],".",Tabla465[[#This Row],[AREA]],".",Tabla465[[#This Row],[TIPO]]))</f>
        <v/>
      </c>
      <c r="C348" s="490" t="str">
        <f>IF(Tabla465[[#This Row],[Tipos de Acciones]]="","",'[1]Formulario PPGR1'!$N$2)</f>
        <v/>
      </c>
      <c r="D348" s="490" t="str">
        <f>IF(Tabla465[[#This Row],[Tipos de Acciones]]="","",'[1]Formulario PPGR1'!$N$3)</f>
        <v/>
      </c>
      <c r="E348" s="490" t="str">
        <f>IF(Tabla465[[#This Row],[Tipos de Acciones]]="","",'[1]Formulario PPGR1'!$N$4)</f>
        <v/>
      </c>
      <c r="F348" s="490" t="str">
        <f>IF(Tabla465[[#This Row],[Tipos de Acciones]]="","",'[1]Formulario PPGR1'!$N$5)</f>
        <v/>
      </c>
      <c r="G348" s="499"/>
      <c r="H348" s="509"/>
      <c r="I348" s="510" t="str">
        <f>IFERROR(VLOOKUP(Tabla465[[#This Row],[Tipo de Equipo]],[1]LSIns!F16:G32,2,FALSE),"")</f>
        <v/>
      </c>
      <c r="J348" s="509"/>
      <c r="K348" s="509"/>
      <c r="L348" s="509"/>
      <c r="M348" s="499"/>
      <c r="N348" s="511"/>
      <c r="O348" s="511"/>
      <c r="P348" s="512" t="str">
        <f>IFERROR(VLOOKUP(Tabla465[[#This Row],[Provincia]],[1]Prov!$A$2:$B$156,2,FALSE),"")</f>
        <v/>
      </c>
      <c r="Q348" s="513"/>
      <c r="R348" s="498"/>
      <c r="S348" s="498"/>
      <c r="T348" s="498"/>
      <c r="U348" s="493" t="str">
        <f>IFERROR(IF(AND(Tabla465[[#This Row],[Cantidad de Insumos]]="",Tabla465[[#This Row],[Precio Unitario]]=""),"",Tabla465[[#This Row],[Precio Unitario]]*Tabla465[[#This Row],[Cantidad de Insumos]]),"")</f>
        <v/>
      </c>
      <c r="V348" s="493" t="str">
        <f>IFERROR(VLOOKUP($J348,[1]Insumos!$C$2:$F$528,4,FALSE),"")</f>
        <v/>
      </c>
      <c r="W348" s="504"/>
    </row>
    <row r="349" spans="2:23" x14ac:dyDescent="0.2">
      <c r="B349" s="490" t="str">
        <f>IF(Tabla465[[#This Row],[Tipos de Acciones]]="","",CONCATENATE(Tabla465[[#This Row],[POA]],".",Tabla465[[#This Row],[SRS]],".",Tabla465[[#This Row],[AREA]],".",Tabla465[[#This Row],[TIPO]]))</f>
        <v/>
      </c>
      <c r="C349" s="490" t="str">
        <f>IF(Tabla465[[#This Row],[Tipos de Acciones]]="","",'[1]Formulario PPGR1'!$N$2)</f>
        <v/>
      </c>
      <c r="D349" s="490" t="str">
        <f>IF(Tabla465[[#This Row],[Tipos de Acciones]]="","",'[1]Formulario PPGR1'!$N$3)</f>
        <v/>
      </c>
      <c r="E349" s="490" t="str">
        <f>IF(Tabla465[[#This Row],[Tipos de Acciones]]="","",'[1]Formulario PPGR1'!$N$4)</f>
        <v/>
      </c>
      <c r="F349" s="490" t="str">
        <f>IF(Tabla465[[#This Row],[Tipos de Acciones]]="","",'[1]Formulario PPGR1'!$N$5)</f>
        <v/>
      </c>
      <c r="G349" s="499"/>
      <c r="H349" s="509"/>
      <c r="I349" s="510" t="str">
        <f>IFERROR(VLOOKUP(Tabla465[[#This Row],[Tipo de Equipo]],[1]LSIns!F16:G32,2,FALSE),"")</f>
        <v/>
      </c>
      <c r="J349" s="509"/>
      <c r="K349" s="509"/>
      <c r="L349" s="509"/>
      <c r="M349" s="499"/>
      <c r="N349" s="511"/>
      <c r="O349" s="511"/>
      <c r="P349" s="512" t="str">
        <f>IFERROR(VLOOKUP(Tabla465[[#This Row],[Provincia]],[1]Prov!$A$2:$B$156,2,FALSE),"")</f>
        <v/>
      </c>
      <c r="Q349" s="513"/>
      <c r="R349" s="498"/>
      <c r="S349" s="498"/>
      <c r="T349" s="498"/>
      <c r="U349" s="493" t="str">
        <f>IFERROR(IF(AND(Tabla465[[#This Row],[Cantidad de Insumos]]="",Tabla465[[#This Row],[Precio Unitario]]=""),"",Tabla465[[#This Row],[Precio Unitario]]*Tabla465[[#This Row],[Cantidad de Insumos]]),"")</f>
        <v/>
      </c>
      <c r="V349" s="493" t="str">
        <f>IFERROR(VLOOKUP($J349,[1]Insumos!$C$2:$F$528,4,FALSE),"")</f>
        <v/>
      </c>
      <c r="W349" s="504"/>
    </row>
    <row r="350" spans="2:23" x14ac:dyDescent="0.2">
      <c r="B350" s="490" t="str">
        <f>IF(Tabla465[[#This Row],[Tipos de Acciones]]="","",CONCATENATE(Tabla465[[#This Row],[POA]],".",Tabla465[[#This Row],[SRS]],".",Tabla465[[#This Row],[AREA]],".",Tabla465[[#This Row],[TIPO]]))</f>
        <v/>
      </c>
      <c r="C350" s="490" t="str">
        <f>IF(Tabla465[[#This Row],[Tipos de Acciones]]="","",'[1]Formulario PPGR1'!$N$2)</f>
        <v/>
      </c>
      <c r="D350" s="490" t="str">
        <f>IF(Tabla465[[#This Row],[Tipos de Acciones]]="","",'[1]Formulario PPGR1'!$N$3)</f>
        <v/>
      </c>
      <c r="E350" s="490" t="str">
        <f>IF(Tabla465[[#This Row],[Tipos de Acciones]]="","",'[1]Formulario PPGR1'!$N$4)</f>
        <v/>
      </c>
      <c r="F350" s="490" t="str">
        <f>IF(Tabla465[[#This Row],[Tipos de Acciones]]="","",'[1]Formulario PPGR1'!$N$5)</f>
        <v/>
      </c>
      <c r="G350" s="499"/>
      <c r="H350" s="509"/>
      <c r="I350" s="510" t="str">
        <f>IFERROR(VLOOKUP(Tabla465[[#This Row],[Tipo de Equipo]],[1]LSIns!F16:G32,2,FALSE),"")</f>
        <v/>
      </c>
      <c r="J350" s="509"/>
      <c r="K350" s="509"/>
      <c r="L350" s="509"/>
      <c r="M350" s="499"/>
      <c r="N350" s="511"/>
      <c r="O350" s="511"/>
      <c r="P350" s="512" t="str">
        <f>IFERROR(VLOOKUP(Tabla465[[#This Row],[Provincia]],[1]Prov!$A$2:$B$156,2,FALSE),"")</f>
        <v/>
      </c>
      <c r="Q350" s="513"/>
      <c r="R350" s="498"/>
      <c r="S350" s="498"/>
      <c r="T350" s="498"/>
      <c r="U350" s="493" t="str">
        <f>IFERROR(IF(AND(Tabla465[[#This Row],[Cantidad de Insumos]]="",Tabla465[[#This Row],[Precio Unitario]]=""),"",Tabla465[[#This Row],[Precio Unitario]]*Tabla465[[#This Row],[Cantidad de Insumos]]),"")</f>
        <v/>
      </c>
      <c r="V350" s="493" t="str">
        <f>IFERROR(VLOOKUP($J350,[1]Insumos!$C$2:$F$528,4,FALSE),"")</f>
        <v/>
      </c>
      <c r="W350" s="504"/>
    </row>
    <row r="351" spans="2:23" x14ac:dyDescent="0.2">
      <c r="B351" s="490" t="str">
        <f>IF(Tabla465[[#This Row],[Tipos de Acciones]]="","",CONCATENATE(Tabla465[[#This Row],[POA]],".",Tabla465[[#This Row],[SRS]],".",Tabla465[[#This Row],[AREA]],".",Tabla465[[#This Row],[TIPO]]))</f>
        <v/>
      </c>
      <c r="C351" s="490" t="str">
        <f>IF(Tabla465[[#This Row],[Tipos de Acciones]]="","",'[1]Formulario PPGR1'!$N$2)</f>
        <v/>
      </c>
      <c r="D351" s="490" t="str">
        <f>IF(Tabla465[[#This Row],[Tipos de Acciones]]="","",'[1]Formulario PPGR1'!$N$3)</f>
        <v/>
      </c>
      <c r="E351" s="490" t="str">
        <f>IF(Tabla465[[#This Row],[Tipos de Acciones]]="","",'[1]Formulario PPGR1'!$N$4)</f>
        <v/>
      </c>
      <c r="F351" s="490" t="str">
        <f>IF(Tabla465[[#This Row],[Tipos de Acciones]]="","",'[1]Formulario PPGR1'!$N$5)</f>
        <v/>
      </c>
      <c r="G351" s="499"/>
      <c r="H351" s="509"/>
      <c r="I351" s="510" t="str">
        <f>IFERROR(VLOOKUP(Tabla465[[#This Row],[Tipo de Equipo]],[1]LSIns!F16:G32,2,FALSE),"")</f>
        <v/>
      </c>
      <c r="J351" s="509"/>
      <c r="K351" s="509"/>
      <c r="L351" s="509"/>
      <c r="M351" s="499"/>
      <c r="N351" s="511"/>
      <c r="O351" s="511"/>
      <c r="P351" s="512" t="str">
        <f>IFERROR(VLOOKUP(Tabla465[[#This Row],[Provincia]],[1]Prov!$A$2:$B$156,2,FALSE),"")</f>
        <v/>
      </c>
      <c r="Q351" s="513"/>
      <c r="R351" s="498"/>
      <c r="S351" s="498"/>
      <c r="T351" s="498"/>
      <c r="U351" s="493" t="str">
        <f>IFERROR(IF(AND(Tabla465[[#This Row],[Cantidad de Insumos]]="",Tabla465[[#This Row],[Precio Unitario]]=""),"",Tabla465[[#This Row],[Precio Unitario]]*Tabla465[[#This Row],[Cantidad de Insumos]]),"")</f>
        <v/>
      </c>
      <c r="V351" s="493" t="str">
        <f>IFERROR(VLOOKUP($J351,[1]Insumos!$C$2:$F$528,4,FALSE),"")</f>
        <v/>
      </c>
      <c r="W351" s="504"/>
    </row>
    <row r="352" spans="2:23" x14ac:dyDescent="0.2">
      <c r="B352" s="490" t="str">
        <f>IF(Tabla465[[#This Row],[Tipos de Acciones]]="","",CONCATENATE(Tabla465[[#This Row],[POA]],".",Tabla465[[#This Row],[SRS]],".",Tabla465[[#This Row],[AREA]],".",Tabla465[[#This Row],[TIPO]]))</f>
        <v/>
      </c>
      <c r="C352" s="490" t="str">
        <f>IF(Tabla465[[#This Row],[Tipos de Acciones]]="","",'[1]Formulario PPGR1'!$N$2)</f>
        <v/>
      </c>
      <c r="D352" s="490" t="str">
        <f>IF(Tabla465[[#This Row],[Tipos de Acciones]]="","",'[1]Formulario PPGR1'!$N$3)</f>
        <v/>
      </c>
      <c r="E352" s="490" t="str">
        <f>IF(Tabla465[[#This Row],[Tipos de Acciones]]="","",'[1]Formulario PPGR1'!$N$4)</f>
        <v/>
      </c>
      <c r="F352" s="490" t="str">
        <f>IF(Tabla465[[#This Row],[Tipos de Acciones]]="","",'[1]Formulario PPGR1'!$N$5)</f>
        <v/>
      </c>
      <c r="G352" s="499"/>
      <c r="H352" s="509"/>
      <c r="I352" s="510" t="str">
        <f>IFERROR(VLOOKUP(Tabla465[[#This Row],[Tipo de Equipo]],[1]LSIns!F16:G32,2,FALSE),"")</f>
        <v/>
      </c>
      <c r="J352" s="509"/>
      <c r="K352" s="509"/>
      <c r="L352" s="509"/>
      <c r="M352" s="499"/>
      <c r="N352" s="511"/>
      <c r="O352" s="511"/>
      <c r="P352" s="512" t="str">
        <f>IFERROR(VLOOKUP(Tabla465[[#This Row],[Provincia]],[1]Prov!$A$2:$B$156,2,FALSE),"")</f>
        <v/>
      </c>
      <c r="Q352" s="513"/>
      <c r="R352" s="498"/>
      <c r="S352" s="498"/>
      <c r="T352" s="498"/>
      <c r="U352" s="493" t="str">
        <f>IFERROR(IF(AND(Tabla465[[#This Row],[Cantidad de Insumos]]="",Tabla465[[#This Row],[Precio Unitario]]=""),"",Tabla465[[#This Row],[Precio Unitario]]*Tabla465[[#This Row],[Cantidad de Insumos]]),"")</f>
        <v/>
      </c>
      <c r="V352" s="493" t="str">
        <f>IFERROR(VLOOKUP($J352,[1]Insumos!$C$2:$F$528,4,FALSE),"")</f>
        <v/>
      </c>
      <c r="W352" s="504"/>
    </row>
    <row r="353" spans="2:23" x14ac:dyDescent="0.2">
      <c r="B353" s="490" t="str">
        <f>IF(Tabla465[[#This Row],[Tipos de Acciones]]="","",CONCATENATE(Tabla465[[#This Row],[POA]],".",Tabla465[[#This Row],[SRS]],".",Tabla465[[#This Row],[AREA]],".",Tabla465[[#This Row],[TIPO]]))</f>
        <v/>
      </c>
      <c r="C353" s="490" t="str">
        <f>IF(Tabla465[[#This Row],[Tipos de Acciones]]="","",'[1]Formulario PPGR1'!$N$2)</f>
        <v/>
      </c>
      <c r="D353" s="490" t="str">
        <f>IF(Tabla465[[#This Row],[Tipos de Acciones]]="","",'[1]Formulario PPGR1'!$N$3)</f>
        <v/>
      </c>
      <c r="E353" s="490" t="str">
        <f>IF(Tabla465[[#This Row],[Tipos de Acciones]]="","",'[1]Formulario PPGR1'!$N$4)</f>
        <v/>
      </c>
      <c r="F353" s="490" t="str">
        <f>IF(Tabla465[[#This Row],[Tipos de Acciones]]="","",'[1]Formulario PPGR1'!$N$5)</f>
        <v/>
      </c>
      <c r="G353" s="499"/>
      <c r="H353" s="509"/>
      <c r="I353" s="510" t="str">
        <f>IFERROR(VLOOKUP(Tabla465[[#This Row],[Tipo de Equipo]],[1]LSIns!F16:G32,2,FALSE),"")</f>
        <v/>
      </c>
      <c r="J353" s="509"/>
      <c r="K353" s="509"/>
      <c r="L353" s="509"/>
      <c r="M353" s="499"/>
      <c r="N353" s="511"/>
      <c r="O353" s="511"/>
      <c r="P353" s="512" t="str">
        <f>IFERROR(VLOOKUP(Tabla465[[#This Row],[Provincia]],[1]Prov!$A$2:$B$156,2,FALSE),"")</f>
        <v/>
      </c>
      <c r="Q353" s="513"/>
      <c r="R353" s="498"/>
      <c r="S353" s="498"/>
      <c r="T353" s="498"/>
      <c r="U353" s="493" t="str">
        <f>IFERROR(IF(AND(Tabla465[[#This Row],[Cantidad de Insumos]]="",Tabla465[[#This Row],[Precio Unitario]]=""),"",Tabla465[[#This Row],[Precio Unitario]]*Tabla465[[#This Row],[Cantidad de Insumos]]),"")</f>
        <v/>
      </c>
      <c r="V353" s="493" t="str">
        <f>IFERROR(VLOOKUP($J353,[1]Insumos!$C$2:$F$528,4,FALSE),"")</f>
        <v/>
      </c>
      <c r="W353" s="504"/>
    </row>
    <row r="354" spans="2:23" x14ac:dyDescent="0.2">
      <c r="B354" s="490" t="str">
        <f>IF(Tabla465[[#This Row],[Tipos de Acciones]]="","",CONCATENATE(Tabla465[[#This Row],[POA]],".",Tabla465[[#This Row],[SRS]],".",Tabla465[[#This Row],[AREA]],".",Tabla465[[#This Row],[TIPO]]))</f>
        <v/>
      </c>
      <c r="C354" s="490" t="str">
        <f>IF(Tabla465[[#This Row],[Tipos de Acciones]]="","",'[1]Formulario PPGR1'!$N$2)</f>
        <v/>
      </c>
      <c r="D354" s="490" t="str">
        <f>IF(Tabla465[[#This Row],[Tipos de Acciones]]="","",'[1]Formulario PPGR1'!$N$3)</f>
        <v/>
      </c>
      <c r="E354" s="490" t="str">
        <f>IF(Tabla465[[#This Row],[Tipos de Acciones]]="","",'[1]Formulario PPGR1'!$N$4)</f>
        <v/>
      </c>
      <c r="F354" s="490" t="str">
        <f>IF(Tabla465[[#This Row],[Tipos de Acciones]]="","",'[1]Formulario PPGR1'!$N$5)</f>
        <v/>
      </c>
      <c r="G354" s="499"/>
      <c r="H354" s="509"/>
      <c r="I354" s="510" t="str">
        <f>IFERROR(VLOOKUP(Tabla465[[#This Row],[Tipo de Equipo]],[1]LSIns!F16:G32,2,FALSE),"")</f>
        <v/>
      </c>
      <c r="J354" s="509"/>
      <c r="K354" s="509"/>
      <c r="L354" s="509"/>
      <c r="M354" s="499"/>
      <c r="N354" s="511"/>
      <c r="O354" s="511"/>
      <c r="P354" s="512" t="str">
        <f>IFERROR(VLOOKUP(Tabla465[[#This Row],[Provincia]],[1]Prov!$A$2:$B$156,2,FALSE),"")</f>
        <v/>
      </c>
      <c r="Q354" s="513"/>
      <c r="R354" s="498"/>
      <c r="S354" s="498"/>
      <c r="T354" s="498"/>
      <c r="U354" s="493" t="str">
        <f>IFERROR(IF(AND(Tabla465[[#This Row],[Cantidad de Insumos]]="",Tabla465[[#This Row],[Precio Unitario]]=""),"",Tabla465[[#This Row],[Precio Unitario]]*Tabla465[[#This Row],[Cantidad de Insumos]]),"")</f>
        <v/>
      </c>
      <c r="V354" s="493" t="str">
        <f>IFERROR(VLOOKUP($J354,[1]Insumos!$C$2:$F$528,4,FALSE),"")</f>
        <v/>
      </c>
      <c r="W354" s="504"/>
    </row>
    <row r="355" spans="2:23" x14ac:dyDescent="0.2">
      <c r="B355" s="490" t="str">
        <f>IF(Tabla465[[#This Row],[Tipos de Acciones]]="","",CONCATENATE(Tabla465[[#This Row],[POA]],".",Tabla465[[#This Row],[SRS]],".",Tabla465[[#This Row],[AREA]],".",Tabla465[[#This Row],[TIPO]]))</f>
        <v/>
      </c>
      <c r="C355" s="490" t="str">
        <f>IF(Tabla465[[#This Row],[Tipos de Acciones]]="","",'[1]Formulario PPGR1'!$N$2)</f>
        <v/>
      </c>
      <c r="D355" s="490" t="str">
        <f>IF(Tabla465[[#This Row],[Tipos de Acciones]]="","",'[1]Formulario PPGR1'!$N$3)</f>
        <v/>
      </c>
      <c r="E355" s="490" t="str">
        <f>IF(Tabla465[[#This Row],[Tipos de Acciones]]="","",'[1]Formulario PPGR1'!$N$4)</f>
        <v/>
      </c>
      <c r="F355" s="490" t="str">
        <f>IF(Tabla465[[#This Row],[Tipos de Acciones]]="","",'[1]Formulario PPGR1'!$N$5)</f>
        <v/>
      </c>
      <c r="G355" s="499"/>
      <c r="H355" s="509"/>
      <c r="I355" s="510" t="str">
        <f>IFERROR(VLOOKUP(Tabla465[[#This Row],[Tipo de Equipo]],[1]LSIns!F16:G32,2,FALSE),"")</f>
        <v/>
      </c>
      <c r="J355" s="509"/>
      <c r="K355" s="509"/>
      <c r="L355" s="509"/>
      <c r="M355" s="499"/>
      <c r="N355" s="511"/>
      <c r="O355" s="511"/>
      <c r="P355" s="512" t="str">
        <f>IFERROR(VLOOKUP(Tabla465[[#This Row],[Provincia]],[1]Prov!$A$2:$B$156,2,FALSE),"")</f>
        <v/>
      </c>
      <c r="Q355" s="513"/>
      <c r="R355" s="498"/>
      <c r="S355" s="498"/>
      <c r="T355" s="498"/>
      <c r="U355" s="493" t="str">
        <f>IFERROR(IF(AND(Tabla465[[#This Row],[Cantidad de Insumos]]="",Tabla465[[#This Row],[Precio Unitario]]=""),"",Tabla465[[#This Row],[Precio Unitario]]*Tabla465[[#This Row],[Cantidad de Insumos]]),"")</f>
        <v/>
      </c>
      <c r="V355" s="493" t="str">
        <f>IFERROR(VLOOKUP($J355,[1]Insumos!$C$2:$F$528,4,FALSE),"")</f>
        <v/>
      </c>
      <c r="W355" s="504"/>
    </row>
    <row r="356" spans="2:23" x14ac:dyDescent="0.2">
      <c r="B356" s="490" t="str">
        <f>IF(Tabla465[[#This Row],[Tipos de Acciones]]="","",CONCATENATE(Tabla465[[#This Row],[POA]],".",Tabla465[[#This Row],[SRS]],".",Tabla465[[#This Row],[AREA]],".",Tabla465[[#This Row],[TIPO]]))</f>
        <v/>
      </c>
      <c r="C356" s="490" t="str">
        <f>IF(Tabla465[[#This Row],[Tipos de Acciones]]="","",'[1]Formulario PPGR1'!$N$2)</f>
        <v/>
      </c>
      <c r="D356" s="490" t="str">
        <f>IF(Tabla465[[#This Row],[Tipos de Acciones]]="","",'[1]Formulario PPGR1'!$N$3)</f>
        <v/>
      </c>
      <c r="E356" s="490" t="str">
        <f>IF(Tabla465[[#This Row],[Tipos de Acciones]]="","",'[1]Formulario PPGR1'!$N$4)</f>
        <v/>
      </c>
      <c r="F356" s="490" t="str">
        <f>IF(Tabla465[[#This Row],[Tipos de Acciones]]="","",'[1]Formulario PPGR1'!$N$5)</f>
        <v/>
      </c>
      <c r="G356" s="499"/>
      <c r="H356" s="509"/>
      <c r="I356" s="510" t="str">
        <f>IFERROR(VLOOKUP(Tabla465[[#This Row],[Tipo de Equipo]],[1]LSIns!F16:G32,2,FALSE),"")</f>
        <v/>
      </c>
      <c r="J356" s="509"/>
      <c r="K356" s="509"/>
      <c r="L356" s="509"/>
      <c r="M356" s="499"/>
      <c r="N356" s="511"/>
      <c r="O356" s="511"/>
      <c r="P356" s="512" t="str">
        <f>IFERROR(VLOOKUP(Tabla465[[#This Row],[Provincia]],[1]Prov!$A$2:$B$156,2,FALSE),"")</f>
        <v/>
      </c>
      <c r="Q356" s="513"/>
      <c r="R356" s="498"/>
      <c r="S356" s="498"/>
      <c r="T356" s="498"/>
      <c r="U356" s="493" t="str">
        <f>IFERROR(IF(AND(Tabla465[[#This Row],[Cantidad de Insumos]]="",Tabla465[[#This Row],[Precio Unitario]]=""),"",Tabla465[[#This Row],[Precio Unitario]]*Tabla465[[#This Row],[Cantidad de Insumos]]),"")</f>
        <v/>
      </c>
      <c r="V356" s="493" t="str">
        <f>IFERROR(VLOOKUP($J356,[1]Insumos!$C$2:$F$528,4,FALSE),"")</f>
        <v/>
      </c>
      <c r="W356" s="504"/>
    </row>
    <row r="357" spans="2:23" x14ac:dyDescent="0.2">
      <c r="B357" s="490" t="str">
        <f>IF(Tabla465[[#This Row],[Tipos de Acciones]]="","",CONCATENATE(Tabla465[[#This Row],[POA]],".",Tabla465[[#This Row],[SRS]],".",Tabla465[[#This Row],[AREA]],".",Tabla465[[#This Row],[TIPO]]))</f>
        <v/>
      </c>
      <c r="C357" s="490" t="str">
        <f>IF(Tabla465[[#This Row],[Tipos de Acciones]]="","",'[1]Formulario PPGR1'!$N$2)</f>
        <v/>
      </c>
      <c r="D357" s="490" t="str">
        <f>IF(Tabla465[[#This Row],[Tipos de Acciones]]="","",'[1]Formulario PPGR1'!$N$3)</f>
        <v/>
      </c>
      <c r="E357" s="490" t="str">
        <f>IF(Tabla465[[#This Row],[Tipos de Acciones]]="","",'[1]Formulario PPGR1'!$N$4)</f>
        <v/>
      </c>
      <c r="F357" s="490" t="str">
        <f>IF(Tabla465[[#This Row],[Tipos de Acciones]]="","",'[1]Formulario PPGR1'!$N$5)</f>
        <v/>
      </c>
      <c r="G357" s="499"/>
      <c r="H357" s="509"/>
      <c r="I357" s="510" t="str">
        <f>IFERROR(VLOOKUP(Tabla465[[#This Row],[Tipo de Equipo]],[1]LSIns!F16:G32,2,FALSE),"")</f>
        <v/>
      </c>
      <c r="J357" s="509"/>
      <c r="K357" s="509"/>
      <c r="L357" s="509"/>
      <c r="M357" s="499"/>
      <c r="N357" s="511"/>
      <c r="O357" s="511"/>
      <c r="P357" s="512" t="str">
        <f>IFERROR(VLOOKUP(Tabla465[[#This Row],[Provincia]],[1]Prov!$A$2:$B$156,2,FALSE),"")</f>
        <v/>
      </c>
      <c r="Q357" s="513"/>
      <c r="R357" s="498"/>
      <c r="S357" s="498"/>
      <c r="T357" s="498"/>
      <c r="U357" s="493" t="str">
        <f>IFERROR(IF(AND(Tabla465[[#This Row],[Cantidad de Insumos]]="",Tabla465[[#This Row],[Precio Unitario]]=""),"",Tabla465[[#This Row],[Precio Unitario]]*Tabla465[[#This Row],[Cantidad de Insumos]]),"")</f>
        <v/>
      </c>
      <c r="V357" s="493" t="str">
        <f>IFERROR(VLOOKUP($J357,[1]Insumos!$C$2:$F$528,4,FALSE),"")</f>
        <v/>
      </c>
      <c r="W357" s="504"/>
    </row>
    <row r="358" spans="2:23" x14ac:dyDescent="0.2">
      <c r="B358" s="490" t="str">
        <f>IF(Tabla465[[#This Row],[Tipos de Acciones]]="","",CONCATENATE(Tabla465[[#This Row],[POA]],".",Tabla465[[#This Row],[SRS]],".",Tabla465[[#This Row],[AREA]],".",Tabla465[[#This Row],[TIPO]]))</f>
        <v/>
      </c>
      <c r="C358" s="490" t="str">
        <f>IF(Tabla465[[#This Row],[Tipos de Acciones]]="","",'[1]Formulario PPGR1'!$N$2)</f>
        <v/>
      </c>
      <c r="D358" s="490" t="str">
        <f>IF(Tabla465[[#This Row],[Tipos de Acciones]]="","",'[1]Formulario PPGR1'!$N$3)</f>
        <v/>
      </c>
      <c r="E358" s="490" t="str">
        <f>IF(Tabla465[[#This Row],[Tipos de Acciones]]="","",'[1]Formulario PPGR1'!$N$4)</f>
        <v/>
      </c>
      <c r="F358" s="490" t="str">
        <f>IF(Tabla465[[#This Row],[Tipos de Acciones]]="","",'[1]Formulario PPGR1'!$N$5)</f>
        <v/>
      </c>
      <c r="G358" s="499"/>
      <c r="H358" s="509"/>
      <c r="I358" s="510" t="str">
        <f>IFERROR(VLOOKUP(Tabla465[[#This Row],[Tipo de Equipo]],[1]LSIns!F16:G32,2,FALSE),"")</f>
        <v/>
      </c>
      <c r="J358" s="509"/>
      <c r="K358" s="509"/>
      <c r="L358" s="509"/>
      <c r="M358" s="499"/>
      <c r="N358" s="511"/>
      <c r="O358" s="511"/>
      <c r="P358" s="512" t="str">
        <f>IFERROR(VLOOKUP(Tabla465[[#This Row],[Provincia]],[1]Prov!$A$2:$B$156,2,FALSE),"")</f>
        <v/>
      </c>
      <c r="Q358" s="513"/>
      <c r="R358" s="498"/>
      <c r="S358" s="498"/>
      <c r="T358" s="498"/>
      <c r="U358" s="493" t="str">
        <f>IFERROR(IF(AND(Tabla465[[#This Row],[Cantidad de Insumos]]="",Tabla465[[#This Row],[Precio Unitario]]=""),"",Tabla465[[#This Row],[Precio Unitario]]*Tabla465[[#This Row],[Cantidad de Insumos]]),"")</f>
        <v/>
      </c>
      <c r="V358" s="493" t="str">
        <f>IFERROR(VLOOKUP($J358,[1]Insumos!$C$2:$F$528,4,FALSE),"")</f>
        <v/>
      </c>
      <c r="W358" s="504"/>
    </row>
    <row r="359" spans="2:23" x14ac:dyDescent="0.2">
      <c r="B359" s="490" t="str">
        <f>IF(Tabla465[[#This Row],[Tipos de Acciones]]="","",CONCATENATE(Tabla465[[#This Row],[POA]],".",Tabla465[[#This Row],[SRS]],".",Tabla465[[#This Row],[AREA]],".",Tabla465[[#This Row],[TIPO]]))</f>
        <v/>
      </c>
      <c r="C359" s="490" t="str">
        <f>IF(Tabla465[[#This Row],[Tipos de Acciones]]="","",'[1]Formulario PPGR1'!$N$2)</f>
        <v/>
      </c>
      <c r="D359" s="490" t="str">
        <f>IF(Tabla465[[#This Row],[Tipos de Acciones]]="","",'[1]Formulario PPGR1'!$N$3)</f>
        <v/>
      </c>
      <c r="E359" s="490" t="str">
        <f>IF(Tabla465[[#This Row],[Tipos de Acciones]]="","",'[1]Formulario PPGR1'!$N$4)</f>
        <v/>
      </c>
      <c r="F359" s="490" t="str">
        <f>IF(Tabla465[[#This Row],[Tipos de Acciones]]="","",'[1]Formulario PPGR1'!$N$5)</f>
        <v/>
      </c>
      <c r="G359" s="499"/>
      <c r="H359" s="509"/>
      <c r="I359" s="510" t="str">
        <f>IFERROR(VLOOKUP(Tabla465[[#This Row],[Tipo de Equipo]],[1]LSIns!F16:G32,2,FALSE),"")</f>
        <v/>
      </c>
      <c r="J359" s="509"/>
      <c r="K359" s="509"/>
      <c r="L359" s="509"/>
      <c r="M359" s="499"/>
      <c r="N359" s="511"/>
      <c r="O359" s="511"/>
      <c r="P359" s="512" t="str">
        <f>IFERROR(VLOOKUP(Tabla465[[#This Row],[Provincia]],[1]Prov!$A$2:$B$156,2,FALSE),"")</f>
        <v/>
      </c>
      <c r="Q359" s="513"/>
      <c r="R359" s="498"/>
      <c r="S359" s="498"/>
      <c r="T359" s="498"/>
      <c r="U359" s="493" t="str">
        <f>IFERROR(IF(AND(Tabla465[[#This Row],[Cantidad de Insumos]]="",Tabla465[[#This Row],[Precio Unitario]]=""),"",Tabla465[[#This Row],[Precio Unitario]]*Tabla465[[#This Row],[Cantidad de Insumos]]),"")</f>
        <v/>
      </c>
      <c r="V359" s="493" t="str">
        <f>IFERROR(VLOOKUP($J359,[1]Insumos!$C$2:$F$528,4,FALSE),"")</f>
        <v/>
      </c>
      <c r="W359" s="504"/>
    </row>
    <row r="360" spans="2:23" x14ac:dyDescent="0.2">
      <c r="B360" s="490" t="str">
        <f>IF(Tabla465[[#This Row],[Tipos de Acciones]]="","",CONCATENATE(Tabla465[[#This Row],[POA]],".",Tabla465[[#This Row],[SRS]],".",Tabla465[[#This Row],[AREA]],".",Tabla465[[#This Row],[TIPO]]))</f>
        <v/>
      </c>
      <c r="C360" s="490" t="str">
        <f>IF(Tabla465[[#This Row],[Tipos de Acciones]]="","",'[1]Formulario PPGR1'!$N$2)</f>
        <v/>
      </c>
      <c r="D360" s="490" t="str">
        <f>IF(Tabla465[[#This Row],[Tipos de Acciones]]="","",'[1]Formulario PPGR1'!$N$3)</f>
        <v/>
      </c>
      <c r="E360" s="490" t="str">
        <f>IF(Tabla465[[#This Row],[Tipos de Acciones]]="","",'[1]Formulario PPGR1'!$N$4)</f>
        <v/>
      </c>
      <c r="F360" s="490" t="str">
        <f>IF(Tabla465[[#This Row],[Tipos de Acciones]]="","",'[1]Formulario PPGR1'!$N$5)</f>
        <v/>
      </c>
      <c r="G360" s="499"/>
      <c r="H360" s="509"/>
      <c r="I360" s="510" t="str">
        <f>IFERROR(VLOOKUP(Tabla465[[#This Row],[Tipo de Equipo]],[1]LSIns!F16:G32,2,FALSE),"")</f>
        <v/>
      </c>
      <c r="J360" s="509"/>
      <c r="K360" s="509"/>
      <c r="L360" s="509"/>
      <c r="M360" s="499"/>
      <c r="N360" s="511"/>
      <c r="O360" s="511"/>
      <c r="P360" s="512" t="str">
        <f>IFERROR(VLOOKUP(Tabla465[[#This Row],[Provincia]],[1]Prov!$A$2:$B$156,2,FALSE),"")</f>
        <v/>
      </c>
      <c r="Q360" s="513"/>
      <c r="R360" s="498"/>
      <c r="S360" s="498"/>
      <c r="T360" s="498"/>
      <c r="U360" s="493" t="str">
        <f>IFERROR(IF(AND(Tabla465[[#This Row],[Cantidad de Insumos]]="",Tabla465[[#This Row],[Precio Unitario]]=""),"",Tabla465[[#This Row],[Precio Unitario]]*Tabla465[[#This Row],[Cantidad de Insumos]]),"")</f>
        <v/>
      </c>
      <c r="V360" s="493" t="str">
        <f>IFERROR(VLOOKUP($J360,[1]Insumos!$C$2:$F$528,4,FALSE),"")</f>
        <v/>
      </c>
      <c r="W360" s="504"/>
    </row>
    <row r="361" spans="2:23" x14ac:dyDescent="0.2">
      <c r="B361" s="490" t="str">
        <f>IF(Tabla465[[#This Row],[Tipos de Acciones]]="","",CONCATENATE(Tabla465[[#This Row],[POA]],".",Tabla465[[#This Row],[SRS]],".",Tabla465[[#This Row],[AREA]],".",Tabla465[[#This Row],[TIPO]]))</f>
        <v/>
      </c>
      <c r="C361" s="490" t="str">
        <f>IF(Tabla465[[#This Row],[Tipos de Acciones]]="","",'[1]Formulario PPGR1'!$N$2)</f>
        <v/>
      </c>
      <c r="D361" s="490" t="str">
        <f>IF(Tabla465[[#This Row],[Tipos de Acciones]]="","",'[1]Formulario PPGR1'!$N$3)</f>
        <v/>
      </c>
      <c r="E361" s="490" t="str">
        <f>IF(Tabla465[[#This Row],[Tipos de Acciones]]="","",'[1]Formulario PPGR1'!$N$4)</f>
        <v/>
      </c>
      <c r="F361" s="490" t="str">
        <f>IF(Tabla465[[#This Row],[Tipos de Acciones]]="","",'[1]Formulario PPGR1'!$N$5)</f>
        <v/>
      </c>
      <c r="G361" s="499"/>
      <c r="H361" s="509"/>
      <c r="I361" s="510" t="str">
        <f>IFERROR(VLOOKUP(Tabla465[[#This Row],[Tipo de Equipo]],[1]LSIns!F16:G32,2,FALSE),"")</f>
        <v/>
      </c>
      <c r="J361" s="509"/>
      <c r="K361" s="509"/>
      <c r="L361" s="509"/>
      <c r="M361" s="499"/>
      <c r="N361" s="511"/>
      <c r="O361" s="511"/>
      <c r="P361" s="512" t="str">
        <f>IFERROR(VLOOKUP(Tabla465[[#This Row],[Provincia]],[1]Prov!$A$2:$B$156,2,FALSE),"")</f>
        <v/>
      </c>
      <c r="Q361" s="513"/>
      <c r="R361" s="498"/>
      <c r="S361" s="498"/>
      <c r="T361" s="498"/>
      <c r="U361" s="493" t="str">
        <f>IFERROR(IF(AND(Tabla465[[#This Row],[Cantidad de Insumos]]="",Tabla465[[#This Row],[Precio Unitario]]=""),"",Tabla465[[#This Row],[Precio Unitario]]*Tabla465[[#This Row],[Cantidad de Insumos]]),"")</f>
        <v/>
      </c>
      <c r="V361" s="493" t="str">
        <f>IFERROR(VLOOKUP($J361,[1]Insumos!$C$2:$F$528,4,FALSE),"")</f>
        <v/>
      </c>
      <c r="W361" s="504"/>
    </row>
    <row r="362" spans="2:23" x14ac:dyDescent="0.2">
      <c r="B362" s="490" t="str">
        <f>IF(Tabla465[[#This Row],[Tipos de Acciones]]="","",CONCATENATE(Tabla465[[#This Row],[POA]],".",Tabla465[[#This Row],[SRS]],".",Tabla465[[#This Row],[AREA]],".",Tabla465[[#This Row],[TIPO]]))</f>
        <v/>
      </c>
      <c r="C362" s="490" t="str">
        <f>IF(Tabla465[[#This Row],[Tipos de Acciones]]="","",'[1]Formulario PPGR1'!$N$2)</f>
        <v/>
      </c>
      <c r="D362" s="490" t="str">
        <f>IF(Tabla465[[#This Row],[Tipos de Acciones]]="","",'[1]Formulario PPGR1'!$N$3)</f>
        <v/>
      </c>
      <c r="E362" s="490" t="str">
        <f>IF(Tabla465[[#This Row],[Tipos de Acciones]]="","",'[1]Formulario PPGR1'!$N$4)</f>
        <v/>
      </c>
      <c r="F362" s="490" t="str">
        <f>IF(Tabla465[[#This Row],[Tipos de Acciones]]="","",'[1]Formulario PPGR1'!$N$5)</f>
        <v/>
      </c>
      <c r="G362" s="499"/>
      <c r="H362" s="509"/>
      <c r="I362" s="510" t="str">
        <f>IFERROR(VLOOKUP(Tabla465[[#This Row],[Tipo de Equipo]],[1]LSIns!F16:G32,2,FALSE),"")</f>
        <v/>
      </c>
      <c r="J362" s="509"/>
      <c r="K362" s="509"/>
      <c r="L362" s="509"/>
      <c r="M362" s="499"/>
      <c r="N362" s="511"/>
      <c r="O362" s="511"/>
      <c r="P362" s="512" t="str">
        <f>IFERROR(VLOOKUP(Tabla465[[#This Row],[Provincia]],[1]Prov!$A$2:$B$156,2,FALSE),"")</f>
        <v/>
      </c>
      <c r="Q362" s="513"/>
      <c r="R362" s="498"/>
      <c r="S362" s="498"/>
      <c r="T362" s="498"/>
      <c r="U362" s="493" t="str">
        <f>IFERROR(IF(AND(Tabla465[[#This Row],[Cantidad de Insumos]]="",Tabla465[[#This Row],[Precio Unitario]]=""),"",Tabla465[[#This Row],[Precio Unitario]]*Tabla465[[#This Row],[Cantidad de Insumos]]),"")</f>
        <v/>
      </c>
      <c r="V362" s="493" t="str">
        <f>IFERROR(VLOOKUP($J362,[1]Insumos!$C$2:$F$528,4,FALSE),"")</f>
        <v/>
      </c>
      <c r="W362" s="504"/>
    </row>
    <row r="363" spans="2:23" x14ac:dyDescent="0.2">
      <c r="B363" s="490" t="str">
        <f>IF(Tabla465[[#This Row],[Tipos de Acciones]]="","",CONCATENATE(Tabla465[[#This Row],[POA]],".",Tabla465[[#This Row],[SRS]],".",Tabla465[[#This Row],[AREA]],".",Tabla465[[#This Row],[TIPO]]))</f>
        <v/>
      </c>
      <c r="C363" s="490" t="str">
        <f>IF(Tabla465[[#This Row],[Tipos de Acciones]]="","",'[1]Formulario PPGR1'!$N$2)</f>
        <v/>
      </c>
      <c r="D363" s="490" t="str">
        <f>IF(Tabla465[[#This Row],[Tipos de Acciones]]="","",'[1]Formulario PPGR1'!$N$3)</f>
        <v/>
      </c>
      <c r="E363" s="490" t="str">
        <f>IF(Tabla465[[#This Row],[Tipos de Acciones]]="","",'[1]Formulario PPGR1'!$N$4)</f>
        <v/>
      </c>
      <c r="F363" s="490" t="str">
        <f>IF(Tabla465[[#This Row],[Tipos de Acciones]]="","",'[1]Formulario PPGR1'!$N$5)</f>
        <v/>
      </c>
      <c r="G363" s="499"/>
      <c r="H363" s="509"/>
      <c r="I363" s="510" t="str">
        <f>IFERROR(VLOOKUP(Tabla465[[#This Row],[Tipo de Equipo]],[1]LSIns!F16:G32,2,FALSE),"")</f>
        <v/>
      </c>
      <c r="J363" s="509"/>
      <c r="K363" s="509"/>
      <c r="L363" s="509"/>
      <c r="M363" s="499"/>
      <c r="N363" s="511"/>
      <c r="O363" s="511"/>
      <c r="P363" s="512" t="str">
        <f>IFERROR(VLOOKUP(Tabla465[[#This Row],[Provincia]],[1]Prov!$A$2:$B$156,2,FALSE),"")</f>
        <v/>
      </c>
      <c r="Q363" s="513"/>
      <c r="R363" s="498"/>
      <c r="S363" s="498"/>
      <c r="T363" s="498"/>
      <c r="U363" s="493" t="str">
        <f>IFERROR(IF(AND(Tabla465[[#This Row],[Cantidad de Insumos]]="",Tabla465[[#This Row],[Precio Unitario]]=""),"",Tabla465[[#This Row],[Precio Unitario]]*Tabla465[[#This Row],[Cantidad de Insumos]]),"")</f>
        <v/>
      </c>
      <c r="V363" s="493" t="str">
        <f>IFERROR(VLOOKUP($J363,[1]Insumos!$C$2:$F$528,4,FALSE),"")</f>
        <v/>
      </c>
      <c r="W363" s="504"/>
    </row>
    <row r="364" spans="2:23" x14ac:dyDescent="0.2">
      <c r="B364" s="490" t="str">
        <f>IF(Tabla465[[#This Row],[Tipos de Acciones]]="","",CONCATENATE(Tabla465[[#This Row],[POA]],".",Tabla465[[#This Row],[SRS]],".",Tabla465[[#This Row],[AREA]],".",Tabla465[[#This Row],[TIPO]]))</f>
        <v/>
      </c>
      <c r="C364" s="490" t="str">
        <f>IF(Tabla465[[#This Row],[Tipos de Acciones]]="","",'[1]Formulario PPGR1'!$N$2)</f>
        <v/>
      </c>
      <c r="D364" s="490" t="str">
        <f>IF(Tabla465[[#This Row],[Tipos de Acciones]]="","",'[1]Formulario PPGR1'!$N$3)</f>
        <v/>
      </c>
      <c r="E364" s="490" t="str">
        <f>IF(Tabla465[[#This Row],[Tipos de Acciones]]="","",'[1]Formulario PPGR1'!$N$4)</f>
        <v/>
      </c>
      <c r="F364" s="490" t="str">
        <f>IF(Tabla465[[#This Row],[Tipos de Acciones]]="","",'[1]Formulario PPGR1'!$N$5)</f>
        <v/>
      </c>
      <c r="G364" s="499"/>
      <c r="H364" s="509"/>
      <c r="I364" s="510" t="str">
        <f>IFERROR(VLOOKUP(Tabla465[[#This Row],[Tipo de Equipo]],[1]LSIns!F16:G32,2,FALSE),"")</f>
        <v/>
      </c>
      <c r="J364" s="509"/>
      <c r="K364" s="509"/>
      <c r="L364" s="509"/>
      <c r="M364" s="499"/>
      <c r="N364" s="511"/>
      <c r="O364" s="511"/>
      <c r="P364" s="512" t="str">
        <f>IFERROR(VLOOKUP(Tabla465[[#This Row],[Provincia]],[1]Prov!$A$2:$B$156,2,FALSE),"")</f>
        <v/>
      </c>
      <c r="Q364" s="513"/>
      <c r="R364" s="498"/>
      <c r="S364" s="498"/>
      <c r="T364" s="498"/>
      <c r="U364" s="493" t="str">
        <f>IFERROR(IF(AND(Tabla465[[#This Row],[Cantidad de Insumos]]="",Tabla465[[#This Row],[Precio Unitario]]=""),"",Tabla465[[#This Row],[Precio Unitario]]*Tabla465[[#This Row],[Cantidad de Insumos]]),"")</f>
        <v/>
      </c>
      <c r="V364" s="493" t="str">
        <f>IFERROR(VLOOKUP($J364,[1]Insumos!$C$2:$F$528,4,FALSE),"")</f>
        <v/>
      </c>
      <c r="W364" s="504"/>
    </row>
    <row r="365" spans="2:23" x14ac:dyDescent="0.2">
      <c r="B365" s="490" t="str">
        <f>IF(Tabla465[[#This Row],[Tipos de Acciones]]="","",CONCATENATE(Tabla465[[#This Row],[POA]],".",Tabla465[[#This Row],[SRS]],".",Tabla465[[#This Row],[AREA]],".",Tabla465[[#This Row],[TIPO]]))</f>
        <v/>
      </c>
      <c r="C365" s="490" t="str">
        <f>IF(Tabla465[[#This Row],[Tipos de Acciones]]="","",'[1]Formulario PPGR1'!$N$2)</f>
        <v/>
      </c>
      <c r="D365" s="490" t="str">
        <f>IF(Tabla465[[#This Row],[Tipos de Acciones]]="","",'[1]Formulario PPGR1'!$N$3)</f>
        <v/>
      </c>
      <c r="E365" s="490" t="str">
        <f>IF(Tabla465[[#This Row],[Tipos de Acciones]]="","",'[1]Formulario PPGR1'!$N$4)</f>
        <v/>
      </c>
      <c r="F365" s="490" t="str">
        <f>IF(Tabla465[[#This Row],[Tipos de Acciones]]="","",'[1]Formulario PPGR1'!$N$5)</f>
        <v/>
      </c>
      <c r="G365" s="499"/>
      <c r="H365" s="509"/>
      <c r="I365" s="510" t="str">
        <f>IFERROR(VLOOKUP(Tabla465[[#This Row],[Tipo de Equipo]],[1]LSIns!F16:G32,2,FALSE),"")</f>
        <v/>
      </c>
      <c r="J365" s="509"/>
      <c r="K365" s="509"/>
      <c r="L365" s="509"/>
      <c r="M365" s="499"/>
      <c r="N365" s="511"/>
      <c r="O365" s="511"/>
      <c r="P365" s="512" t="str">
        <f>IFERROR(VLOOKUP(Tabla465[[#This Row],[Provincia]],[1]Prov!$A$2:$B$156,2,FALSE),"")</f>
        <v/>
      </c>
      <c r="Q365" s="513"/>
      <c r="R365" s="498"/>
      <c r="S365" s="498"/>
      <c r="T365" s="498"/>
      <c r="U365" s="493" t="str">
        <f>IFERROR(IF(AND(Tabla465[[#This Row],[Cantidad de Insumos]]="",Tabla465[[#This Row],[Precio Unitario]]=""),"",Tabla465[[#This Row],[Precio Unitario]]*Tabla465[[#This Row],[Cantidad de Insumos]]),"")</f>
        <v/>
      </c>
      <c r="V365" s="493" t="str">
        <f>IFERROR(VLOOKUP($J365,[1]Insumos!$C$2:$F$528,4,FALSE),"")</f>
        <v/>
      </c>
      <c r="W365" s="504"/>
    </row>
    <row r="366" spans="2:23" x14ac:dyDescent="0.2">
      <c r="B366" s="490" t="str">
        <f>IF(Tabla465[[#This Row],[Tipos de Acciones]]="","",CONCATENATE(Tabla465[[#This Row],[POA]],".",Tabla465[[#This Row],[SRS]],".",Tabla465[[#This Row],[AREA]],".",Tabla465[[#This Row],[TIPO]]))</f>
        <v/>
      </c>
      <c r="C366" s="490" t="str">
        <f>IF(Tabla465[[#This Row],[Tipos de Acciones]]="","",'[1]Formulario PPGR1'!$N$2)</f>
        <v/>
      </c>
      <c r="D366" s="490" t="str">
        <f>IF(Tabla465[[#This Row],[Tipos de Acciones]]="","",'[1]Formulario PPGR1'!$N$3)</f>
        <v/>
      </c>
      <c r="E366" s="490" t="str">
        <f>IF(Tabla465[[#This Row],[Tipos de Acciones]]="","",'[1]Formulario PPGR1'!$N$4)</f>
        <v/>
      </c>
      <c r="F366" s="490" t="str">
        <f>IF(Tabla465[[#This Row],[Tipos de Acciones]]="","",'[1]Formulario PPGR1'!$N$5)</f>
        <v/>
      </c>
      <c r="G366" s="499"/>
      <c r="H366" s="509"/>
      <c r="I366" s="510" t="str">
        <f>IFERROR(VLOOKUP(Tabla465[[#This Row],[Tipo de Equipo]],[1]LSIns!F16:G32,2,FALSE),"")</f>
        <v/>
      </c>
      <c r="J366" s="509"/>
      <c r="K366" s="509"/>
      <c r="L366" s="509"/>
      <c r="M366" s="499"/>
      <c r="N366" s="511"/>
      <c r="O366" s="511"/>
      <c r="P366" s="512" t="str">
        <f>IFERROR(VLOOKUP(Tabla465[[#This Row],[Provincia]],[1]Prov!$A$2:$B$156,2,FALSE),"")</f>
        <v/>
      </c>
      <c r="Q366" s="513"/>
      <c r="R366" s="498"/>
      <c r="S366" s="498"/>
      <c r="T366" s="498"/>
      <c r="U366" s="493" t="str">
        <f>IFERROR(IF(AND(Tabla465[[#This Row],[Cantidad de Insumos]]="",Tabla465[[#This Row],[Precio Unitario]]=""),"",Tabla465[[#This Row],[Precio Unitario]]*Tabla465[[#This Row],[Cantidad de Insumos]]),"")</f>
        <v/>
      </c>
      <c r="V366" s="493" t="str">
        <f>IFERROR(VLOOKUP($J366,[1]Insumos!$C$2:$F$528,4,FALSE),"")</f>
        <v/>
      </c>
      <c r="W366" s="504"/>
    </row>
    <row r="367" spans="2:23" x14ac:dyDescent="0.2">
      <c r="B367" s="490" t="str">
        <f>IF(Tabla465[[#This Row],[Tipos de Acciones]]="","",CONCATENATE(Tabla465[[#This Row],[POA]],".",Tabla465[[#This Row],[SRS]],".",Tabla465[[#This Row],[AREA]],".",Tabla465[[#This Row],[TIPO]]))</f>
        <v/>
      </c>
      <c r="C367" s="490" t="str">
        <f>IF(Tabla465[[#This Row],[Tipos de Acciones]]="","",'[1]Formulario PPGR1'!$N$2)</f>
        <v/>
      </c>
      <c r="D367" s="490" t="str">
        <f>IF(Tabla465[[#This Row],[Tipos de Acciones]]="","",'[1]Formulario PPGR1'!$N$3)</f>
        <v/>
      </c>
      <c r="E367" s="490" t="str">
        <f>IF(Tabla465[[#This Row],[Tipos de Acciones]]="","",'[1]Formulario PPGR1'!$N$4)</f>
        <v/>
      </c>
      <c r="F367" s="490" t="str">
        <f>IF(Tabla465[[#This Row],[Tipos de Acciones]]="","",'[1]Formulario PPGR1'!$N$5)</f>
        <v/>
      </c>
      <c r="G367" s="499"/>
      <c r="H367" s="509"/>
      <c r="I367" s="510" t="str">
        <f>IFERROR(VLOOKUP(Tabla465[[#This Row],[Tipo de Equipo]],[1]LSIns!F16:G32,2,FALSE),"")</f>
        <v/>
      </c>
      <c r="J367" s="509"/>
      <c r="K367" s="509"/>
      <c r="L367" s="509"/>
      <c r="M367" s="499"/>
      <c r="N367" s="511"/>
      <c r="O367" s="511"/>
      <c r="P367" s="512" t="str">
        <f>IFERROR(VLOOKUP(Tabla465[[#This Row],[Provincia]],[1]Prov!$A$2:$B$156,2,FALSE),"")</f>
        <v/>
      </c>
      <c r="Q367" s="513"/>
      <c r="R367" s="498"/>
      <c r="S367" s="498"/>
      <c r="T367" s="498"/>
      <c r="U367" s="493" t="str">
        <f>IFERROR(IF(AND(Tabla465[[#This Row],[Cantidad de Insumos]]="",Tabla465[[#This Row],[Precio Unitario]]=""),"",Tabla465[[#This Row],[Precio Unitario]]*Tabla465[[#This Row],[Cantidad de Insumos]]),"")</f>
        <v/>
      </c>
      <c r="V367" s="493" t="str">
        <f>IFERROR(VLOOKUP($J367,[1]Insumos!$C$2:$F$528,4,FALSE),"")</f>
        <v/>
      </c>
      <c r="W367" s="504"/>
    </row>
    <row r="368" spans="2:23" x14ac:dyDescent="0.2">
      <c r="B368" s="490" t="str">
        <f>IF(Tabla465[[#This Row],[Tipos de Acciones]]="","",CONCATENATE(Tabla465[[#This Row],[POA]],".",Tabla465[[#This Row],[SRS]],".",Tabla465[[#This Row],[AREA]],".",Tabla465[[#This Row],[TIPO]]))</f>
        <v/>
      </c>
      <c r="C368" s="490" t="str">
        <f>IF(Tabla465[[#This Row],[Tipos de Acciones]]="","",'[1]Formulario PPGR1'!$N$2)</f>
        <v/>
      </c>
      <c r="D368" s="490" t="str">
        <f>IF(Tabla465[[#This Row],[Tipos de Acciones]]="","",'[1]Formulario PPGR1'!$N$3)</f>
        <v/>
      </c>
      <c r="E368" s="490" t="str">
        <f>IF(Tabla465[[#This Row],[Tipos de Acciones]]="","",'[1]Formulario PPGR1'!$N$4)</f>
        <v/>
      </c>
      <c r="F368" s="490" t="str">
        <f>IF(Tabla465[[#This Row],[Tipos de Acciones]]="","",'[1]Formulario PPGR1'!$N$5)</f>
        <v/>
      </c>
      <c r="G368" s="499"/>
      <c r="H368" s="509"/>
      <c r="I368" s="510" t="str">
        <f>IFERROR(VLOOKUP(Tabla465[[#This Row],[Tipo de Equipo]],[1]LSIns!F16:G32,2,FALSE),"")</f>
        <v/>
      </c>
      <c r="J368" s="509"/>
      <c r="K368" s="509"/>
      <c r="L368" s="509"/>
      <c r="M368" s="499"/>
      <c r="N368" s="511"/>
      <c r="O368" s="511"/>
      <c r="P368" s="512" t="str">
        <f>IFERROR(VLOOKUP(Tabla465[[#This Row],[Provincia]],[1]Prov!$A$2:$B$156,2,FALSE),"")</f>
        <v/>
      </c>
      <c r="Q368" s="513"/>
      <c r="R368" s="498"/>
      <c r="S368" s="498"/>
      <c r="T368" s="498"/>
      <c r="U368" s="493" t="str">
        <f>IFERROR(IF(AND(Tabla465[[#This Row],[Cantidad de Insumos]]="",Tabla465[[#This Row],[Precio Unitario]]=""),"",Tabla465[[#This Row],[Precio Unitario]]*Tabla465[[#This Row],[Cantidad de Insumos]]),"")</f>
        <v/>
      </c>
      <c r="V368" s="493" t="str">
        <f>IFERROR(VLOOKUP($J368,[1]Insumos!$C$2:$F$528,4,FALSE),"")</f>
        <v/>
      </c>
      <c r="W368" s="504"/>
    </row>
    <row r="369" spans="2:23" x14ac:dyDescent="0.2">
      <c r="B369" s="490" t="str">
        <f>IF(Tabla465[[#This Row],[Tipos de Acciones]]="","",CONCATENATE(Tabla465[[#This Row],[POA]],".",Tabla465[[#This Row],[SRS]],".",Tabla465[[#This Row],[AREA]],".",Tabla465[[#This Row],[TIPO]]))</f>
        <v/>
      </c>
      <c r="C369" s="490" t="str">
        <f>IF(Tabla465[[#This Row],[Tipos de Acciones]]="","",'[1]Formulario PPGR1'!$N$2)</f>
        <v/>
      </c>
      <c r="D369" s="490" t="str">
        <f>IF(Tabla465[[#This Row],[Tipos de Acciones]]="","",'[1]Formulario PPGR1'!$N$3)</f>
        <v/>
      </c>
      <c r="E369" s="490" t="str">
        <f>IF(Tabla465[[#This Row],[Tipos de Acciones]]="","",'[1]Formulario PPGR1'!$N$4)</f>
        <v/>
      </c>
      <c r="F369" s="490" t="str">
        <f>IF(Tabla465[[#This Row],[Tipos de Acciones]]="","",'[1]Formulario PPGR1'!$N$5)</f>
        <v/>
      </c>
      <c r="G369" s="499"/>
      <c r="H369" s="509"/>
      <c r="I369" s="510" t="str">
        <f>IFERROR(VLOOKUP(Tabla465[[#This Row],[Tipo de Equipo]],[1]LSIns!F16:G32,2,FALSE),"")</f>
        <v/>
      </c>
      <c r="J369" s="509"/>
      <c r="K369" s="509"/>
      <c r="L369" s="509"/>
      <c r="M369" s="499"/>
      <c r="N369" s="511"/>
      <c r="O369" s="511"/>
      <c r="P369" s="512" t="str">
        <f>IFERROR(VLOOKUP(Tabla465[[#This Row],[Provincia]],[1]Prov!$A$2:$B$156,2,FALSE),"")</f>
        <v/>
      </c>
      <c r="Q369" s="513"/>
      <c r="R369" s="498"/>
      <c r="S369" s="498"/>
      <c r="T369" s="498"/>
      <c r="U369" s="493" t="str">
        <f>IFERROR(IF(AND(Tabla465[[#This Row],[Cantidad de Insumos]]="",Tabla465[[#This Row],[Precio Unitario]]=""),"",Tabla465[[#This Row],[Precio Unitario]]*Tabla465[[#This Row],[Cantidad de Insumos]]),"")</f>
        <v/>
      </c>
      <c r="V369" s="493" t="str">
        <f>IFERROR(VLOOKUP($J369,[1]Insumos!$C$2:$F$528,4,FALSE),"")</f>
        <v/>
      </c>
      <c r="W369" s="504"/>
    </row>
    <row r="370" spans="2:23" x14ac:dyDescent="0.2">
      <c r="B370" s="490" t="str">
        <f>IF(Tabla465[[#This Row],[Tipos de Acciones]]="","",CONCATENATE(Tabla465[[#This Row],[POA]],".",Tabla465[[#This Row],[SRS]],".",Tabla465[[#This Row],[AREA]],".",Tabla465[[#This Row],[TIPO]]))</f>
        <v/>
      </c>
      <c r="C370" s="490" t="str">
        <f>IF(Tabla465[[#This Row],[Tipos de Acciones]]="","",'[1]Formulario PPGR1'!$N$2)</f>
        <v/>
      </c>
      <c r="D370" s="490" t="str">
        <f>IF(Tabla465[[#This Row],[Tipos de Acciones]]="","",'[1]Formulario PPGR1'!$N$3)</f>
        <v/>
      </c>
      <c r="E370" s="490" t="str">
        <f>IF(Tabla465[[#This Row],[Tipos de Acciones]]="","",'[1]Formulario PPGR1'!$N$4)</f>
        <v/>
      </c>
      <c r="F370" s="490" t="str">
        <f>IF(Tabla465[[#This Row],[Tipos de Acciones]]="","",'[1]Formulario PPGR1'!$N$5)</f>
        <v/>
      </c>
      <c r="G370" s="499"/>
      <c r="H370" s="509"/>
      <c r="I370" s="510" t="str">
        <f>IFERROR(VLOOKUP(Tabla465[[#This Row],[Tipo de Equipo]],[1]LSIns!F16:G32,2,FALSE),"")</f>
        <v/>
      </c>
      <c r="J370" s="509"/>
      <c r="K370" s="509"/>
      <c r="L370" s="509"/>
      <c r="M370" s="499"/>
      <c r="N370" s="511"/>
      <c r="O370" s="511"/>
      <c r="P370" s="512" t="str">
        <f>IFERROR(VLOOKUP(Tabla465[[#This Row],[Provincia]],[1]Prov!$A$2:$B$156,2,FALSE),"")</f>
        <v/>
      </c>
      <c r="Q370" s="513"/>
      <c r="R370" s="498"/>
      <c r="S370" s="498"/>
      <c r="T370" s="498"/>
      <c r="U370" s="493" t="str">
        <f>IFERROR(IF(AND(Tabla465[[#This Row],[Cantidad de Insumos]]="",Tabla465[[#This Row],[Precio Unitario]]=""),"",Tabla465[[#This Row],[Precio Unitario]]*Tabla465[[#This Row],[Cantidad de Insumos]]),"")</f>
        <v/>
      </c>
      <c r="V370" s="493" t="str">
        <f>IFERROR(VLOOKUP($J370,[1]Insumos!$C$2:$F$528,4,FALSE),"")</f>
        <v/>
      </c>
      <c r="W370" s="504"/>
    </row>
    <row r="371" spans="2:23" x14ac:dyDescent="0.2">
      <c r="B371" s="490" t="str">
        <f>IF(Tabla465[[#This Row],[Tipos de Acciones]]="","",CONCATENATE(Tabla465[[#This Row],[POA]],".",Tabla465[[#This Row],[SRS]],".",Tabla465[[#This Row],[AREA]],".",Tabla465[[#This Row],[TIPO]]))</f>
        <v/>
      </c>
      <c r="C371" s="490" t="str">
        <f>IF(Tabla465[[#This Row],[Tipos de Acciones]]="","",'[1]Formulario PPGR1'!$N$2)</f>
        <v/>
      </c>
      <c r="D371" s="490" t="str">
        <f>IF(Tabla465[[#This Row],[Tipos de Acciones]]="","",'[1]Formulario PPGR1'!$N$3)</f>
        <v/>
      </c>
      <c r="E371" s="490" t="str">
        <f>IF(Tabla465[[#This Row],[Tipos de Acciones]]="","",'[1]Formulario PPGR1'!$N$4)</f>
        <v/>
      </c>
      <c r="F371" s="490" t="str">
        <f>IF(Tabla465[[#This Row],[Tipos de Acciones]]="","",'[1]Formulario PPGR1'!$N$5)</f>
        <v/>
      </c>
      <c r="G371" s="499"/>
      <c r="H371" s="509"/>
      <c r="I371" s="510" t="str">
        <f>IFERROR(VLOOKUP(Tabla465[[#This Row],[Tipo de Equipo]],[1]LSIns!F16:G32,2,FALSE),"")</f>
        <v/>
      </c>
      <c r="J371" s="509"/>
      <c r="K371" s="509"/>
      <c r="L371" s="509"/>
      <c r="M371" s="499"/>
      <c r="N371" s="511"/>
      <c r="O371" s="511"/>
      <c r="P371" s="512" t="str">
        <f>IFERROR(VLOOKUP(Tabla465[[#This Row],[Provincia]],[1]Prov!$A$2:$B$156,2,FALSE),"")</f>
        <v/>
      </c>
      <c r="Q371" s="513"/>
      <c r="R371" s="498"/>
      <c r="S371" s="498"/>
      <c r="T371" s="498"/>
      <c r="U371" s="493" t="str">
        <f>IFERROR(IF(AND(Tabla465[[#This Row],[Cantidad de Insumos]]="",Tabla465[[#This Row],[Precio Unitario]]=""),"",Tabla465[[#This Row],[Precio Unitario]]*Tabla465[[#This Row],[Cantidad de Insumos]]),"")</f>
        <v/>
      </c>
      <c r="V371" s="493" t="str">
        <f>IFERROR(VLOOKUP($J371,[1]Insumos!$C$2:$F$528,4,FALSE),"")</f>
        <v/>
      </c>
      <c r="W371" s="504"/>
    </row>
    <row r="372" spans="2:23" x14ac:dyDescent="0.2">
      <c r="B372" s="490" t="str">
        <f>IF(Tabla465[[#This Row],[Tipos de Acciones]]="","",CONCATENATE(Tabla465[[#This Row],[POA]],".",Tabla465[[#This Row],[SRS]],".",Tabla465[[#This Row],[AREA]],".",Tabla465[[#This Row],[TIPO]]))</f>
        <v/>
      </c>
      <c r="C372" s="490" t="str">
        <f>IF(Tabla465[[#This Row],[Tipos de Acciones]]="","",'[1]Formulario PPGR1'!$N$2)</f>
        <v/>
      </c>
      <c r="D372" s="490" t="str">
        <f>IF(Tabla465[[#This Row],[Tipos de Acciones]]="","",'[1]Formulario PPGR1'!$N$3)</f>
        <v/>
      </c>
      <c r="E372" s="490" t="str">
        <f>IF(Tabla465[[#This Row],[Tipos de Acciones]]="","",'[1]Formulario PPGR1'!$N$4)</f>
        <v/>
      </c>
      <c r="F372" s="490" t="str">
        <f>IF(Tabla465[[#This Row],[Tipos de Acciones]]="","",'[1]Formulario PPGR1'!$N$5)</f>
        <v/>
      </c>
      <c r="G372" s="499"/>
      <c r="H372" s="509"/>
      <c r="I372" s="510" t="str">
        <f>IFERROR(VLOOKUP(Tabla465[[#This Row],[Tipo de Equipo]],[1]LSIns!F16:G32,2,FALSE),"")</f>
        <v/>
      </c>
      <c r="J372" s="509"/>
      <c r="K372" s="509"/>
      <c r="L372" s="509"/>
      <c r="M372" s="499"/>
      <c r="N372" s="511"/>
      <c r="O372" s="511"/>
      <c r="P372" s="512" t="str">
        <f>IFERROR(VLOOKUP(Tabla465[[#This Row],[Provincia]],[1]Prov!$A$2:$B$156,2,FALSE),"")</f>
        <v/>
      </c>
      <c r="Q372" s="513"/>
      <c r="R372" s="498"/>
      <c r="S372" s="498"/>
      <c r="T372" s="498"/>
      <c r="U372" s="493" t="str">
        <f>IFERROR(IF(AND(Tabla465[[#This Row],[Cantidad de Insumos]]="",Tabla465[[#This Row],[Precio Unitario]]=""),"",Tabla465[[#This Row],[Precio Unitario]]*Tabla465[[#This Row],[Cantidad de Insumos]]),"")</f>
        <v/>
      </c>
      <c r="V372" s="493" t="str">
        <f>IFERROR(VLOOKUP($J372,[1]Insumos!$C$2:$F$528,4,FALSE),"")</f>
        <v/>
      </c>
      <c r="W372" s="504"/>
    </row>
    <row r="373" spans="2:23" x14ac:dyDescent="0.2">
      <c r="B373" s="490" t="str">
        <f>IF(Tabla465[[#This Row],[Tipos de Acciones]]="","",CONCATENATE(Tabla465[[#This Row],[POA]],".",Tabla465[[#This Row],[SRS]],".",Tabla465[[#This Row],[AREA]],".",Tabla465[[#This Row],[TIPO]]))</f>
        <v/>
      </c>
      <c r="C373" s="490" t="str">
        <f>IF(Tabla465[[#This Row],[Tipos de Acciones]]="","",'[1]Formulario PPGR1'!$N$2)</f>
        <v/>
      </c>
      <c r="D373" s="490" t="str">
        <f>IF(Tabla465[[#This Row],[Tipos de Acciones]]="","",'[1]Formulario PPGR1'!$N$3)</f>
        <v/>
      </c>
      <c r="E373" s="490" t="str">
        <f>IF(Tabla465[[#This Row],[Tipos de Acciones]]="","",'[1]Formulario PPGR1'!$N$4)</f>
        <v/>
      </c>
      <c r="F373" s="490" t="str">
        <f>IF(Tabla465[[#This Row],[Tipos de Acciones]]="","",'[1]Formulario PPGR1'!$N$5)</f>
        <v/>
      </c>
      <c r="G373" s="499"/>
      <c r="H373" s="509"/>
      <c r="I373" s="510" t="str">
        <f>IFERROR(VLOOKUP(Tabla465[[#This Row],[Tipo de Equipo]],[1]LSIns!F16:G32,2,FALSE),"")</f>
        <v/>
      </c>
      <c r="J373" s="509"/>
      <c r="K373" s="509"/>
      <c r="L373" s="509"/>
      <c r="M373" s="499"/>
      <c r="N373" s="511"/>
      <c r="O373" s="511"/>
      <c r="P373" s="512" t="str">
        <f>IFERROR(VLOOKUP(Tabla465[[#This Row],[Provincia]],[1]Prov!$A$2:$B$156,2,FALSE),"")</f>
        <v/>
      </c>
      <c r="Q373" s="513"/>
      <c r="R373" s="498"/>
      <c r="S373" s="498"/>
      <c r="T373" s="498"/>
      <c r="U373" s="493" t="str">
        <f>IFERROR(IF(AND(Tabla465[[#This Row],[Cantidad de Insumos]]="",Tabla465[[#This Row],[Precio Unitario]]=""),"",Tabla465[[#This Row],[Precio Unitario]]*Tabla465[[#This Row],[Cantidad de Insumos]]),"")</f>
        <v/>
      </c>
      <c r="V373" s="493" t="str">
        <f>IFERROR(VLOOKUP($J373,[1]Insumos!$C$2:$F$528,4,FALSE),"")</f>
        <v/>
      </c>
      <c r="W373" s="504"/>
    </row>
    <row r="374" spans="2:23" x14ac:dyDescent="0.2">
      <c r="B374" s="490" t="str">
        <f>IF(Tabla465[[#This Row],[Tipos de Acciones]]="","",CONCATENATE(Tabla465[[#This Row],[POA]],".",Tabla465[[#This Row],[SRS]],".",Tabla465[[#This Row],[AREA]],".",Tabla465[[#This Row],[TIPO]]))</f>
        <v/>
      </c>
      <c r="C374" s="490" t="str">
        <f>IF(Tabla465[[#This Row],[Tipos de Acciones]]="","",'[1]Formulario PPGR1'!$N$2)</f>
        <v/>
      </c>
      <c r="D374" s="490" t="str">
        <f>IF(Tabla465[[#This Row],[Tipos de Acciones]]="","",'[1]Formulario PPGR1'!$N$3)</f>
        <v/>
      </c>
      <c r="E374" s="490" t="str">
        <f>IF(Tabla465[[#This Row],[Tipos de Acciones]]="","",'[1]Formulario PPGR1'!$N$4)</f>
        <v/>
      </c>
      <c r="F374" s="490" t="str">
        <f>IF(Tabla465[[#This Row],[Tipos de Acciones]]="","",'[1]Formulario PPGR1'!$N$5)</f>
        <v/>
      </c>
      <c r="G374" s="499"/>
      <c r="H374" s="509"/>
      <c r="I374" s="510" t="str">
        <f>IFERROR(VLOOKUP(Tabla465[[#This Row],[Tipo de Equipo]],[1]LSIns!F16:G32,2,FALSE),"")</f>
        <v/>
      </c>
      <c r="J374" s="509"/>
      <c r="K374" s="509"/>
      <c r="L374" s="509"/>
      <c r="M374" s="499"/>
      <c r="N374" s="511"/>
      <c r="O374" s="511"/>
      <c r="P374" s="512" t="str">
        <f>IFERROR(VLOOKUP(Tabla465[[#This Row],[Provincia]],[1]Prov!$A$2:$B$156,2,FALSE),"")</f>
        <v/>
      </c>
      <c r="Q374" s="513"/>
      <c r="R374" s="498"/>
      <c r="S374" s="498"/>
      <c r="T374" s="498"/>
      <c r="U374" s="493" t="str">
        <f>IFERROR(IF(AND(Tabla465[[#This Row],[Cantidad de Insumos]]="",Tabla465[[#This Row],[Precio Unitario]]=""),"",Tabla465[[#This Row],[Precio Unitario]]*Tabla465[[#This Row],[Cantidad de Insumos]]),"")</f>
        <v/>
      </c>
      <c r="V374" s="493" t="str">
        <f>IFERROR(VLOOKUP($J374,[1]Insumos!$C$2:$F$528,4,FALSE),"")</f>
        <v/>
      </c>
      <c r="W374" s="504"/>
    </row>
    <row r="375" spans="2:23" x14ac:dyDescent="0.2">
      <c r="B375" s="490" t="str">
        <f>IF(Tabla465[[#This Row],[Tipos de Acciones]]="","",CONCATENATE(Tabla465[[#This Row],[POA]],".",Tabla465[[#This Row],[SRS]],".",Tabla465[[#This Row],[AREA]],".",Tabla465[[#This Row],[TIPO]]))</f>
        <v/>
      </c>
      <c r="C375" s="490" t="str">
        <f>IF(Tabla465[[#This Row],[Tipos de Acciones]]="","",'[1]Formulario PPGR1'!$N$2)</f>
        <v/>
      </c>
      <c r="D375" s="490" t="str">
        <f>IF(Tabla465[[#This Row],[Tipos de Acciones]]="","",'[1]Formulario PPGR1'!$N$3)</f>
        <v/>
      </c>
      <c r="E375" s="490" t="str">
        <f>IF(Tabla465[[#This Row],[Tipos de Acciones]]="","",'[1]Formulario PPGR1'!$N$4)</f>
        <v/>
      </c>
      <c r="F375" s="490" t="str">
        <f>IF(Tabla465[[#This Row],[Tipos de Acciones]]="","",'[1]Formulario PPGR1'!$N$5)</f>
        <v/>
      </c>
      <c r="G375" s="499"/>
      <c r="H375" s="509"/>
      <c r="I375" s="510" t="str">
        <f>IFERROR(VLOOKUP(Tabla465[[#This Row],[Tipo de Equipo]],[1]LSIns!F16:G32,2,FALSE),"")</f>
        <v/>
      </c>
      <c r="J375" s="509"/>
      <c r="K375" s="509"/>
      <c r="L375" s="509"/>
      <c r="M375" s="499"/>
      <c r="N375" s="511"/>
      <c r="O375" s="511"/>
      <c r="P375" s="512" t="str">
        <f>IFERROR(VLOOKUP(Tabla465[[#This Row],[Provincia]],[1]Prov!$A$2:$B$156,2,FALSE),"")</f>
        <v/>
      </c>
      <c r="Q375" s="513"/>
      <c r="R375" s="498"/>
      <c r="S375" s="498"/>
      <c r="T375" s="498"/>
      <c r="U375" s="493" t="str">
        <f>IFERROR(IF(AND(Tabla465[[#This Row],[Cantidad de Insumos]]="",Tabla465[[#This Row],[Precio Unitario]]=""),"",Tabla465[[#This Row],[Precio Unitario]]*Tabla465[[#This Row],[Cantidad de Insumos]]),"")</f>
        <v/>
      </c>
      <c r="V375" s="493" t="str">
        <f>IFERROR(VLOOKUP($J375,[1]Insumos!$C$2:$F$528,4,FALSE),"")</f>
        <v/>
      </c>
      <c r="W375" s="504"/>
    </row>
    <row r="376" spans="2:23" x14ac:dyDescent="0.2">
      <c r="B376" s="490" t="str">
        <f>IF(Tabla465[[#This Row],[Tipos de Acciones]]="","",CONCATENATE(Tabla465[[#This Row],[POA]],".",Tabla465[[#This Row],[SRS]],".",Tabla465[[#This Row],[AREA]],".",Tabla465[[#This Row],[TIPO]]))</f>
        <v/>
      </c>
      <c r="C376" s="490" t="str">
        <f>IF(Tabla465[[#This Row],[Tipos de Acciones]]="","",'[1]Formulario PPGR1'!$N$2)</f>
        <v/>
      </c>
      <c r="D376" s="490" t="str">
        <f>IF(Tabla465[[#This Row],[Tipos de Acciones]]="","",'[1]Formulario PPGR1'!$N$3)</f>
        <v/>
      </c>
      <c r="E376" s="490" t="str">
        <f>IF(Tabla465[[#This Row],[Tipos de Acciones]]="","",'[1]Formulario PPGR1'!$N$4)</f>
        <v/>
      </c>
      <c r="F376" s="490" t="str">
        <f>IF(Tabla465[[#This Row],[Tipos de Acciones]]="","",'[1]Formulario PPGR1'!$N$5)</f>
        <v/>
      </c>
      <c r="G376" s="499"/>
      <c r="H376" s="509"/>
      <c r="I376" s="510" t="str">
        <f>IFERROR(VLOOKUP(Tabla465[[#This Row],[Tipo de Equipo]],[1]LSIns!F16:G32,2,FALSE),"")</f>
        <v/>
      </c>
      <c r="J376" s="509"/>
      <c r="K376" s="509"/>
      <c r="L376" s="509"/>
      <c r="M376" s="499"/>
      <c r="N376" s="511"/>
      <c r="O376" s="511"/>
      <c r="P376" s="512" t="str">
        <f>IFERROR(VLOOKUP(Tabla465[[#This Row],[Provincia]],[1]Prov!$A$2:$B$156,2,FALSE),"")</f>
        <v/>
      </c>
      <c r="Q376" s="513"/>
      <c r="R376" s="498"/>
      <c r="S376" s="498"/>
      <c r="T376" s="498"/>
      <c r="U376" s="493" t="str">
        <f>IFERROR(IF(AND(Tabla465[[#This Row],[Cantidad de Insumos]]="",Tabla465[[#This Row],[Precio Unitario]]=""),"",Tabla465[[#This Row],[Precio Unitario]]*Tabla465[[#This Row],[Cantidad de Insumos]]),"")</f>
        <v/>
      </c>
      <c r="V376" s="493" t="str">
        <f>IFERROR(VLOOKUP($J376,[1]Insumos!$C$2:$F$528,4,FALSE),"")</f>
        <v/>
      </c>
      <c r="W376" s="504"/>
    </row>
    <row r="377" spans="2:23" x14ac:dyDescent="0.2">
      <c r="B377" s="490" t="str">
        <f>IF(Tabla465[[#This Row],[Tipos de Acciones]]="","",CONCATENATE(Tabla465[[#This Row],[POA]],".",Tabla465[[#This Row],[SRS]],".",Tabla465[[#This Row],[AREA]],".",Tabla465[[#This Row],[TIPO]]))</f>
        <v/>
      </c>
      <c r="C377" s="490" t="str">
        <f>IF(Tabla465[[#This Row],[Tipos de Acciones]]="","",'[1]Formulario PPGR1'!$N$2)</f>
        <v/>
      </c>
      <c r="D377" s="490" t="str">
        <f>IF(Tabla465[[#This Row],[Tipos de Acciones]]="","",'[1]Formulario PPGR1'!$N$3)</f>
        <v/>
      </c>
      <c r="E377" s="490" t="str">
        <f>IF(Tabla465[[#This Row],[Tipos de Acciones]]="","",'[1]Formulario PPGR1'!$N$4)</f>
        <v/>
      </c>
      <c r="F377" s="490" t="str">
        <f>IF(Tabla465[[#This Row],[Tipos de Acciones]]="","",'[1]Formulario PPGR1'!$N$5)</f>
        <v/>
      </c>
      <c r="G377" s="499"/>
      <c r="H377" s="509"/>
      <c r="I377" s="510" t="str">
        <f>IFERROR(VLOOKUP(Tabla465[[#This Row],[Tipo de Equipo]],[1]LSIns!F16:G32,2,FALSE),"")</f>
        <v/>
      </c>
      <c r="J377" s="509"/>
      <c r="K377" s="509"/>
      <c r="L377" s="509"/>
      <c r="M377" s="499"/>
      <c r="N377" s="511"/>
      <c r="O377" s="511"/>
      <c r="P377" s="512" t="str">
        <f>IFERROR(VLOOKUP(Tabla465[[#This Row],[Provincia]],[1]Prov!$A$2:$B$156,2,FALSE),"")</f>
        <v/>
      </c>
      <c r="Q377" s="513"/>
      <c r="R377" s="498"/>
      <c r="S377" s="498"/>
      <c r="T377" s="498"/>
      <c r="U377" s="493" t="str">
        <f>IFERROR(IF(AND(Tabla465[[#This Row],[Cantidad de Insumos]]="",Tabla465[[#This Row],[Precio Unitario]]=""),"",Tabla465[[#This Row],[Precio Unitario]]*Tabla465[[#This Row],[Cantidad de Insumos]]),"")</f>
        <v/>
      </c>
      <c r="V377" s="493" t="str">
        <f>IFERROR(VLOOKUP($J377,[1]Insumos!$C$2:$F$528,4,FALSE),"")</f>
        <v/>
      </c>
      <c r="W377" s="504"/>
    </row>
    <row r="378" spans="2:23" x14ac:dyDescent="0.2">
      <c r="B378" s="490" t="str">
        <f>IF(Tabla465[[#This Row],[Tipos de Acciones]]="","",CONCATENATE(Tabla465[[#This Row],[POA]],".",Tabla465[[#This Row],[SRS]],".",Tabla465[[#This Row],[AREA]],".",Tabla465[[#This Row],[TIPO]]))</f>
        <v/>
      </c>
      <c r="C378" s="490" t="str">
        <f>IF(Tabla465[[#This Row],[Tipos de Acciones]]="","",'[1]Formulario PPGR1'!$N$2)</f>
        <v/>
      </c>
      <c r="D378" s="490" t="str">
        <f>IF(Tabla465[[#This Row],[Tipos de Acciones]]="","",'[1]Formulario PPGR1'!$N$3)</f>
        <v/>
      </c>
      <c r="E378" s="490" t="str">
        <f>IF(Tabla465[[#This Row],[Tipos de Acciones]]="","",'[1]Formulario PPGR1'!$N$4)</f>
        <v/>
      </c>
      <c r="F378" s="490" t="str">
        <f>IF(Tabla465[[#This Row],[Tipos de Acciones]]="","",'[1]Formulario PPGR1'!$N$5)</f>
        <v/>
      </c>
      <c r="G378" s="499"/>
      <c r="H378" s="509"/>
      <c r="I378" s="510" t="str">
        <f>IFERROR(VLOOKUP(Tabla465[[#This Row],[Tipo de Equipo]],[1]LSIns!F16:G32,2,FALSE),"")</f>
        <v/>
      </c>
      <c r="J378" s="509"/>
      <c r="K378" s="509"/>
      <c r="L378" s="509"/>
      <c r="M378" s="499"/>
      <c r="N378" s="511"/>
      <c r="O378" s="511"/>
      <c r="P378" s="512" t="str">
        <f>IFERROR(VLOOKUP(Tabla465[[#This Row],[Provincia]],[1]Prov!$A$2:$B$156,2,FALSE),"")</f>
        <v/>
      </c>
      <c r="Q378" s="513"/>
      <c r="R378" s="498"/>
      <c r="S378" s="498"/>
      <c r="T378" s="498"/>
      <c r="U378" s="493" t="str">
        <f>IFERROR(IF(AND(Tabla465[[#This Row],[Cantidad de Insumos]]="",Tabla465[[#This Row],[Precio Unitario]]=""),"",Tabla465[[#This Row],[Precio Unitario]]*Tabla465[[#This Row],[Cantidad de Insumos]]),"")</f>
        <v/>
      </c>
      <c r="V378" s="493" t="str">
        <f>IFERROR(VLOOKUP($J378,[1]Insumos!$C$2:$F$528,4,FALSE),"")</f>
        <v/>
      </c>
      <c r="W378" s="504"/>
    </row>
    <row r="379" spans="2:23" x14ac:dyDescent="0.2">
      <c r="B379" s="490" t="str">
        <f>IF(Tabla465[[#This Row],[Tipos de Acciones]]="","",CONCATENATE(Tabla465[[#This Row],[POA]],".",Tabla465[[#This Row],[SRS]],".",Tabla465[[#This Row],[AREA]],".",Tabla465[[#This Row],[TIPO]]))</f>
        <v/>
      </c>
      <c r="C379" s="490" t="str">
        <f>IF(Tabla465[[#This Row],[Tipos de Acciones]]="","",'[1]Formulario PPGR1'!$N$2)</f>
        <v/>
      </c>
      <c r="D379" s="490" t="str">
        <f>IF(Tabla465[[#This Row],[Tipos de Acciones]]="","",'[1]Formulario PPGR1'!$N$3)</f>
        <v/>
      </c>
      <c r="E379" s="490" t="str">
        <f>IF(Tabla465[[#This Row],[Tipos de Acciones]]="","",'[1]Formulario PPGR1'!$N$4)</f>
        <v/>
      </c>
      <c r="F379" s="490" t="str">
        <f>IF(Tabla465[[#This Row],[Tipos de Acciones]]="","",'[1]Formulario PPGR1'!$N$5)</f>
        <v/>
      </c>
      <c r="G379" s="499"/>
      <c r="H379" s="509"/>
      <c r="I379" s="510" t="str">
        <f>IFERROR(VLOOKUP(Tabla465[[#This Row],[Tipo de Equipo]],[1]LSIns!F16:G32,2,FALSE),"")</f>
        <v/>
      </c>
      <c r="J379" s="509"/>
      <c r="K379" s="509"/>
      <c r="L379" s="509"/>
      <c r="M379" s="499"/>
      <c r="N379" s="511"/>
      <c r="O379" s="511"/>
      <c r="P379" s="512" t="str">
        <f>IFERROR(VLOOKUP(Tabla465[[#This Row],[Provincia]],[1]Prov!$A$2:$B$156,2,FALSE),"")</f>
        <v/>
      </c>
      <c r="Q379" s="513"/>
      <c r="R379" s="498"/>
      <c r="S379" s="498"/>
      <c r="T379" s="498"/>
      <c r="U379" s="493" t="str">
        <f>IFERROR(IF(AND(Tabla465[[#This Row],[Cantidad de Insumos]]="",Tabla465[[#This Row],[Precio Unitario]]=""),"",Tabla465[[#This Row],[Precio Unitario]]*Tabla465[[#This Row],[Cantidad de Insumos]]),"")</f>
        <v/>
      </c>
      <c r="V379" s="493" t="str">
        <f>IFERROR(VLOOKUP($J379,[1]Insumos!$C$2:$F$528,4,FALSE),"")</f>
        <v/>
      </c>
      <c r="W379" s="504"/>
    </row>
    <row r="380" spans="2:23" x14ac:dyDescent="0.2">
      <c r="B380" s="490" t="str">
        <f>IF(Tabla465[[#This Row],[Tipos de Acciones]]="","",CONCATENATE(Tabla465[[#This Row],[POA]],".",Tabla465[[#This Row],[SRS]],".",Tabla465[[#This Row],[AREA]],".",Tabla465[[#This Row],[TIPO]]))</f>
        <v/>
      </c>
      <c r="C380" s="490" t="str">
        <f>IF(Tabla465[[#This Row],[Tipos de Acciones]]="","",'[1]Formulario PPGR1'!$N$2)</f>
        <v/>
      </c>
      <c r="D380" s="490" t="str">
        <f>IF(Tabla465[[#This Row],[Tipos de Acciones]]="","",'[1]Formulario PPGR1'!$N$3)</f>
        <v/>
      </c>
      <c r="E380" s="490" t="str">
        <f>IF(Tabla465[[#This Row],[Tipos de Acciones]]="","",'[1]Formulario PPGR1'!$N$4)</f>
        <v/>
      </c>
      <c r="F380" s="490" t="str">
        <f>IF(Tabla465[[#This Row],[Tipos de Acciones]]="","",'[1]Formulario PPGR1'!$N$5)</f>
        <v/>
      </c>
      <c r="G380" s="499"/>
      <c r="H380" s="509"/>
      <c r="I380" s="510" t="str">
        <f>IFERROR(VLOOKUP(Tabla465[[#This Row],[Tipo de Equipo]],[1]LSIns!F16:G32,2,FALSE),"")</f>
        <v/>
      </c>
      <c r="J380" s="509"/>
      <c r="K380" s="509"/>
      <c r="L380" s="509"/>
      <c r="M380" s="499"/>
      <c r="N380" s="511"/>
      <c r="O380" s="511"/>
      <c r="P380" s="512" t="str">
        <f>IFERROR(VLOOKUP(Tabla465[[#This Row],[Provincia]],[1]Prov!$A$2:$B$156,2,FALSE),"")</f>
        <v/>
      </c>
      <c r="Q380" s="513"/>
      <c r="R380" s="498"/>
      <c r="S380" s="498"/>
      <c r="T380" s="498"/>
      <c r="U380" s="493" t="str">
        <f>IFERROR(IF(AND(Tabla465[[#This Row],[Cantidad de Insumos]]="",Tabla465[[#This Row],[Precio Unitario]]=""),"",Tabla465[[#This Row],[Precio Unitario]]*Tabla465[[#This Row],[Cantidad de Insumos]]),"")</f>
        <v/>
      </c>
      <c r="V380" s="493" t="str">
        <f>IFERROR(VLOOKUP($J380,[1]Insumos!$C$2:$F$528,4,FALSE),"")</f>
        <v/>
      </c>
      <c r="W380" s="504"/>
    </row>
    <row r="381" spans="2:23" x14ac:dyDescent="0.2">
      <c r="B381" s="490" t="str">
        <f>IF(Tabla465[[#This Row],[Tipos de Acciones]]="","",CONCATENATE(Tabla465[[#This Row],[POA]],".",Tabla465[[#This Row],[SRS]],".",Tabla465[[#This Row],[AREA]],".",Tabla465[[#This Row],[TIPO]]))</f>
        <v/>
      </c>
      <c r="C381" s="490" t="str">
        <f>IF(Tabla465[[#This Row],[Tipos de Acciones]]="","",'[1]Formulario PPGR1'!$N$2)</f>
        <v/>
      </c>
      <c r="D381" s="490" t="str">
        <f>IF(Tabla465[[#This Row],[Tipos de Acciones]]="","",'[1]Formulario PPGR1'!$N$3)</f>
        <v/>
      </c>
      <c r="E381" s="490" t="str">
        <f>IF(Tabla465[[#This Row],[Tipos de Acciones]]="","",'[1]Formulario PPGR1'!$N$4)</f>
        <v/>
      </c>
      <c r="F381" s="490" t="str">
        <f>IF(Tabla465[[#This Row],[Tipos de Acciones]]="","",'[1]Formulario PPGR1'!$N$5)</f>
        <v/>
      </c>
      <c r="G381" s="499"/>
      <c r="H381" s="509"/>
      <c r="I381" s="510" t="str">
        <f>IFERROR(VLOOKUP(Tabla465[[#This Row],[Tipo de Equipo]],[1]LSIns!F16:G32,2,FALSE),"")</f>
        <v/>
      </c>
      <c r="J381" s="509"/>
      <c r="K381" s="509"/>
      <c r="L381" s="509"/>
      <c r="M381" s="499"/>
      <c r="N381" s="511"/>
      <c r="O381" s="511"/>
      <c r="P381" s="512" t="str">
        <f>IFERROR(VLOOKUP(Tabla465[[#This Row],[Provincia]],[1]Prov!$A$2:$B$156,2,FALSE),"")</f>
        <v/>
      </c>
      <c r="Q381" s="513"/>
      <c r="R381" s="498"/>
      <c r="S381" s="498"/>
      <c r="T381" s="498"/>
      <c r="U381" s="493" t="str">
        <f>IFERROR(IF(AND(Tabla465[[#This Row],[Cantidad de Insumos]]="",Tabla465[[#This Row],[Precio Unitario]]=""),"",Tabla465[[#This Row],[Precio Unitario]]*Tabla465[[#This Row],[Cantidad de Insumos]]),"")</f>
        <v/>
      </c>
      <c r="V381" s="493" t="str">
        <f>IFERROR(VLOOKUP($J381,[1]Insumos!$C$2:$F$528,4,FALSE),"")</f>
        <v/>
      </c>
      <c r="W381" s="504"/>
    </row>
    <row r="382" spans="2:23" x14ac:dyDescent="0.2">
      <c r="B382" s="490" t="str">
        <f>IF(Tabla465[[#This Row],[Tipos de Acciones]]="","",CONCATENATE(Tabla465[[#This Row],[POA]],".",Tabla465[[#This Row],[SRS]],".",Tabla465[[#This Row],[AREA]],".",Tabla465[[#This Row],[TIPO]]))</f>
        <v/>
      </c>
      <c r="C382" s="490" t="str">
        <f>IF(Tabla465[[#This Row],[Tipos de Acciones]]="","",'[1]Formulario PPGR1'!$N$2)</f>
        <v/>
      </c>
      <c r="D382" s="490" t="str">
        <f>IF(Tabla465[[#This Row],[Tipos de Acciones]]="","",'[1]Formulario PPGR1'!$N$3)</f>
        <v/>
      </c>
      <c r="E382" s="490" t="str">
        <f>IF(Tabla465[[#This Row],[Tipos de Acciones]]="","",'[1]Formulario PPGR1'!$N$4)</f>
        <v/>
      </c>
      <c r="F382" s="490" t="str">
        <f>IF(Tabla465[[#This Row],[Tipos de Acciones]]="","",'[1]Formulario PPGR1'!$N$5)</f>
        <v/>
      </c>
      <c r="G382" s="499"/>
      <c r="H382" s="509"/>
      <c r="I382" s="510" t="str">
        <f>IFERROR(VLOOKUP(Tabla465[[#This Row],[Tipo de Equipo]],[1]LSIns!F16:G32,2,FALSE),"")</f>
        <v/>
      </c>
      <c r="J382" s="509"/>
      <c r="K382" s="509"/>
      <c r="L382" s="509"/>
      <c r="M382" s="499"/>
      <c r="N382" s="511"/>
      <c r="O382" s="511"/>
      <c r="P382" s="512" t="str">
        <f>IFERROR(VLOOKUP(Tabla465[[#This Row],[Provincia]],[1]Prov!$A$2:$B$156,2,FALSE),"")</f>
        <v/>
      </c>
      <c r="Q382" s="513"/>
      <c r="R382" s="498"/>
      <c r="S382" s="498"/>
      <c r="T382" s="498"/>
      <c r="U382" s="493" t="str">
        <f>IFERROR(IF(AND(Tabla465[[#This Row],[Cantidad de Insumos]]="",Tabla465[[#This Row],[Precio Unitario]]=""),"",Tabla465[[#This Row],[Precio Unitario]]*Tabla465[[#This Row],[Cantidad de Insumos]]),"")</f>
        <v/>
      </c>
      <c r="V382" s="493" t="str">
        <f>IFERROR(VLOOKUP($J382,[1]Insumos!$C$2:$F$528,4,FALSE),"")</f>
        <v/>
      </c>
      <c r="W382" s="504"/>
    </row>
    <row r="383" spans="2:23" x14ac:dyDescent="0.2">
      <c r="B383" s="490" t="str">
        <f>IF(Tabla465[[#This Row],[Tipos de Acciones]]="","",CONCATENATE(Tabla465[[#This Row],[POA]],".",Tabla465[[#This Row],[SRS]],".",Tabla465[[#This Row],[AREA]],".",Tabla465[[#This Row],[TIPO]]))</f>
        <v/>
      </c>
      <c r="C383" s="490" t="str">
        <f>IF(Tabla465[[#This Row],[Tipos de Acciones]]="","",'[1]Formulario PPGR1'!$N$2)</f>
        <v/>
      </c>
      <c r="D383" s="490" t="str">
        <f>IF(Tabla465[[#This Row],[Tipos de Acciones]]="","",'[1]Formulario PPGR1'!$N$3)</f>
        <v/>
      </c>
      <c r="E383" s="490" t="str">
        <f>IF(Tabla465[[#This Row],[Tipos de Acciones]]="","",'[1]Formulario PPGR1'!$N$4)</f>
        <v/>
      </c>
      <c r="F383" s="490" t="str">
        <f>IF(Tabla465[[#This Row],[Tipos de Acciones]]="","",'[1]Formulario PPGR1'!$N$5)</f>
        <v/>
      </c>
      <c r="G383" s="499"/>
      <c r="H383" s="509"/>
      <c r="I383" s="510" t="str">
        <f>IFERROR(VLOOKUP(Tabla465[[#This Row],[Tipo de Equipo]],[1]LSIns!F16:G32,2,FALSE),"")</f>
        <v/>
      </c>
      <c r="J383" s="509"/>
      <c r="K383" s="509"/>
      <c r="L383" s="509"/>
      <c r="M383" s="499"/>
      <c r="N383" s="511"/>
      <c r="O383" s="511"/>
      <c r="P383" s="512" t="str">
        <f>IFERROR(VLOOKUP(Tabla465[[#This Row],[Provincia]],[1]Prov!$A$2:$B$156,2,FALSE),"")</f>
        <v/>
      </c>
      <c r="Q383" s="513"/>
      <c r="R383" s="498"/>
      <c r="S383" s="498"/>
      <c r="T383" s="498"/>
      <c r="U383" s="493" t="str">
        <f>IFERROR(IF(AND(Tabla465[[#This Row],[Cantidad de Insumos]]="",Tabla465[[#This Row],[Precio Unitario]]=""),"",Tabla465[[#This Row],[Precio Unitario]]*Tabla465[[#This Row],[Cantidad de Insumos]]),"")</f>
        <v/>
      </c>
      <c r="V383" s="493" t="str">
        <f>IFERROR(VLOOKUP($J383,[1]Insumos!$C$2:$F$528,4,FALSE),"")</f>
        <v/>
      </c>
      <c r="W383" s="504"/>
    </row>
    <row r="384" spans="2:23" x14ac:dyDescent="0.2">
      <c r="B384" s="490" t="str">
        <f>IF(Tabla465[[#This Row],[Tipos de Acciones]]="","",CONCATENATE(Tabla465[[#This Row],[POA]],".",Tabla465[[#This Row],[SRS]],".",Tabla465[[#This Row],[AREA]],".",Tabla465[[#This Row],[TIPO]]))</f>
        <v/>
      </c>
      <c r="C384" s="490" t="str">
        <f>IF(Tabla465[[#This Row],[Tipos de Acciones]]="","",'[1]Formulario PPGR1'!$N$2)</f>
        <v/>
      </c>
      <c r="D384" s="490" t="str">
        <f>IF(Tabla465[[#This Row],[Tipos de Acciones]]="","",'[1]Formulario PPGR1'!$N$3)</f>
        <v/>
      </c>
      <c r="E384" s="490" t="str">
        <f>IF(Tabla465[[#This Row],[Tipos de Acciones]]="","",'[1]Formulario PPGR1'!$N$4)</f>
        <v/>
      </c>
      <c r="F384" s="490" t="str">
        <f>IF(Tabla465[[#This Row],[Tipos de Acciones]]="","",'[1]Formulario PPGR1'!$N$5)</f>
        <v/>
      </c>
      <c r="G384" s="499"/>
      <c r="H384" s="509"/>
      <c r="I384" s="510" t="str">
        <f>IFERROR(VLOOKUP(Tabla465[[#This Row],[Tipo de Equipo]],[1]LSIns!F16:G32,2,FALSE),"")</f>
        <v/>
      </c>
      <c r="J384" s="509"/>
      <c r="K384" s="509"/>
      <c r="L384" s="509"/>
      <c r="M384" s="499"/>
      <c r="N384" s="511"/>
      <c r="O384" s="511"/>
      <c r="P384" s="512" t="str">
        <f>IFERROR(VLOOKUP(Tabla465[[#This Row],[Provincia]],[1]Prov!$A$2:$B$156,2,FALSE),"")</f>
        <v/>
      </c>
      <c r="Q384" s="513"/>
      <c r="R384" s="498"/>
      <c r="S384" s="498"/>
      <c r="T384" s="498"/>
      <c r="U384" s="493" t="str">
        <f>IFERROR(IF(AND(Tabla465[[#This Row],[Cantidad de Insumos]]="",Tabla465[[#This Row],[Precio Unitario]]=""),"",Tabla465[[#This Row],[Precio Unitario]]*Tabla465[[#This Row],[Cantidad de Insumos]]),"")</f>
        <v/>
      </c>
      <c r="V384" s="493" t="str">
        <f>IFERROR(VLOOKUP($J384,[1]Insumos!$C$2:$F$528,4,FALSE),"")</f>
        <v/>
      </c>
      <c r="W384" s="504"/>
    </row>
    <row r="385" spans="2:23" x14ac:dyDescent="0.2">
      <c r="B385" s="490" t="str">
        <f>IF(Tabla465[[#This Row],[Tipos de Acciones]]="","",CONCATENATE(Tabla465[[#This Row],[POA]],".",Tabla465[[#This Row],[SRS]],".",Tabla465[[#This Row],[AREA]],".",Tabla465[[#This Row],[TIPO]]))</f>
        <v/>
      </c>
      <c r="C385" s="490" t="str">
        <f>IF(Tabla465[[#This Row],[Tipos de Acciones]]="","",'[1]Formulario PPGR1'!$N$2)</f>
        <v/>
      </c>
      <c r="D385" s="490" t="str">
        <f>IF(Tabla465[[#This Row],[Tipos de Acciones]]="","",'[1]Formulario PPGR1'!$N$3)</f>
        <v/>
      </c>
      <c r="E385" s="490" t="str">
        <f>IF(Tabla465[[#This Row],[Tipos de Acciones]]="","",'[1]Formulario PPGR1'!$N$4)</f>
        <v/>
      </c>
      <c r="F385" s="490" t="str">
        <f>IF(Tabla465[[#This Row],[Tipos de Acciones]]="","",'[1]Formulario PPGR1'!$N$5)</f>
        <v/>
      </c>
      <c r="G385" s="499"/>
      <c r="H385" s="509"/>
      <c r="I385" s="510" t="str">
        <f>IFERROR(VLOOKUP(Tabla465[[#This Row],[Tipo de Equipo]],[1]LSIns!F16:G32,2,FALSE),"")</f>
        <v/>
      </c>
      <c r="J385" s="509"/>
      <c r="K385" s="509"/>
      <c r="L385" s="509"/>
      <c r="M385" s="499"/>
      <c r="N385" s="511"/>
      <c r="O385" s="511"/>
      <c r="P385" s="512" t="str">
        <f>IFERROR(VLOOKUP(Tabla465[[#This Row],[Provincia]],[1]Prov!$A$2:$B$156,2,FALSE),"")</f>
        <v/>
      </c>
      <c r="Q385" s="513"/>
      <c r="R385" s="498"/>
      <c r="S385" s="498"/>
      <c r="T385" s="498"/>
      <c r="U385" s="493" t="str">
        <f>IFERROR(IF(AND(Tabla465[[#This Row],[Cantidad de Insumos]]="",Tabla465[[#This Row],[Precio Unitario]]=""),"",Tabla465[[#This Row],[Precio Unitario]]*Tabla465[[#This Row],[Cantidad de Insumos]]),"")</f>
        <v/>
      </c>
      <c r="V385" s="493" t="str">
        <f>IFERROR(VLOOKUP($J385,[1]Insumos!$C$2:$F$528,4,FALSE),"")</f>
        <v/>
      </c>
      <c r="W385" s="504"/>
    </row>
    <row r="386" spans="2:23" x14ac:dyDescent="0.2">
      <c r="B386" s="490" t="str">
        <f>IF(Tabla465[[#This Row],[Tipos de Acciones]]="","",CONCATENATE(Tabla465[[#This Row],[POA]],".",Tabla465[[#This Row],[SRS]],".",Tabla465[[#This Row],[AREA]],".",Tabla465[[#This Row],[TIPO]]))</f>
        <v/>
      </c>
      <c r="C386" s="490" t="str">
        <f>IF(Tabla465[[#This Row],[Tipos de Acciones]]="","",'[1]Formulario PPGR1'!$N$2)</f>
        <v/>
      </c>
      <c r="D386" s="490" t="str">
        <f>IF(Tabla465[[#This Row],[Tipos de Acciones]]="","",'[1]Formulario PPGR1'!$N$3)</f>
        <v/>
      </c>
      <c r="E386" s="490" t="str">
        <f>IF(Tabla465[[#This Row],[Tipos de Acciones]]="","",'[1]Formulario PPGR1'!$N$4)</f>
        <v/>
      </c>
      <c r="F386" s="490" t="str">
        <f>IF(Tabla465[[#This Row],[Tipos de Acciones]]="","",'[1]Formulario PPGR1'!$N$5)</f>
        <v/>
      </c>
      <c r="G386" s="499"/>
      <c r="H386" s="509"/>
      <c r="I386" s="510" t="str">
        <f>IFERROR(VLOOKUP(Tabla465[[#This Row],[Tipo de Equipo]],[1]LSIns!F16:G32,2,FALSE),"")</f>
        <v/>
      </c>
      <c r="J386" s="509"/>
      <c r="K386" s="509"/>
      <c r="L386" s="509"/>
      <c r="M386" s="499"/>
      <c r="N386" s="511"/>
      <c r="O386" s="511"/>
      <c r="P386" s="512" t="str">
        <f>IFERROR(VLOOKUP(Tabla465[[#This Row],[Provincia]],[1]Prov!$A$2:$B$156,2,FALSE),"")</f>
        <v/>
      </c>
      <c r="Q386" s="513"/>
      <c r="R386" s="498"/>
      <c r="S386" s="498"/>
      <c r="T386" s="498"/>
      <c r="U386" s="493" t="str">
        <f>IFERROR(IF(AND(Tabla465[[#This Row],[Cantidad de Insumos]]="",Tabla465[[#This Row],[Precio Unitario]]=""),"",Tabla465[[#This Row],[Precio Unitario]]*Tabla465[[#This Row],[Cantidad de Insumos]]),"")</f>
        <v/>
      </c>
      <c r="V386" s="493" t="str">
        <f>IFERROR(VLOOKUP($J386,[1]Insumos!$C$2:$F$528,4,FALSE),"")</f>
        <v/>
      </c>
      <c r="W386" s="504"/>
    </row>
    <row r="387" spans="2:23" x14ac:dyDescent="0.2">
      <c r="B387" s="490" t="str">
        <f>IF(Tabla465[[#This Row],[Tipos de Acciones]]="","",CONCATENATE(Tabla465[[#This Row],[POA]],".",Tabla465[[#This Row],[SRS]],".",Tabla465[[#This Row],[AREA]],".",Tabla465[[#This Row],[TIPO]]))</f>
        <v/>
      </c>
      <c r="C387" s="490" t="str">
        <f>IF(Tabla465[[#This Row],[Tipos de Acciones]]="","",'[1]Formulario PPGR1'!$N$2)</f>
        <v/>
      </c>
      <c r="D387" s="490" t="str">
        <f>IF(Tabla465[[#This Row],[Tipos de Acciones]]="","",'[1]Formulario PPGR1'!$N$3)</f>
        <v/>
      </c>
      <c r="E387" s="490" t="str">
        <f>IF(Tabla465[[#This Row],[Tipos de Acciones]]="","",'[1]Formulario PPGR1'!$N$4)</f>
        <v/>
      </c>
      <c r="F387" s="490" t="str">
        <f>IF(Tabla465[[#This Row],[Tipos de Acciones]]="","",'[1]Formulario PPGR1'!$N$5)</f>
        <v/>
      </c>
      <c r="G387" s="499"/>
      <c r="H387" s="509"/>
      <c r="I387" s="510" t="str">
        <f>IFERROR(VLOOKUP(Tabla465[[#This Row],[Tipo de Equipo]],[1]LSIns!F16:G32,2,FALSE),"")</f>
        <v/>
      </c>
      <c r="J387" s="509"/>
      <c r="K387" s="509"/>
      <c r="L387" s="509"/>
      <c r="M387" s="499"/>
      <c r="N387" s="511"/>
      <c r="O387" s="511"/>
      <c r="P387" s="512" t="str">
        <f>IFERROR(VLOOKUP(Tabla465[[#This Row],[Provincia]],[1]Prov!$A$2:$B$156,2,FALSE),"")</f>
        <v/>
      </c>
      <c r="Q387" s="513"/>
      <c r="R387" s="498"/>
      <c r="S387" s="498"/>
      <c r="T387" s="498"/>
      <c r="U387" s="493" t="str">
        <f>IFERROR(IF(AND(Tabla465[[#This Row],[Cantidad de Insumos]]="",Tabla465[[#This Row],[Precio Unitario]]=""),"",Tabla465[[#This Row],[Precio Unitario]]*Tabla465[[#This Row],[Cantidad de Insumos]]),"")</f>
        <v/>
      </c>
      <c r="V387" s="493" t="str">
        <f>IFERROR(VLOOKUP($J387,[1]Insumos!$C$2:$F$528,4,FALSE),"")</f>
        <v/>
      </c>
      <c r="W387" s="504"/>
    </row>
    <row r="388" spans="2:23" x14ac:dyDescent="0.2">
      <c r="B388" s="490" t="str">
        <f>IF(Tabla465[[#This Row],[Tipos de Acciones]]="","",CONCATENATE(Tabla465[[#This Row],[POA]],".",Tabla465[[#This Row],[SRS]],".",Tabla465[[#This Row],[AREA]],".",Tabla465[[#This Row],[TIPO]]))</f>
        <v/>
      </c>
      <c r="C388" s="490" t="str">
        <f>IF(Tabla465[[#This Row],[Tipos de Acciones]]="","",'[1]Formulario PPGR1'!$N$2)</f>
        <v/>
      </c>
      <c r="D388" s="490" t="str">
        <f>IF(Tabla465[[#This Row],[Tipos de Acciones]]="","",'[1]Formulario PPGR1'!$N$3)</f>
        <v/>
      </c>
      <c r="E388" s="490" t="str">
        <f>IF(Tabla465[[#This Row],[Tipos de Acciones]]="","",'[1]Formulario PPGR1'!$N$4)</f>
        <v/>
      </c>
      <c r="F388" s="490" t="str">
        <f>IF(Tabla465[[#This Row],[Tipos de Acciones]]="","",'[1]Formulario PPGR1'!$N$5)</f>
        <v/>
      </c>
      <c r="G388" s="499"/>
      <c r="H388" s="509"/>
      <c r="I388" s="510" t="str">
        <f>IFERROR(VLOOKUP(Tabla465[[#This Row],[Tipo de Equipo]],[1]LSIns!F16:G32,2,FALSE),"")</f>
        <v/>
      </c>
      <c r="J388" s="509"/>
      <c r="K388" s="509"/>
      <c r="L388" s="509"/>
      <c r="M388" s="499"/>
      <c r="N388" s="511"/>
      <c r="O388" s="511"/>
      <c r="P388" s="512" t="str">
        <f>IFERROR(VLOOKUP(Tabla465[[#This Row],[Provincia]],[1]Prov!$A$2:$B$156,2,FALSE),"")</f>
        <v/>
      </c>
      <c r="Q388" s="513"/>
      <c r="R388" s="498"/>
      <c r="S388" s="498"/>
      <c r="T388" s="498"/>
      <c r="U388" s="493" t="str">
        <f>IFERROR(IF(AND(Tabla465[[#This Row],[Cantidad de Insumos]]="",Tabla465[[#This Row],[Precio Unitario]]=""),"",Tabla465[[#This Row],[Precio Unitario]]*Tabla465[[#This Row],[Cantidad de Insumos]]),"")</f>
        <v/>
      </c>
      <c r="V388" s="493" t="str">
        <f>IFERROR(VLOOKUP($J388,[1]Insumos!$C$2:$F$528,4,FALSE),"")</f>
        <v/>
      </c>
      <c r="W388" s="504"/>
    </row>
    <row r="389" spans="2:23" x14ac:dyDescent="0.2">
      <c r="B389" s="490" t="str">
        <f>IF(Tabla465[[#This Row],[Tipos de Acciones]]="","",CONCATENATE(Tabla465[[#This Row],[POA]],".",Tabla465[[#This Row],[SRS]],".",Tabla465[[#This Row],[AREA]],".",Tabla465[[#This Row],[TIPO]]))</f>
        <v/>
      </c>
      <c r="C389" s="490" t="str">
        <f>IF(Tabla465[[#This Row],[Tipos de Acciones]]="","",'[1]Formulario PPGR1'!$N$2)</f>
        <v/>
      </c>
      <c r="D389" s="490" t="str">
        <f>IF(Tabla465[[#This Row],[Tipos de Acciones]]="","",'[1]Formulario PPGR1'!$N$3)</f>
        <v/>
      </c>
      <c r="E389" s="490" t="str">
        <f>IF(Tabla465[[#This Row],[Tipos de Acciones]]="","",'[1]Formulario PPGR1'!$N$4)</f>
        <v/>
      </c>
      <c r="F389" s="490" t="str">
        <f>IF(Tabla465[[#This Row],[Tipos de Acciones]]="","",'[1]Formulario PPGR1'!$N$5)</f>
        <v/>
      </c>
      <c r="G389" s="499"/>
      <c r="H389" s="509"/>
      <c r="I389" s="510" t="str">
        <f>IFERROR(VLOOKUP(Tabla465[[#This Row],[Tipo de Equipo]],[1]LSIns!F16:G32,2,FALSE),"")</f>
        <v/>
      </c>
      <c r="J389" s="509"/>
      <c r="K389" s="509"/>
      <c r="L389" s="509"/>
      <c r="M389" s="499"/>
      <c r="N389" s="511"/>
      <c r="O389" s="511"/>
      <c r="P389" s="512" t="str">
        <f>IFERROR(VLOOKUP(Tabla465[[#This Row],[Provincia]],[1]Prov!$A$2:$B$156,2,FALSE),"")</f>
        <v/>
      </c>
      <c r="Q389" s="513"/>
      <c r="R389" s="498"/>
      <c r="S389" s="498"/>
      <c r="T389" s="498"/>
      <c r="U389" s="493" t="str">
        <f>IFERROR(IF(AND(Tabla465[[#This Row],[Cantidad de Insumos]]="",Tabla465[[#This Row],[Precio Unitario]]=""),"",Tabla465[[#This Row],[Precio Unitario]]*Tabla465[[#This Row],[Cantidad de Insumos]]),"")</f>
        <v/>
      </c>
      <c r="V389" s="493" t="str">
        <f>IFERROR(VLOOKUP($J389,[1]Insumos!$C$2:$F$528,4,FALSE),"")</f>
        <v/>
      </c>
      <c r="W389" s="504"/>
    </row>
    <row r="390" spans="2:23" x14ac:dyDescent="0.2">
      <c r="B390" s="490" t="str">
        <f>IF(Tabla465[[#This Row],[Tipos de Acciones]]="","",CONCATENATE(Tabla465[[#This Row],[POA]],".",Tabla465[[#This Row],[SRS]],".",Tabla465[[#This Row],[AREA]],".",Tabla465[[#This Row],[TIPO]]))</f>
        <v/>
      </c>
      <c r="C390" s="490" t="str">
        <f>IF(Tabla465[[#This Row],[Tipos de Acciones]]="","",'[1]Formulario PPGR1'!$N$2)</f>
        <v/>
      </c>
      <c r="D390" s="490" t="str">
        <f>IF(Tabla465[[#This Row],[Tipos de Acciones]]="","",'[1]Formulario PPGR1'!$N$3)</f>
        <v/>
      </c>
      <c r="E390" s="490" t="str">
        <f>IF(Tabla465[[#This Row],[Tipos de Acciones]]="","",'[1]Formulario PPGR1'!$N$4)</f>
        <v/>
      </c>
      <c r="F390" s="490" t="str">
        <f>IF(Tabla465[[#This Row],[Tipos de Acciones]]="","",'[1]Formulario PPGR1'!$N$5)</f>
        <v/>
      </c>
      <c r="G390" s="499"/>
      <c r="H390" s="509"/>
      <c r="I390" s="510" t="str">
        <f>IFERROR(VLOOKUP(Tabla465[[#This Row],[Tipo de Equipo]],[1]LSIns!F16:G32,2,FALSE),"")</f>
        <v/>
      </c>
      <c r="J390" s="509"/>
      <c r="K390" s="509"/>
      <c r="L390" s="509"/>
      <c r="M390" s="499"/>
      <c r="N390" s="511"/>
      <c r="O390" s="511"/>
      <c r="P390" s="512" t="str">
        <f>IFERROR(VLOOKUP(Tabla465[[#This Row],[Provincia]],[1]Prov!$A$2:$B$156,2,FALSE),"")</f>
        <v/>
      </c>
      <c r="Q390" s="513"/>
      <c r="R390" s="498"/>
      <c r="S390" s="498"/>
      <c r="T390" s="498"/>
      <c r="U390" s="493" t="str">
        <f>IFERROR(IF(AND(Tabla465[[#This Row],[Cantidad de Insumos]]="",Tabla465[[#This Row],[Precio Unitario]]=""),"",Tabla465[[#This Row],[Precio Unitario]]*Tabla465[[#This Row],[Cantidad de Insumos]]),"")</f>
        <v/>
      </c>
      <c r="V390" s="493" t="str">
        <f>IFERROR(VLOOKUP($J390,[1]Insumos!$C$2:$F$528,4,FALSE),"")</f>
        <v/>
      </c>
      <c r="W390" s="504"/>
    </row>
    <row r="391" spans="2:23" x14ac:dyDescent="0.2">
      <c r="B391" s="490" t="str">
        <f>IF(Tabla465[[#This Row],[Tipos de Acciones]]="","",CONCATENATE(Tabla465[[#This Row],[POA]],".",Tabla465[[#This Row],[SRS]],".",Tabla465[[#This Row],[AREA]],".",Tabla465[[#This Row],[TIPO]]))</f>
        <v/>
      </c>
      <c r="C391" s="490" t="str">
        <f>IF(Tabla465[[#This Row],[Tipos de Acciones]]="","",'[1]Formulario PPGR1'!$N$2)</f>
        <v/>
      </c>
      <c r="D391" s="490" t="str">
        <f>IF(Tabla465[[#This Row],[Tipos de Acciones]]="","",'[1]Formulario PPGR1'!$N$3)</f>
        <v/>
      </c>
      <c r="E391" s="490" t="str">
        <f>IF(Tabla465[[#This Row],[Tipos de Acciones]]="","",'[1]Formulario PPGR1'!$N$4)</f>
        <v/>
      </c>
      <c r="F391" s="490" t="str">
        <f>IF(Tabla465[[#This Row],[Tipos de Acciones]]="","",'[1]Formulario PPGR1'!$N$5)</f>
        <v/>
      </c>
      <c r="G391" s="499"/>
      <c r="H391" s="509"/>
      <c r="I391" s="510" t="str">
        <f>IFERROR(VLOOKUP(Tabla465[[#This Row],[Tipo de Equipo]],[1]LSIns!F16:G32,2,FALSE),"")</f>
        <v/>
      </c>
      <c r="J391" s="509"/>
      <c r="K391" s="509"/>
      <c r="L391" s="509"/>
      <c r="M391" s="499"/>
      <c r="N391" s="511"/>
      <c r="O391" s="511"/>
      <c r="P391" s="512" t="str">
        <f>IFERROR(VLOOKUP(Tabla465[[#This Row],[Provincia]],[1]Prov!$A$2:$B$156,2,FALSE),"")</f>
        <v/>
      </c>
      <c r="Q391" s="513"/>
      <c r="R391" s="498"/>
      <c r="S391" s="498"/>
      <c r="T391" s="498"/>
      <c r="U391" s="493" t="str">
        <f>IFERROR(IF(AND(Tabla465[[#This Row],[Cantidad de Insumos]]="",Tabla465[[#This Row],[Precio Unitario]]=""),"",Tabla465[[#This Row],[Precio Unitario]]*Tabla465[[#This Row],[Cantidad de Insumos]]),"")</f>
        <v/>
      </c>
      <c r="V391" s="493" t="str">
        <f>IFERROR(VLOOKUP($J391,[1]Insumos!$C$2:$F$528,4,FALSE),"")</f>
        <v/>
      </c>
      <c r="W391" s="504"/>
    </row>
    <row r="392" spans="2:23" x14ac:dyDescent="0.2">
      <c r="B392" s="490" t="str">
        <f>IF(Tabla465[[#This Row],[Tipos de Acciones]]="","",CONCATENATE(Tabla465[[#This Row],[POA]],".",Tabla465[[#This Row],[SRS]],".",Tabla465[[#This Row],[AREA]],".",Tabla465[[#This Row],[TIPO]]))</f>
        <v/>
      </c>
      <c r="C392" s="490" t="str">
        <f>IF(Tabla465[[#This Row],[Tipos de Acciones]]="","",'[1]Formulario PPGR1'!$N$2)</f>
        <v/>
      </c>
      <c r="D392" s="490" t="str">
        <f>IF(Tabla465[[#This Row],[Tipos de Acciones]]="","",'[1]Formulario PPGR1'!$N$3)</f>
        <v/>
      </c>
      <c r="E392" s="490" t="str">
        <f>IF(Tabla465[[#This Row],[Tipos de Acciones]]="","",'[1]Formulario PPGR1'!$N$4)</f>
        <v/>
      </c>
      <c r="F392" s="490" t="str">
        <f>IF(Tabla465[[#This Row],[Tipos de Acciones]]="","",'[1]Formulario PPGR1'!$N$5)</f>
        <v/>
      </c>
      <c r="G392" s="499"/>
      <c r="H392" s="509"/>
      <c r="I392" s="510" t="str">
        <f>IFERROR(VLOOKUP(Tabla465[[#This Row],[Tipo de Equipo]],[1]LSIns!F16:G32,2,FALSE),"")</f>
        <v/>
      </c>
      <c r="J392" s="509"/>
      <c r="K392" s="509"/>
      <c r="L392" s="509"/>
      <c r="M392" s="499"/>
      <c r="N392" s="511"/>
      <c r="O392" s="511"/>
      <c r="P392" s="512" t="str">
        <f>IFERROR(VLOOKUP(Tabla465[[#This Row],[Provincia]],[1]Prov!$A$2:$B$156,2,FALSE),"")</f>
        <v/>
      </c>
      <c r="Q392" s="513"/>
      <c r="R392" s="498"/>
      <c r="S392" s="498"/>
      <c r="T392" s="498"/>
      <c r="U392" s="493" t="str">
        <f>IFERROR(IF(AND(Tabla465[[#This Row],[Cantidad de Insumos]]="",Tabla465[[#This Row],[Precio Unitario]]=""),"",Tabla465[[#This Row],[Precio Unitario]]*Tabla465[[#This Row],[Cantidad de Insumos]]),"")</f>
        <v/>
      </c>
      <c r="V392" s="493" t="str">
        <f>IFERROR(VLOOKUP($J392,[1]Insumos!$C$2:$F$528,4,FALSE),"")</f>
        <v/>
      </c>
      <c r="W392" s="504"/>
    </row>
    <row r="393" spans="2:23" x14ac:dyDescent="0.2">
      <c r="B393" s="490" t="str">
        <f>IF(Tabla465[[#This Row],[Tipos de Acciones]]="","",CONCATENATE(Tabla465[[#This Row],[POA]],".",Tabla465[[#This Row],[SRS]],".",Tabla465[[#This Row],[AREA]],".",Tabla465[[#This Row],[TIPO]]))</f>
        <v/>
      </c>
      <c r="C393" s="490" t="str">
        <f>IF(Tabla465[[#This Row],[Tipos de Acciones]]="","",'[1]Formulario PPGR1'!$N$2)</f>
        <v/>
      </c>
      <c r="D393" s="490" t="str">
        <f>IF(Tabla465[[#This Row],[Tipos de Acciones]]="","",'[1]Formulario PPGR1'!$N$3)</f>
        <v/>
      </c>
      <c r="E393" s="490" t="str">
        <f>IF(Tabla465[[#This Row],[Tipos de Acciones]]="","",'[1]Formulario PPGR1'!$N$4)</f>
        <v/>
      </c>
      <c r="F393" s="490" t="str">
        <f>IF(Tabla465[[#This Row],[Tipos de Acciones]]="","",'[1]Formulario PPGR1'!$N$5)</f>
        <v/>
      </c>
      <c r="G393" s="499"/>
      <c r="H393" s="509"/>
      <c r="I393" s="510" t="str">
        <f>IFERROR(VLOOKUP(Tabla465[[#This Row],[Tipo de Equipo]],[1]LSIns!F16:G32,2,FALSE),"")</f>
        <v/>
      </c>
      <c r="J393" s="509"/>
      <c r="K393" s="509"/>
      <c r="L393" s="509"/>
      <c r="M393" s="499"/>
      <c r="N393" s="511"/>
      <c r="O393" s="511"/>
      <c r="P393" s="512" t="str">
        <f>IFERROR(VLOOKUP(Tabla465[[#This Row],[Provincia]],[1]Prov!$A$2:$B$156,2,FALSE),"")</f>
        <v/>
      </c>
      <c r="Q393" s="513"/>
      <c r="R393" s="498"/>
      <c r="S393" s="498"/>
      <c r="T393" s="498"/>
      <c r="U393" s="493" t="str">
        <f>IFERROR(IF(AND(Tabla465[[#This Row],[Cantidad de Insumos]]="",Tabla465[[#This Row],[Precio Unitario]]=""),"",Tabla465[[#This Row],[Precio Unitario]]*Tabla465[[#This Row],[Cantidad de Insumos]]),"")</f>
        <v/>
      </c>
      <c r="V393" s="493" t="str">
        <f>IFERROR(VLOOKUP($J393,[1]Insumos!$C$2:$F$528,4,FALSE),"")</f>
        <v/>
      </c>
      <c r="W393" s="504"/>
    </row>
    <row r="394" spans="2:23" x14ac:dyDescent="0.2">
      <c r="B394" s="490" t="str">
        <f>IF(Tabla465[[#This Row],[Tipos de Acciones]]="","",CONCATENATE(Tabla465[[#This Row],[POA]],".",Tabla465[[#This Row],[SRS]],".",Tabla465[[#This Row],[AREA]],".",Tabla465[[#This Row],[TIPO]]))</f>
        <v/>
      </c>
      <c r="C394" s="490" t="str">
        <f>IF(Tabla465[[#This Row],[Tipos de Acciones]]="","",'[1]Formulario PPGR1'!$N$2)</f>
        <v/>
      </c>
      <c r="D394" s="490" t="str">
        <f>IF(Tabla465[[#This Row],[Tipos de Acciones]]="","",'[1]Formulario PPGR1'!$N$3)</f>
        <v/>
      </c>
      <c r="E394" s="490" t="str">
        <f>IF(Tabla465[[#This Row],[Tipos de Acciones]]="","",'[1]Formulario PPGR1'!$N$4)</f>
        <v/>
      </c>
      <c r="F394" s="490" t="str">
        <f>IF(Tabla465[[#This Row],[Tipos de Acciones]]="","",'[1]Formulario PPGR1'!$N$5)</f>
        <v/>
      </c>
      <c r="G394" s="499"/>
      <c r="H394" s="509"/>
      <c r="I394" s="510" t="str">
        <f>IFERROR(VLOOKUP(Tabla465[[#This Row],[Tipo de Equipo]],[1]LSIns!F16:G32,2,FALSE),"")</f>
        <v/>
      </c>
      <c r="J394" s="509"/>
      <c r="K394" s="509"/>
      <c r="L394" s="509"/>
      <c r="M394" s="499"/>
      <c r="N394" s="511"/>
      <c r="O394" s="511"/>
      <c r="P394" s="512" t="str">
        <f>IFERROR(VLOOKUP(Tabla465[[#This Row],[Provincia]],[1]Prov!$A$2:$B$156,2,FALSE),"")</f>
        <v/>
      </c>
      <c r="Q394" s="513"/>
      <c r="R394" s="498"/>
      <c r="S394" s="498"/>
      <c r="T394" s="498"/>
      <c r="U394" s="493" t="str">
        <f>IFERROR(IF(AND(Tabla465[[#This Row],[Cantidad de Insumos]]="",Tabla465[[#This Row],[Precio Unitario]]=""),"",Tabla465[[#This Row],[Precio Unitario]]*Tabla465[[#This Row],[Cantidad de Insumos]]),"")</f>
        <v/>
      </c>
      <c r="V394" s="493" t="str">
        <f>IFERROR(VLOOKUP($J394,[1]Insumos!$C$2:$F$528,4,FALSE),"")</f>
        <v/>
      </c>
      <c r="W394" s="504"/>
    </row>
    <row r="395" spans="2:23" x14ac:dyDescent="0.2">
      <c r="B395" s="490" t="str">
        <f>IF(Tabla465[[#This Row],[Tipos de Acciones]]="","",CONCATENATE(Tabla465[[#This Row],[POA]],".",Tabla465[[#This Row],[SRS]],".",Tabla465[[#This Row],[AREA]],".",Tabla465[[#This Row],[TIPO]]))</f>
        <v/>
      </c>
      <c r="C395" s="490" t="str">
        <f>IF(Tabla465[[#This Row],[Tipos de Acciones]]="","",'[1]Formulario PPGR1'!$N$2)</f>
        <v/>
      </c>
      <c r="D395" s="490" t="str">
        <f>IF(Tabla465[[#This Row],[Tipos de Acciones]]="","",'[1]Formulario PPGR1'!$N$3)</f>
        <v/>
      </c>
      <c r="E395" s="490" t="str">
        <f>IF(Tabla465[[#This Row],[Tipos de Acciones]]="","",'[1]Formulario PPGR1'!$N$4)</f>
        <v/>
      </c>
      <c r="F395" s="490" t="str">
        <f>IF(Tabla465[[#This Row],[Tipos de Acciones]]="","",'[1]Formulario PPGR1'!$N$5)</f>
        <v/>
      </c>
      <c r="G395" s="499"/>
      <c r="H395" s="509"/>
      <c r="I395" s="510" t="str">
        <f>IFERROR(VLOOKUP(Tabla465[[#This Row],[Tipo de Equipo]],[1]LSIns!F16:G32,2,FALSE),"")</f>
        <v/>
      </c>
      <c r="J395" s="509"/>
      <c r="K395" s="509"/>
      <c r="L395" s="509"/>
      <c r="M395" s="499"/>
      <c r="N395" s="511"/>
      <c r="O395" s="511"/>
      <c r="P395" s="512" t="str">
        <f>IFERROR(VLOOKUP(Tabla465[[#This Row],[Provincia]],[1]Prov!$A$2:$B$156,2,FALSE),"")</f>
        <v/>
      </c>
      <c r="Q395" s="513"/>
      <c r="R395" s="498"/>
      <c r="S395" s="498"/>
      <c r="T395" s="498"/>
      <c r="U395" s="493" t="str">
        <f>IFERROR(IF(AND(Tabla465[[#This Row],[Cantidad de Insumos]]="",Tabla465[[#This Row],[Precio Unitario]]=""),"",Tabla465[[#This Row],[Precio Unitario]]*Tabla465[[#This Row],[Cantidad de Insumos]]),"")</f>
        <v/>
      </c>
      <c r="V395" s="493" t="str">
        <f>IFERROR(VLOOKUP($J395,[1]Insumos!$C$2:$F$528,4,FALSE),"")</f>
        <v/>
      </c>
      <c r="W395" s="504"/>
    </row>
    <row r="396" spans="2:23" x14ac:dyDescent="0.2">
      <c r="B396" s="490" t="str">
        <f>IF(Tabla465[[#This Row],[Tipos de Acciones]]="","",CONCATENATE(Tabla465[[#This Row],[POA]],".",Tabla465[[#This Row],[SRS]],".",Tabla465[[#This Row],[AREA]],".",Tabla465[[#This Row],[TIPO]]))</f>
        <v/>
      </c>
      <c r="C396" s="490" t="str">
        <f>IF(Tabla465[[#This Row],[Tipos de Acciones]]="","",'[1]Formulario PPGR1'!$N$2)</f>
        <v/>
      </c>
      <c r="D396" s="490" t="str">
        <f>IF(Tabla465[[#This Row],[Tipos de Acciones]]="","",'[1]Formulario PPGR1'!$N$3)</f>
        <v/>
      </c>
      <c r="E396" s="490" t="str">
        <f>IF(Tabla465[[#This Row],[Tipos de Acciones]]="","",'[1]Formulario PPGR1'!$N$4)</f>
        <v/>
      </c>
      <c r="F396" s="490" t="str">
        <f>IF(Tabla465[[#This Row],[Tipos de Acciones]]="","",'[1]Formulario PPGR1'!$N$5)</f>
        <v/>
      </c>
      <c r="G396" s="499"/>
      <c r="H396" s="509"/>
      <c r="I396" s="510" t="str">
        <f>IFERROR(VLOOKUP(Tabla465[[#This Row],[Tipo de Equipo]],[1]LSIns!F16:G32,2,FALSE),"")</f>
        <v/>
      </c>
      <c r="J396" s="509"/>
      <c r="K396" s="509"/>
      <c r="L396" s="509"/>
      <c r="M396" s="499"/>
      <c r="N396" s="511"/>
      <c r="O396" s="511"/>
      <c r="P396" s="512" t="str">
        <f>IFERROR(VLOOKUP(Tabla465[[#This Row],[Provincia]],[1]Prov!$A$2:$B$156,2,FALSE),"")</f>
        <v/>
      </c>
      <c r="Q396" s="513"/>
      <c r="R396" s="498"/>
      <c r="S396" s="498"/>
      <c r="T396" s="498"/>
      <c r="U396" s="493" t="str">
        <f>IFERROR(IF(AND(Tabla465[[#This Row],[Cantidad de Insumos]]="",Tabla465[[#This Row],[Precio Unitario]]=""),"",Tabla465[[#This Row],[Precio Unitario]]*Tabla465[[#This Row],[Cantidad de Insumos]]),"")</f>
        <v/>
      </c>
      <c r="V396" s="493" t="str">
        <f>IFERROR(VLOOKUP($J396,[1]Insumos!$C$2:$F$528,4,FALSE),"")</f>
        <v/>
      </c>
      <c r="W396" s="504"/>
    </row>
    <row r="397" spans="2:23" x14ac:dyDescent="0.2">
      <c r="B397" s="490" t="str">
        <f>IF(Tabla465[[#This Row],[Tipos de Acciones]]="","",CONCATENATE(Tabla465[[#This Row],[POA]],".",Tabla465[[#This Row],[SRS]],".",Tabla465[[#This Row],[AREA]],".",Tabla465[[#This Row],[TIPO]]))</f>
        <v/>
      </c>
      <c r="C397" s="490" t="str">
        <f>IF(Tabla465[[#This Row],[Tipos de Acciones]]="","",'[1]Formulario PPGR1'!$N$2)</f>
        <v/>
      </c>
      <c r="D397" s="490" t="str">
        <f>IF(Tabla465[[#This Row],[Tipos de Acciones]]="","",'[1]Formulario PPGR1'!$N$3)</f>
        <v/>
      </c>
      <c r="E397" s="490" t="str">
        <f>IF(Tabla465[[#This Row],[Tipos de Acciones]]="","",'[1]Formulario PPGR1'!$N$4)</f>
        <v/>
      </c>
      <c r="F397" s="490" t="str">
        <f>IF(Tabla465[[#This Row],[Tipos de Acciones]]="","",'[1]Formulario PPGR1'!$N$5)</f>
        <v/>
      </c>
      <c r="G397" s="499"/>
      <c r="H397" s="509"/>
      <c r="I397" s="510" t="str">
        <f>IFERROR(VLOOKUP(Tabla465[[#This Row],[Tipo de Equipo]],[1]LSIns!F16:G32,2,FALSE),"")</f>
        <v/>
      </c>
      <c r="J397" s="509"/>
      <c r="K397" s="509"/>
      <c r="L397" s="509"/>
      <c r="M397" s="499"/>
      <c r="N397" s="511"/>
      <c r="O397" s="511"/>
      <c r="P397" s="512" t="str">
        <f>IFERROR(VLOOKUP(Tabla465[[#This Row],[Provincia]],[1]Prov!$A$2:$B$156,2,FALSE),"")</f>
        <v/>
      </c>
      <c r="Q397" s="513"/>
      <c r="R397" s="498"/>
      <c r="S397" s="498"/>
      <c r="T397" s="498"/>
      <c r="U397" s="493" t="str">
        <f>IFERROR(IF(AND(Tabla465[[#This Row],[Cantidad de Insumos]]="",Tabla465[[#This Row],[Precio Unitario]]=""),"",Tabla465[[#This Row],[Precio Unitario]]*Tabla465[[#This Row],[Cantidad de Insumos]]),"")</f>
        <v/>
      </c>
      <c r="V397" s="493" t="str">
        <f>IFERROR(VLOOKUP($J397,[1]Insumos!$C$2:$F$528,4,FALSE),"")</f>
        <v/>
      </c>
      <c r="W397" s="504"/>
    </row>
    <row r="398" spans="2:23" x14ac:dyDescent="0.2">
      <c r="B398" s="490" t="str">
        <f>IF(Tabla465[[#This Row],[Tipos de Acciones]]="","",CONCATENATE(Tabla465[[#This Row],[POA]],".",Tabla465[[#This Row],[SRS]],".",Tabla465[[#This Row],[AREA]],".",Tabla465[[#This Row],[TIPO]]))</f>
        <v/>
      </c>
      <c r="C398" s="490" t="str">
        <f>IF(Tabla465[[#This Row],[Tipos de Acciones]]="","",'[1]Formulario PPGR1'!$N$2)</f>
        <v/>
      </c>
      <c r="D398" s="490" t="str">
        <f>IF(Tabla465[[#This Row],[Tipos de Acciones]]="","",'[1]Formulario PPGR1'!$N$3)</f>
        <v/>
      </c>
      <c r="E398" s="490" t="str">
        <f>IF(Tabla465[[#This Row],[Tipos de Acciones]]="","",'[1]Formulario PPGR1'!$N$4)</f>
        <v/>
      </c>
      <c r="F398" s="490" t="str">
        <f>IF(Tabla465[[#This Row],[Tipos de Acciones]]="","",'[1]Formulario PPGR1'!$N$5)</f>
        <v/>
      </c>
      <c r="G398" s="499"/>
      <c r="H398" s="509"/>
      <c r="I398" s="510" t="str">
        <f>IFERROR(VLOOKUP(Tabla465[[#This Row],[Tipo de Equipo]],[1]LSIns!F16:G32,2,FALSE),"")</f>
        <v/>
      </c>
      <c r="J398" s="509"/>
      <c r="K398" s="509"/>
      <c r="L398" s="509"/>
      <c r="M398" s="499"/>
      <c r="N398" s="511"/>
      <c r="O398" s="511"/>
      <c r="P398" s="512" t="str">
        <f>IFERROR(VLOOKUP(Tabla465[[#This Row],[Provincia]],[1]Prov!$A$2:$B$156,2,FALSE),"")</f>
        <v/>
      </c>
      <c r="Q398" s="513"/>
      <c r="R398" s="498"/>
      <c r="S398" s="498"/>
      <c r="T398" s="498"/>
      <c r="U398" s="493" t="str">
        <f>IFERROR(IF(AND(Tabla465[[#This Row],[Cantidad de Insumos]]="",Tabla465[[#This Row],[Precio Unitario]]=""),"",Tabla465[[#This Row],[Precio Unitario]]*Tabla465[[#This Row],[Cantidad de Insumos]]),"")</f>
        <v/>
      </c>
      <c r="V398" s="493" t="str">
        <f>IFERROR(VLOOKUP($J398,[1]Insumos!$C$2:$F$528,4,FALSE),"")</f>
        <v/>
      </c>
      <c r="W398" s="504"/>
    </row>
    <row r="399" spans="2:23" x14ac:dyDescent="0.2">
      <c r="B399" s="490" t="str">
        <f>IF(Tabla465[[#This Row],[Tipos de Acciones]]="","",CONCATENATE(Tabla465[[#This Row],[POA]],".",Tabla465[[#This Row],[SRS]],".",Tabla465[[#This Row],[AREA]],".",Tabla465[[#This Row],[TIPO]]))</f>
        <v/>
      </c>
      <c r="C399" s="490" t="str">
        <f>IF(Tabla465[[#This Row],[Tipos de Acciones]]="","",'[1]Formulario PPGR1'!$N$2)</f>
        <v/>
      </c>
      <c r="D399" s="490" t="str">
        <f>IF(Tabla465[[#This Row],[Tipos de Acciones]]="","",'[1]Formulario PPGR1'!$N$3)</f>
        <v/>
      </c>
      <c r="E399" s="490" t="str">
        <f>IF(Tabla465[[#This Row],[Tipos de Acciones]]="","",'[1]Formulario PPGR1'!$N$4)</f>
        <v/>
      </c>
      <c r="F399" s="490" t="str">
        <f>IF(Tabla465[[#This Row],[Tipos de Acciones]]="","",'[1]Formulario PPGR1'!$N$5)</f>
        <v/>
      </c>
      <c r="G399" s="499"/>
      <c r="H399" s="509"/>
      <c r="I399" s="510" t="str">
        <f>IFERROR(VLOOKUP(Tabla465[[#This Row],[Tipo de Equipo]],[1]LSIns!F16:G32,2,FALSE),"")</f>
        <v/>
      </c>
      <c r="J399" s="509"/>
      <c r="K399" s="509"/>
      <c r="L399" s="509"/>
      <c r="M399" s="499"/>
      <c r="N399" s="511"/>
      <c r="O399" s="511"/>
      <c r="P399" s="512" t="str">
        <f>IFERROR(VLOOKUP(Tabla465[[#This Row],[Provincia]],[1]Prov!$A$2:$B$156,2,FALSE),"")</f>
        <v/>
      </c>
      <c r="Q399" s="513"/>
      <c r="R399" s="498"/>
      <c r="S399" s="498"/>
      <c r="T399" s="498"/>
      <c r="U399" s="493" t="str">
        <f>IFERROR(IF(AND(Tabla465[[#This Row],[Cantidad de Insumos]]="",Tabla465[[#This Row],[Precio Unitario]]=""),"",Tabla465[[#This Row],[Precio Unitario]]*Tabla465[[#This Row],[Cantidad de Insumos]]),"")</f>
        <v/>
      </c>
      <c r="V399" s="493" t="str">
        <f>IFERROR(VLOOKUP($J399,[1]Insumos!$C$2:$F$528,4,FALSE),"")</f>
        <v/>
      </c>
      <c r="W399" s="504"/>
    </row>
    <row r="400" spans="2:23" x14ac:dyDescent="0.2">
      <c r="B400" s="490" t="str">
        <f>IF(Tabla465[[#This Row],[Tipos de Acciones]]="","",CONCATENATE(Tabla465[[#This Row],[POA]],".",Tabla465[[#This Row],[SRS]],".",Tabla465[[#This Row],[AREA]],".",Tabla465[[#This Row],[TIPO]]))</f>
        <v/>
      </c>
      <c r="C400" s="490" t="str">
        <f>IF(Tabla465[[#This Row],[Tipos de Acciones]]="","",'[1]Formulario PPGR1'!$N$2)</f>
        <v/>
      </c>
      <c r="D400" s="490" t="str">
        <f>IF(Tabla465[[#This Row],[Tipos de Acciones]]="","",'[1]Formulario PPGR1'!$N$3)</f>
        <v/>
      </c>
      <c r="E400" s="490" t="str">
        <f>IF(Tabla465[[#This Row],[Tipos de Acciones]]="","",'[1]Formulario PPGR1'!$N$4)</f>
        <v/>
      </c>
      <c r="F400" s="490" t="str">
        <f>IF(Tabla465[[#This Row],[Tipos de Acciones]]="","",'[1]Formulario PPGR1'!$N$5)</f>
        <v/>
      </c>
      <c r="G400" s="499"/>
      <c r="H400" s="509"/>
      <c r="I400" s="510" t="str">
        <f>IFERROR(VLOOKUP(Tabla465[[#This Row],[Tipo de Equipo]],[1]LSIns!F16:G32,2,FALSE),"")</f>
        <v/>
      </c>
      <c r="J400" s="509"/>
      <c r="K400" s="509"/>
      <c r="L400" s="509"/>
      <c r="M400" s="499"/>
      <c r="N400" s="511"/>
      <c r="O400" s="511"/>
      <c r="P400" s="512" t="str">
        <f>IFERROR(VLOOKUP(Tabla465[[#This Row],[Provincia]],[1]Prov!$A$2:$B$156,2,FALSE),"")</f>
        <v/>
      </c>
      <c r="Q400" s="513"/>
      <c r="R400" s="498"/>
      <c r="S400" s="498"/>
      <c r="T400" s="498"/>
      <c r="U400" s="493" t="str">
        <f>IFERROR(IF(AND(Tabla465[[#This Row],[Cantidad de Insumos]]="",Tabla465[[#This Row],[Precio Unitario]]=""),"",Tabla465[[#This Row],[Precio Unitario]]*Tabla465[[#This Row],[Cantidad de Insumos]]),"")</f>
        <v/>
      </c>
      <c r="V400" s="493" t="str">
        <f>IFERROR(VLOOKUP($J400,[1]Insumos!$C$2:$F$528,4,FALSE),"")</f>
        <v/>
      </c>
      <c r="W400" s="504"/>
    </row>
    <row r="401" spans="2:23" x14ac:dyDescent="0.2">
      <c r="B401" s="490" t="str">
        <f>IF(Tabla465[[#This Row],[Tipos de Acciones]]="","",CONCATENATE(Tabla465[[#This Row],[POA]],".",Tabla465[[#This Row],[SRS]],".",Tabla465[[#This Row],[AREA]],".",Tabla465[[#This Row],[TIPO]]))</f>
        <v/>
      </c>
      <c r="C401" s="490" t="str">
        <f>IF(Tabla465[[#This Row],[Tipos de Acciones]]="","",'[1]Formulario PPGR1'!$N$2)</f>
        <v/>
      </c>
      <c r="D401" s="490" t="str">
        <f>IF(Tabla465[[#This Row],[Tipos de Acciones]]="","",'[1]Formulario PPGR1'!$N$3)</f>
        <v/>
      </c>
      <c r="E401" s="490" t="str">
        <f>IF(Tabla465[[#This Row],[Tipos de Acciones]]="","",'[1]Formulario PPGR1'!$N$4)</f>
        <v/>
      </c>
      <c r="F401" s="490" t="str">
        <f>IF(Tabla465[[#This Row],[Tipos de Acciones]]="","",'[1]Formulario PPGR1'!$N$5)</f>
        <v/>
      </c>
      <c r="G401" s="499"/>
      <c r="H401" s="509"/>
      <c r="I401" s="510" t="str">
        <f>IFERROR(VLOOKUP(Tabla465[[#This Row],[Tipo de Equipo]],[1]LSIns!F16:G32,2,FALSE),"")</f>
        <v/>
      </c>
      <c r="J401" s="509"/>
      <c r="K401" s="509"/>
      <c r="L401" s="509"/>
      <c r="M401" s="499"/>
      <c r="N401" s="511"/>
      <c r="O401" s="511"/>
      <c r="P401" s="512" t="str">
        <f>IFERROR(VLOOKUP(Tabla465[[#This Row],[Provincia]],[1]Prov!$A$2:$B$156,2,FALSE),"")</f>
        <v/>
      </c>
      <c r="Q401" s="513"/>
      <c r="R401" s="498"/>
      <c r="S401" s="498"/>
      <c r="T401" s="498"/>
      <c r="U401" s="493" t="str">
        <f>IFERROR(IF(AND(Tabla465[[#This Row],[Cantidad de Insumos]]="",Tabla465[[#This Row],[Precio Unitario]]=""),"",Tabla465[[#This Row],[Precio Unitario]]*Tabla465[[#This Row],[Cantidad de Insumos]]),"")</f>
        <v/>
      </c>
      <c r="V401" s="493" t="str">
        <f>IFERROR(VLOOKUP($J401,[1]Insumos!$C$2:$F$528,4,FALSE),"")</f>
        <v/>
      </c>
      <c r="W401" s="504"/>
    </row>
    <row r="402" spans="2:23" x14ac:dyDescent="0.2">
      <c r="B402" s="490" t="str">
        <f>IF(Tabla465[[#This Row],[Tipos de Acciones]]="","",CONCATENATE(Tabla465[[#This Row],[POA]],".",Tabla465[[#This Row],[SRS]],".",Tabla465[[#This Row],[AREA]],".",Tabla465[[#This Row],[TIPO]]))</f>
        <v/>
      </c>
      <c r="C402" s="490" t="str">
        <f>IF(Tabla465[[#This Row],[Tipos de Acciones]]="","",'[1]Formulario PPGR1'!$N$2)</f>
        <v/>
      </c>
      <c r="D402" s="490" t="str">
        <f>IF(Tabla465[[#This Row],[Tipos de Acciones]]="","",'[1]Formulario PPGR1'!$N$3)</f>
        <v/>
      </c>
      <c r="E402" s="490" t="str">
        <f>IF(Tabla465[[#This Row],[Tipos de Acciones]]="","",'[1]Formulario PPGR1'!$N$4)</f>
        <v/>
      </c>
      <c r="F402" s="490" t="str">
        <f>IF(Tabla465[[#This Row],[Tipos de Acciones]]="","",'[1]Formulario PPGR1'!$N$5)</f>
        <v/>
      </c>
      <c r="G402" s="499"/>
      <c r="H402" s="509"/>
      <c r="I402" s="510" t="str">
        <f>IFERROR(VLOOKUP(Tabla465[[#This Row],[Tipo de Equipo]],[1]LSIns!F16:G32,2,FALSE),"")</f>
        <v/>
      </c>
      <c r="J402" s="509"/>
      <c r="K402" s="509"/>
      <c r="L402" s="509"/>
      <c r="M402" s="499"/>
      <c r="N402" s="511"/>
      <c r="O402" s="511"/>
      <c r="P402" s="512" t="str">
        <f>IFERROR(VLOOKUP(Tabla465[[#This Row],[Provincia]],[1]Prov!$A$2:$B$156,2,FALSE),"")</f>
        <v/>
      </c>
      <c r="Q402" s="513"/>
      <c r="R402" s="498"/>
      <c r="S402" s="498"/>
      <c r="T402" s="498"/>
      <c r="U402" s="493" t="str">
        <f>IFERROR(IF(AND(Tabla465[[#This Row],[Cantidad de Insumos]]="",Tabla465[[#This Row],[Precio Unitario]]=""),"",Tabla465[[#This Row],[Precio Unitario]]*Tabla465[[#This Row],[Cantidad de Insumos]]),"")</f>
        <v/>
      </c>
      <c r="V402" s="493" t="str">
        <f>IFERROR(VLOOKUP($J402,[1]Insumos!$C$2:$F$528,4,FALSE),"")</f>
        <v/>
      </c>
      <c r="W402" s="504"/>
    </row>
    <row r="403" spans="2:23" x14ac:dyDescent="0.2">
      <c r="B403" s="490" t="str">
        <f>IF(Tabla465[[#This Row],[Tipos de Acciones]]="","",CONCATENATE(Tabla465[[#This Row],[POA]],".",Tabla465[[#This Row],[SRS]],".",Tabla465[[#This Row],[AREA]],".",Tabla465[[#This Row],[TIPO]]))</f>
        <v/>
      </c>
      <c r="C403" s="490" t="str">
        <f>IF(Tabla465[[#This Row],[Tipos de Acciones]]="","",'[1]Formulario PPGR1'!$N$2)</f>
        <v/>
      </c>
      <c r="D403" s="490" t="str">
        <f>IF(Tabla465[[#This Row],[Tipos de Acciones]]="","",'[1]Formulario PPGR1'!$N$3)</f>
        <v/>
      </c>
      <c r="E403" s="490" t="str">
        <f>IF(Tabla465[[#This Row],[Tipos de Acciones]]="","",'[1]Formulario PPGR1'!$N$4)</f>
        <v/>
      </c>
      <c r="F403" s="490" t="str">
        <f>IF(Tabla465[[#This Row],[Tipos de Acciones]]="","",'[1]Formulario PPGR1'!$N$5)</f>
        <v/>
      </c>
      <c r="G403" s="499"/>
      <c r="H403" s="509"/>
      <c r="I403" s="510" t="str">
        <f>IFERROR(VLOOKUP(Tabla465[[#This Row],[Tipo de Equipo]],[1]LSIns!F16:G32,2,FALSE),"")</f>
        <v/>
      </c>
      <c r="J403" s="509"/>
      <c r="K403" s="509"/>
      <c r="L403" s="509"/>
      <c r="M403" s="499"/>
      <c r="N403" s="511"/>
      <c r="O403" s="511"/>
      <c r="P403" s="512" t="str">
        <f>IFERROR(VLOOKUP(Tabla465[[#This Row],[Provincia]],[1]Prov!$A$2:$B$156,2,FALSE),"")</f>
        <v/>
      </c>
      <c r="Q403" s="513"/>
      <c r="R403" s="498"/>
      <c r="S403" s="498"/>
      <c r="T403" s="498"/>
      <c r="U403" s="493" t="str">
        <f>IFERROR(IF(AND(Tabla465[[#This Row],[Cantidad de Insumos]]="",Tabla465[[#This Row],[Precio Unitario]]=""),"",Tabla465[[#This Row],[Precio Unitario]]*Tabla465[[#This Row],[Cantidad de Insumos]]),"")</f>
        <v/>
      </c>
      <c r="V403" s="493" t="str">
        <f>IFERROR(VLOOKUP($J403,[1]Insumos!$C$2:$F$528,4,FALSE),"")</f>
        <v/>
      </c>
      <c r="W403" s="504"/>
    </row>
    <row r="404" spans="2:23" x14ac:dyDescent="0.2">
      <c r="B404" s="490" t="str">
        <f>IF(Tabla465[[#This Row],[Tipos de Acciones]]="","",CONCATENATE(Tabla465[[#This Row],[POA]],".",Tabla465[[#This Row],[SRS]],".",Tabla465[[#This Row],[AREA]],".",Tabla465[[#This Row],[TIPO]]))</f>
        <v/>
      </c>
      <c r="C404" s="490" t="str">
        <f>IF(Tabla465[[#This Row],[Tipos de Acciones]]="","",'[1]Formulario PPGR1'!$N$2)</f>
        <v/>
      </c>
      <c r="D404" s="490" t="str">
        <f>IF(Tabla465[[#This Row],[Tipos de Acciones]]="","",'[1]Formulario PPGR1'!$N$3)</f>
        <v/>
      </c>
      <c r="E404" s="490" t="str">
        <f>IF(Tabla465[[#This Row],[Tipos de Acciones]]="","",'[1]Formulario PPGR1'!$N$4)</f>
        <v/>
      </c>
      <c r="F404" s="490" t="str">
        <f>IF(Tabla465[[#This Row],[Tipos de Acciones]]="","",'[1]Formulario PPGR1'!$N$5)</f>
        <v/>
      </c>
      <c r="G404" s="499"/>
      <c r="H404" s="509"/>
      <c r="I404" s="510" t="str">
        <f>IFERROR(VLOOKUP(Tabla465[[#This Row],[Tipo de Equipo]],[1]LSIns!F16:G32,2,FALSE),"")</f>
        <v/>
      </c>
      <c r="J404" s="509"/>
      <c r="K404" s="509"/>
      <c r="L404" s="509"/>
      <c r="M404" s="499"/>
      <c r="N404" s="511"/>
      <c r="O404" s="511"/>
      <c r="P404" s="512" t="str">
        <f>IFERROR(VLOOKUP(Tabla465[[#This Row],[Provincia]],[1]Prov!$A$2:$B$156,2,FALSE),"")</f>
        <v/>
      </c>
      <c r="Q404" s="513"/>
      <c r="R404" s="498"/>
      <c r="S404" s="498"/>
      <c r="T404" s="498"/>
      <c r="U404" s="493" t="str">
        <f>IFERROR(IF(AND(Tabla465[[#This Row],[Cantidad de Insumos]]="",Tabla465[[#This Row],[Precio Unitario]]=""),"",Tabla465[[#This Row],[Precio Unitario]]*Tabla465[[#This Row],[Cantidad de Insumos]]),"")</f>
        <v/>
      </c>
      <c r="V404" s="493" t="str">
        <f>IFERROR(VLOOKUP($J404,[1]Insumos!$C$2:$F$528,4,FALSE),"")</f>
        <v/>
      </c>
      <c r="W404" s="504"/>
    </row>
    <row r="405" spans="2:23" x14ac:dyDescent="0.2">
      <c r="B405" s="490" t="str">
        <f>IF(Tabla465[[#This Row],[Tipos de Acciones]]="","",CONCATENATE(Tabla465[[#This Row],[POA]],".",Tabla465[[#This Row],[SRS]],".",Tabla465[[#This Row],[AREA]],".",Tabla465[[#This Row],[TIPO]]))</f>
        <v/>
      </c>
      <c r="C405" s="490" t="str">
        <f>IF(Tabla465[[#This Row],[Tipos de Acciones]]="","",'[1]Formulario PPGR1'!$N$2)</f>
        <v/>
      </c>
      <c r="D405" s="490" t="str">
        <f>IF(Tabla465[[#This Row],[Tipos de Acciones]]="","",'[1]Formulario PPGR1'!$N$3)</f>
        <v/>
      </c>
      <c r="E405" s="490" t="str">
        <f>IF(Tabla465[[#This Row],[Tipos de Acciones]]="","",'[1]Formulario PPGR1'!$N$4)</f>
        <v/>
      </c>
      <c r="F405" s="490" t="str">
        <f>IF(Tabla465[[#This Row],[Tipos de Acciones]]="","",'[1]Formulario PPGR1'!$N$5)</f>
        <v/>
      </c>
      <c r="G405" s="499"/>
      <c r="H405" s="509"/>
      <c r="I405" s="510" t="str">
        <f>IFERROR(VLOOKUP(Tabla465[[#This Row],[Tipo de Equipo]],[1]LSIns!F16:G32,2,FALSE),"")</f>
        <v/>
      </c>
      <c r="J405" s="509"/>
      <c r="K405" s="509"/>
      <c r="L405" s="509"/>
      <c r="M405" s="499"/>
      <c r="N405" s="511"/>
      <c r="O405" s="511"/>
      <c r="P405" s="512" t="str">
        <f>IFERROR(VLOOKUP(Tabla465[[#This Row],[Provincia]],[1]Prov!$A$2:$B$156,2,FALSE),"")</f>
        <v/>
      </c>
      <c r="Q405" s="513"/>
      <c r="R405" s="498"/>
      <c r="S405" s="498"/>
      <c r="T405" s="498"/>
      <c r="U405" s="493" t="str">
        <f>IFERROR(IF(AND(Tabla465[[#This Row],[Cantidad de Insumos]]="",Tabla465[[#This Row],[Precio Unitario]]=""),"",Tabla465[[#This Row],[Precio Unitario]]*Tabla465[[#This Row],[Cantidad de Insumos]]),"")</f>
        <v/>
      </c>
      <c r="V405" s="493" t="str">
        <f>IFERROR(VLOOKUP($J405,[1]Insumos!$C$2:$F$528,4,FALSE),"")</f>
        <v/>
      </c>
      <c r="W405" s="504"/>
    </row>
    <row r="406" spans="2:23" x14ac:dyDescent="0.2">
      <c r="B406" s="490" t="str">
        <f>IF(Tabla465[[#This Row],[Tipos de Acciones]]="","",CONCATENATE(Tabla465[[#This Row],[POA]],".",Tabla465[[#This Row],[SRS]],".",Tabla465[[#This Row],[AREA]],".",Tabla465[[#This Row],[TIPO]]))</f>
        <v/>
      </c>
      <c r="C406" s="490" t="str">
        <f>IF(Tabla465[[#This Row],[Tipos de Acciones]]="","",'[1]Formulario PPGR1'!$N$2)</f>
        <v/>
      </c>
      <c r="D406" s="490" t="str">
        <f>IF(Tabla465[[#This Row],[Tipos de Acciones]]="","",'[1]Formulario PPGR1'!$N$3)</f>
        <v/>
      </c>
      <c r="E406" s="490" t="str">
        <f>IF(Tabla465[[#This Row],[Tipos de Acciones]]="","",'[1]Formulario PPGR1'!$N$4)</f>
        <v/>
      </c>
      <c r="F406" s="490" t="str">
        <f>IF(Tabla465[[#This Row],[Tipos de Acciones]]="","",'[1]Formulario PPGR1'!$N$5)</f>
        <v/>
      </c>
      <c r="G406" s="499"/>
      <c r="H406" s="509"/>
      <c r="I406" s="510" t="str">
        <f>IFERROR(VLOOKUP(Tabla465[[#This Row],[Tipo de Equipo]],[1]LSIns!F16:G32,2,FALSE),"")</f>
        <v/>
      </c>
      <c r="J406" s="509"/>
      <c r="K406" s="509"/>
      <c r="L406" s="509"/>
      <c r="M406" s="499"/>
      <c r="N406" s="511"/>
      <c r="O406" s="511"/>
      <c r="P406" s="512" t="str">
        <f>IFERROR(VLOOKUP(Tabla465[[#This Row],[Provincia]],[1]Prov!$A$2:$B$156,2,FALSE),"")</f>
        <v/>
      </c>
      <c r="Q406" s="513"/>
      <c r="R406" s="498"/>
      <c r="S406" s="498"/>
      <c r="T406" s="498"/>
      <c r="U406" s="493" t="str">
        <f>IFERROR(IF(AND(Tabla465[[#This Row],[Cantidad de Insumos]]="",Tabla465[[#This Row],[Precio Unitario]]=""),"",Tabla465[[#This Row],[Precio Unitario]]*Tabla465[[#This Row],[Cantidad de Insumos]]),"")</f>
        <v/>
      </c>
      <c r="V406" s="493" t="str">
        <f>IFERROR(VLOOKUP($J406,[1]Insumos!$C$2:$F$528,4,FALSE),"")</f>
        <v/>
      </c>
      <c r="W406" s="504"/>
    </row>
    <row r="407" spans="2:23" x14ac:dyDescent="0.2">
      <c r="B407" s="490" t="str">
        <f>IF(Tabla465[[#This Row],[Tipos de Acciones]]="","",CONCATENATE(Tabla465[[#This Row],[POA]],".",Tabla465[[#This Row],[SRS]],".",Tabla465[[#This Row],[AREA]],".",Tabla465[[#This Row],[TIPO]]))</f>
        <v/>
      </c>
      <c r="C407" s="490" t="str">
        <f>IF(Tabla465[[#This Row],[Tipos de Acciones]]="","",'[1]Formulario PPGR1'!$N$2)</f>
        <v/>
      </c>
      <c r="D407" s="490" t="str">
        <f>IF(Tabla465[[#This Row],[Tipos de Acciones]]="","",'[1]Formulario PPGR1'!$N$3)</f>
        <v/>
      </c>
      <c r="E407" s="490" t="str">
        <f>IF(Tabla465[[#This Row],[Tipos de Acciones]]="","",'[1]Formulario PPGR1'!$N$4)</f>
        <v/>
      </c>
      <c r="F407" s="490" t="str">
        <f>IF(Tabla465[[#This Row],[Tipos de Acciones]]="","",'[1]Formulario PPGR1'!$N$5)</f>
        <v/>
      </c>
      <c r="G407" s="499"/>
      <c r="H407" s="509"/>
      <c r="I407" s="510" t="str">
        <f>IFERROR(VLOOKUP(Tabla465[[#This Row],[Tipo de Equipo]],[1]LSIns!F16:G32,2,FALSE),"")</f>
        <v/>
      </c>
      <c r="J407" s="509"/>
      <c r="K407" s="509"/>
      <c r="L407" s="509"/>
      <c r="M407" s="499"/>
      <c r="N407" s="511"/>
      <c r="O407" s="511"/>
      <c r="P407" s="512" t="str">
        <f>IFERROR(VLOOKUP(Tabla465[[#This Row],[Provincia]],[1]Prov!$A$2:$B$156,2,FALSE),"")</f>
        <v/>
      </c>
      <c r="Q407" s="513"/>
      <c r="R407" s="498"/>
      <c r="S407" s="498"/>
      <c r="T407" s="498"/>
      <c r="U407" s="493" t="str">
        <f>IFERROR(IF(AND(Tabla465[[#This Row],[Cantidad de Insumos]]="",Tabla465[[#This Row],[Precio Unitario]]=""),"",Tabla465[[#This Row],[Precio Unitario]]*Tabla465[[#This Row],[Cantidad de Insumos]]),"")</f>
        <v/>
      </c>
      <c r="V407" s="493" t="str">
        <f>IFERROR(VLOOKUP($J407,[1]Insumos!$C$2:$F$528,4,FALSE),"")</f>
        <v/>
      </c>
      <c r="W407" s="504"/>
    </row>
    <row r="408" spans="2:23" x14ac:dyDescent="0.2">
      <c r="B408" s="490" t="str">
        <f>IF(Tabla465[[#This Row],[Tipos de Acciones]]="","",CONCATENATE(Tabla465[[#This Row],[POA]],".",Tabla465[[#This Row],[SRS]],".",Tabla465[[#This Row],[AREA]],".",Tabla465[[#This Row],[TIPO]]))</f>
        <v/>
      </c>
      <c r="C408" s="490" t="str">
        <f>IF(Tabla465[[#This Row],[Tipos de Acciones]]="","",'[1]Formulario PPGR1'!$N$2)</f>
        <v/>
      </c>
      <c r="D408" s="490" t="str">
        <f>IF(Tabla465[[#This Row],[Tipos de Acciones]]="","",'[1]Formulario PPGR1'!$N$3)</f>
        <v/>
      </c>
      <c r="E408" s="490" t="str">
        <f>IF(Tabla465[[#This Row],[Tipos de Acciones]]="","",'[1]Formulario PPGR1'!$N$4)</f>
        <v/>
      </c>
      <c r="F408" s="490" t="str">
        <f>IF(Tabla465[[#This Row],[Tipos de Acciones]]="","",'[1]Formulario PPGR1'!$N$5)</f>
        <v/>
      </c>
      <c r="G408" s="499"/>
      <c r="H408" s="509"/>
      <c r="I408" s="510" t="str">
        <f>IFERROR(VLOOKUP(Tabla465[[#This Row],[Tipo de Equipo]],[1]LSIns!F16:G32,2,FALSE),"")</f>
        <v/>
      </c>
      <c r="J408" s="509"/>
      <c r="K408" s="509"/>
      <c r="L408" s="509"/>
      <c r="M408" s="499"/>
      <c r="N408" s="511"/>
      <c r="O408" s="511"/>
      <c r="P408" s="512" t="str">
        <f>IFERROR(VLOOKUP(Tabla465[[#This Row],[Provincia]],[1]Prov!$A$2:$B$156,2,FALSE),"")</f>
        <v/>
      </c>
      <c r="Q408" s="513"/>
      <c r="R408" s="498"/>
      <c r="S408" s="498"/>
      <c r="T408" s="498"/>
      <c r="U408" s="493" t="str">
        <f>IFERROR(IF(AND(Tabla465[[#This Row],[Cantidad de Insumos]]="",Tabla465[[#This Row],[Precio Unitario]]=""),"",Tabla465[[#This Row],[Precio Unitario]]*Tabla465[[#This Row],[Cantidad de Insumos]]),"")</f>
        <v/>
      </c>
      <c r="V408" s="493" t="str">
        <f>IFERROR(VLOOKUP($J408,[1]Insumos!$C$2:$F$528,4,FALSE),"")</f>
        <v/>
      </c>
      <c r="W408" s="504"/>
    </row>
    <row r="409" spans="2:23" x14ac:dyDescent="0.2">
      <c r="B409" s="490" t="str">
        <f>IF(Tabla465[[#This Row],[Tipos de Acciones]]="","",CONCATENATE(Tabla465[[#This Row],[POA]],".",Tabla465[[#This Row],[SRS]],".",Tabla465[[#This Row],[AREA]],".",Tabla465[[#This Row],[TIPO]]))</f>
        <v/>
      </c>
      <c r="C409" s="490" t="str">
        <f>IF(Tabla465[[#This Row],[Tipos de Acciones]]="","",'[1]Formulario PPGR1'!$N$2)</f>
        <v/>
      </c>
      <c r="D409" s="490" t="str">
        <f>IF(Tabla465[[#This Row],[Tipos de Acciones]]="","",'[1]Formulario PPGR1'!$N$3)</f>
        <v/>
      </c>
      <c r="E409" s="490" t="str">
        <f>IF(Tabla465[[#This Row],[Tipos de Acciones]]="","",'[1]Formulario PPGR1'!$N$4)</f>
        <v/>
      </c>
      <c r="F409" s="490" t="str">
        <f>IF(Tabla465[[#This Row],[Tipos de Acciones]]="","",'[1]Formulario PPGR1'!$N$5)</f>
        <v/>
      </c>
      <c r="G409" s="499"/>
      <c r="H409" s="509"/>
      <c r="I409" s="510" t="str">
        <f>IFERROR(VLOOKUP(Tabla465[[#This Row],[Tipo de Equipo]],[1]LSIns!F16:G32,2,FALSE),"")</f>
        <v/>
      </c>
      <c r="J409" s="509"/>
      <c r="K409" s="509"/>
      <c r="L409" s="509"/>
      <c r="M409" s="499"/>
      <c r="N409" s="511"/>
      <c r="O409" s="511"/>
      <c r="P409" s="512" t="str">
        <f>IFERROR(VLOOKUP(Tabla465[[#This Row],[Provincia]],[1]Prov!$A$2:$B$156,2,FALSE),"")</f>
        <v/>
      </c>
      <c r="Q409" s="513"/>
      <c r="R409" s="498"/>
      <c r="S409" s="498"/>
      <c r="T409" s="498"/>
      <c r="U409" s="493" t="str">
        <f>IFERROR(IF(AND(Tabla465[[#This Row],[Cantidad de Insumos]]="",Tabla465[[#This Row],[Precio Unitario]]=""),"",Tabla465[[#This Row],[Precio Unitario]]*Tabla465[[#This Row],[Cantidad de Insumos]]),"")</f>
        <v/>
      </c>
      <c r="V409" s="493" t="str">
        <f>IFERROR(VLOOKUP($J409,[1]Insumos!$C$2:$F$528,4,FALSE),"")</f>
        <v/>
      </c>
      <c r="W409" s="504"/>
    </row>
    <row r="410" spans="2:23" x14ac:dyDescent="0.2">
      <c r="B410" s="490" t="str">
        <f>IF(Tabla465[[#This Row],[Tipos de Acciones]]="","",CONCATENATE(Tabla465[[#This Row],[POA]],".",Tabla465[[#This Row],[SRS]],".",Tabla465[[#This Row],[AREA]],".",Tabla465[[#This Row],[TIPO]]))</f>
        <v/>
      </c>
      <c r="C410" s="490" t="str">
        <f>IF(Tabla465[[#This Row],[Tipos de Acciones]]="","",'[1]Formulario PPGR1'!$N$2)</f>
        <v/>
      </c>
      <c r="D410" s="490" t="str">
        <f>IF(Tabla465[[#This Row],[Tipos de Acciones]]="","",'[1]Formulario PPGR1'!$N$3)</f>
        <v/>
      </c>
      <c r="E410" s="490" t="str">
        <f>IF(Tabla465[[#This Row],[Tipos de Acciones]]="","",'[1]Formulario PPGR1'!$N$4)</f>
        <v/>
      </c>
      <c r="F410" s="490" t="str">
        <f>IF(Tabla465[[#This Row],[Tipos de Acciones]]="","",'[1]Formulario PPGR1'!$N$5)</f>
        <v/>
      </c>
      <c r="G410" s="499"/>
      <c r="H410" s="509"/>
      <c r="I410" s="510" t="str">
        <f>IFERROR(VLOOKUP(Tabla465[[#This Row],[Tipo de Equipo]],[1]LSIns!F16:G32,2,FALSE),"")</f>
        <v/>
      </c>
      <c r="J410" s="509"/>
      <c r="K410" s="509"/>
      <c r="L410" s="509"/>
      <c r="M410" s="499"/>
      <c r="N410" s="511"/>
      <c r="O410" s="511"/>
      <c r="P410" s="512" t="str">
        <f>IFERROR(VLOOKUP(Tabla465[[#This Row],[Provincia]],[1]Prov!$A$2:$B$156,2,FALSE),"")</f>
        <v/>
      </c>
      <c r="Q410" s="513"/>
      <c r="R410" s="498"/>
      <c r="S410" s="498"/>
      <c r="T410" s="498"/>
      <c r="U410" s="493" t="str">
        <f>IFERROR(IF(AND(Tabla465[[#This Row],[Cantidad de Insumos]]="",Tabla465[[#This Row],[Precio Unitario]]=""),"",Tabla465[[#This Row],[Precio Unitario]]*Tabla465[[#This Row],[Cantidad de Insumos]]),"")</f>
        <v/>
      </c>
      <c r="V410" s="493" t="str">
        <f>IFERROR(VLOOKUP($J410,[1]Insumos!$C$2:$F$528,4,FALSE),"")</f>
        <v/>
      </c>
      <c r="W410" s="504"/>
    </row>
    <row r="411" spans="2:23" x14ac:dyDescent="0.2">
      <c r="B411" s="490" t="str">
        <f>IF(Tabla465[[#This Row],[Tipos de Acciones]]="","",CONCATENATE(Tabla465[[#This Row],[POA]],".",Tabla465[[#This Row],[SRS]],".",Tabla465[[#This Row],[AREA]],".",Tabla465[[#This Row],[TIPO]]))</f>
        <v/>
      </c>
      <c r="C411" s="490" t="str">
        <f>IF(Tabla465[[#This Row],[Tipos de Acciones]]="","",'[1]Formulario PPGR1'!$N$2)</f>
        <v/>
      </c>
      <c r="D411" s="490" t="str">
        <f>IF(Tabla465[[#This Row],[Tipos de Acciones]]="","",'[1]Formulario PPGR1'!$N$3)</f>
        <v/>
      </c>
      <c r="E411" s="490" t="str">
        <f>IF(Tabla465[[#This Row],[Tipos de Acciones]]="","",'[1]Formulario PPGR1'!$N$4)</f>
        <v/>
      </c>
      <c r="F411" s="490" t="str">
        <f>IF(Tabla465[[#This Row],[Tipos de Acciones]]="","",'[1]Formulario PPGR1'!$N$5)</f>
        <v/>
      </c>
      <c r="G411" s="499"/>
      <c r="H411" s="509"/>
      <c r="I411" s="510" t="str">
        <f>IFERROR(VLOOKUP(Tabla465[[#This Row],[Tipo de Equipo]],[1]LSIns!F16:G32,2,FALSE),"")</f>
        <v/>
      </c>
      <c r="J411" s="509"/>
      <c r="K411" s="509"/>
      <c r="L411" s="509"/>
      <c r="M411" s="499"/>
      <c r="N411" s="511"/>
      <c r="O411" s="511"/>
      <c r="P411" s="512" t="str">
        <f>IFERROR(VLOOKUP(Tabla465[[#This Row],[Provincia]],[1]Prov!$A$2:$B$156,2,FALSE),"")</f>
        <v/>
      </c>
      <c r="Q411" s="513"/>
      <c r="R411" s="498"/>
      <c r="S411" s="498"/>
      <c r="T411" s="498"/>
      <c r="U411" s="493" t="str">
        <f>IFERROR(IF(AND(Tabla465[[#This Row],[Cantidad de Insumos]]="",Tabla465[[#This Row],[Precio Unitario]]=""),"",Tabla465[[#This Row],[Precio Unitario]]*Tabla465[[#This Row],[Cantidad de Insumos]]),"")</f>
        <v/>
      </c>
      <c r="V411" s="493" t="str">
        <f>IFERROR(VLOOKUP($J411,[1]Insumos!$C$2:$F$528,4,FALSE),"")</f>
        <v/>
      </c>
      <c r="W411" s="504"/>
    </row>
    <row r="412" spans="2:23" x14ac:dyDescent="0.2">
      <c r="B412" s="490" t="str">
        <f>IF(Tabla465[[#This Row],[Tipos de Acciones]]="","",CONCATENATE(Tabla465[[#This Row],[POA]],".",Tabla465[[#This Row],[SRS]],".",Tabla465[[#This Row],[AREA]],".",Tabla465[[#This Row],[TIPO]]))</f>
        <v/>
      </c>
      <c r="C412" s="490" t="str">
        <f>IF(Tabla465[[#This Row],[Tipos de Acciones]]="","",'[1]Formulario PPGR1'!$N$2)</f>
        <v/>
      </c>
      <c r="D412" s="490" t="str">
        <f>IF(Tabla465[[#This Row],[Tipos de Acciones]]="","",'[1]Formulario PPGR1'!$N$3)</f>
        <v/>
      </c>
      <c r="E412" s="490" t="str">
        <f>IF(Tabla465[[#This Row],[Tipos de Acciones]]="","",'[1]Formulario PPGR1'!$N$4)</f>
        <v/>
      </c>
      <c r="F412" s="490" t="str">
        <f>IF(Tabla465[[#This Row],[Tipos de Acciones]]="","",'[1]Formulario PPGR1'!$N$5)</f>
        <v/>
      </c>
      <c r="G412" s="499"/>
      <c r="H412" s="509"/>
      <c r="I412" s="510" t="str">
        <f>IFERROR(VLOOKUP(Tabla465[[#This Row],[Tipo de Equipo]],[1]LSIns!F16:G32,2,FALSE),"")</f>
        <v/>
      </c>
      <c r="J412" s="509"/>
      <c r="K412" s="509"/>
      <c r="L412" s="509"/>
      <c r="M412" s="499"/>
      <c r="N412" s="511"/>
      <c r="O412" s="511"/>
      <c r="P412" s="512" t="str">
        <f>IFERROR(VLOOKUP(Tabla465[[#This Row],[Provincia]],[1]Prov!$A$2:$B$156,2,FALSE),"")</f>
        <v/>
      </c>
      <c r="Q412" s="513"/>
      <c r="R412" s="498"/>
      <c r="S412" s="498"/>
      <c r="T412" s="498"/>
      <c r="U412" s="493" t="str">
        <f>IFERROR(IF(AND(Tabla465[[#This Row],[Cantidad de Insumos]]="",Tabla465[[#This Row],[Precio Unitario]]=""),"",Tabla465[[#This Row],[Precio Unitario]]*Tabla465[[#This Row],[Cantidad de Insumos]]),"")</f>
        <v/>
      </c>
      <c r="V412" s="493" t="str">
        <f>IFERROR(VLOOKUP($J412,[1]Insumos!$C$2:$F$528,4,FALSE),"")</f>
        <v/>
      </c>
      <c r="W412" s="504"/>
    </row>
    <row r="413" spans="2:23" x14ac:dyDescent="0.2">
      <c r="B413" s="490" t="str">
        <f>IF(Tabla465[[#This Row],[Tipos de Acciones]]="","",CONCATENATE(Tabla465[[#This Row],[POA]],".",Tabla465[[#This Row],[SRS]],".",Tabla465[[#This Row],[AREA]],".",Tabla465[[#This Row],[TIPO]]))</f>
        <v/>
      </c>
      <c r="C413" s="490" t="str">
        <f>IF(Tabla465[[#This Row],[Tipos de Acciones]]="","",'[1]Formulario PPGR1'!$N$2)</f>
        <v/>
      </c>
      <c r="D413" s="490" t="str">
        <f>IF(Tabla465[[#This Row],[Tipos de Acciones]]="","",'[1]Formulario PPGR1'!$N$3)</f>
        <v/>
      </c>
      <c r="E413" s="490" t="str">
        <f>IF(Tabla465[[#This Row],[Tipos de Acciones]]="","",'[1]Formulario PPGR1'!$N$4)</f>
        <v/>
      </c>
      <c r="F413" s="490" t="str">
        <f>IF(Tabla465[[#This Row],[Tipos de Acciones]]="","",'[1]Formulario PPGR1'!$N$5)</f>
        <v/>
      </c>
      <c r="G413" s="499"/>
      <c r="H413" s="509"/>
      <c r="I413" s="510" t="str">
        <f>IFERROR(VLOOKUP(Tabla465[[#This Row],[Tipo de Equipo]],[1]LSIns!F16:G32,2,FALSE),"")</f>
        <v/>
      </c>
      <c r="J413" s="509"/>
      <c r="K413" s="509"/>
      <c r="L413" s="509"/>
      <c r="M413" s="499"/>
      <c r="N413" s="511"/>
      <c r="O413" s="511"/>
      <c r="P413" s="512" t="str">
        <f>IFERROR(VLOOKUP(Tabla465[[#This Row],[Provincia]],[1]Prov!$A$2:$B$156,2,FALSE),"")</f>
        <v/>
      </c>
      <c r="Q413" s="513"/>
      <c r="R413" s="498"/>
      <c r="S413" s="498"/>
      <c r="T413" s="498"/>
      <c r="U413" s="493" t="str">
        <f>IFERROR(IF(AND(Tabla465[[#This Row],[Cantidad de Insumos]]="",Tabla465[[#This Row],[Precio Unitario]]=""),"",Tabla465[[#This Row],[Precio Unitario]]*Tabla465[[#This Row],[Cantidad de Insumos]]),"")</f>
        <v/>
      </c>
      <c r="V413" s="493" t="str">
        <f>IFERROR(VLOOKUP($J413,[1]Insumos!$C$2:$F$528,4,FALSE),"")</f>
        <v/>
      </c>
      <c r="W413" s="504"/>
    </row>
    <row r="414" spans="2:23" x14ac:dyDescent="0.2">
      <c r="B414" s="490" t="str">
        <f>IF(Tabla465[[#This Row],[Tipos de Acciones]]="","",CONCATENATE(Tabla465[[#This Row],[POA]],".",Tabla465[[#This Row],[SRS]],".",Tabla465[[#This Row],[AREA]],".",Tabla465[[#This Row],[TIPO]]))</f>
        <v/>
      </c>
      <c r="C414" s="490" t="str">
        <f>IF(Tabla465[[#This Row],[Tipos de Acciones]]="","",'[1]Formulario PPGR1'!$N$2)</f>
        <v/>
      </c>
      <c r="D414" s="490" t="str">
        <f>IF(Tabla465[[#This Row],[Tipos de Acciones]]="","",'[1]Formulario PPGR1'!$N$3)</f>
        <v/>
      </c>
      <c r="E414" s="490" t="str">
        <f>IF(Tabla465[[#This Row],[Tipos de Acciones]]="","",'[1]Formulario PPGR1'!$N$4)</f>
        <v/>
      </c>
      <c r="F414" s="490" t="str">
        <f>IF(Tabla465[[#This Row],[Tipos de Acciones]]="","",'[1]Formulario PPGR1'!$N$5)</f>
        <v/>
      </c>
      <c r="G414" s="499"/>
      <c r="H414" s="509"/>
      <c r="I414" s="510" t="str">
        <f>IFERROR(VLOOKUP(Tabla465[[#This Row],[Tipo de Equipo]],[1]LSIns!F16:G32,2,FALSE),"")</f>
        <v/>
      </c>
      <c r="J414" s="509"/>
      <c r="K414" s="509"/>
      <c r="L414" s="509"/>
      <c r="M414" s="499"/>
      <c r="N414" s="511"/>
      <c r="O414" s="511"/>
      <c r="P414" s="512" t="str">
        <f>IFERROR(VLOOKUP(Tabla465[[#This Row],[Provincia]],[1]Prov!$A$2:$B$156,2,FALSE),"")</f>
        <v/>
      </c>
      <c r="Q414" s="513"/>
      <c r="R414" s="498"/>
      <c r="S414" s="498"/>
      <c r="T414" s="498"/>
      <c r="U414" s="493" t="str">
        <f>IFERROR(IF(AND(Tabla465[[#This Row],[Cantidad de Insumos]]="",Tabla465[[#This Row],[Precio Unitario]]=""),"",Tabla465[[#This Row],[Precio Unitario]]*Tabla465[[#This Row],[Cantidad de Insumos]]),"")</f>
        <v/>
      </c>
      <c r="V414" s="493" t="str">
        <f>IFERROR(VLOOKUP($J414,[1]Insumos!$C$2:$F$528,4,FALSE),"")</f>
        <v/>
      </c>
      <c r="W414" s="504"/>
    </row>
    <row r="415" spans="2:23" x14ac:dyDescent="0.2">
      <c r="B415" s="490" t="str">
        <f>IF(Tabla465[[#This Row],[Tipos de Acciones]]="","",CONCATENATE(Tabla465[[#This Row],[POA]],".",Tabla465[[#This Row],[SRS]],".",Tabla465[[#This Row],[AREA]],".",Tabla465[[#This Row],[TIPO]]))</f>
        <v/>
      </c>
      <c r="C415" s="490" t="str">
        <f>IF(Tabla465[[#This Row],[Tipos de Acciones]]="","",'[1]Formulario PPGR1'!$N$2)</f>
        <v/>
      </c>
      <c r="D415" s="490" t="str">
        <f>IF(Tabla465[[#This Row],[Tipos de Acciones]]="","",'[1]Formulario PPGR1'!$N$3)</f>
        <v/>
      </c>
      <c r="E415" s="490" t="str">
        <f>IF(Tabla465[[#This Row],[Tipos de Acciones]]="","",'[1]Formulario PPGR1'!$N$4)</f>
        <v/>
      </c>
      <c r="F415" s="490" t="str">
        <f>IF(Tabla465[[#This Row],[Tipos de Acciones]]="","",'[1]Formulario PPGR1'!$N$5)</f>
        <v/>
      </c>
      <c r="G415" s="499"/>
      <c r="H415" s="509"/>
      <c r="I415" s="510" t="str">
        <f>IFERROR(VLOOKUP(Tabla465[[#This Row],[Tipo de Equipo]],[1]LSIns!F16:G32,2,FALSE),"")</f>
        <v/>
      </c>
      <c r="J415" s="509"/>
      <c r="K415" s="509"/>
      <c r="L415" s="509"/>
      <c r="M415" s="499"/>
      <c r="N415" s="511"/>
      <c r="O415" s="511"/>
      <c r="P415" s="512" t="str">
        <f>IFERROR(VLOOKUP(Tabla465[[#This Row],[Provincia]],[1]Prov!$A$2:$B$156,2,FALSE),"")</f>
        <v/>
      </c>
      <c r="Q415" s="513"/>
      <c r="R415" s="498"/>
      <c r="S415" s="498"/>
      <c r="T415" s="498"/>
      <c r="U415" s="493" t="str">
        <f>IFERROR(IF(AND(Tabla465[[#This Row],[Cantidad de Insumos]]="",Tabla465[[#This Row],[Precio Unitario]]=""),"",Tabla465[[#This Row],[Precio Unitario]]*Tabla465[[#This Row],[Cantidad de Insumos]]),"")</f>
        <v/>
      </c>
      <c r="V415" s="493" t="str">
        <f>IFERROR(VLOOKUP($J415,[1]Insumos!$C$2:$F$528,4,FALSE),"")</f>
        <v/>
      </c>
      <c r="W415" s="504"/>
    </row>
    <row r="416" spans="2:23" x14ac:dyDescent="0.2">
      <c r="B416" s="490" t="str">
        <f>IF(Tabla465[[#This Row],[Tipos de Acciones]]="","",CONCATENATE(Tabla465[[#This Row],[POA]],".",Tabla465[[#This Row],[SRS]],".",Tabla465[[#This Row],[AREA]],".",Tabla465[[#This Row],[TIPO]]))</f>
        <v/>
      </c>
      <c r="C416" s="490" t="str">
        <f>IF(Tabla465[[#This Row],[Tipos de Acciones]]="","",'[1]Formulario PPGR1'!$N$2)</f>
        <v/>
      </c>
      <c r="D416" s="490" t="str">
        <f>IF(Tabla465[[#This Row],[Tipos de Acciones]]="","",'[1]Formulario PPGR1'!$N$3)</f>
        <v/>
      </c>
      <c r="E416" s="490" t="str">
        <f>IF(Tabla465[[#This Row],[Tipos de Acciones]]="","",'[1]Formulario PPGR1'!$N$4)</f>
        <v/>
      </c>
      <c r="F416" s="490" t="str">
        <f>IF(Tabla465[[#This Row],[Tipos de Acciones]]="","",'[1]Formulario PPGR1'!$N$5)</f>
        <v/>
      </c>
      <c r="G416" s="499"/>
      <c r="H416" s="509"/>
      <c r="I416" s="510" t="str">
        <f>IFERROR(VLOOKUP(Tabla465[[#This Row],[Tipo de Equipo]],[1]LSIns!F16:G32,2,FALSE),"")</f>
        <v/>
      </c>
      <c r="J416" s="509"/>
      <c r="K416" s="509"/>
      <c r="L416" s="509"/>
      <c r="M416" s="499"/>
      <c r="N416" s="511"/>
      <c r="O416" s="511"/>
      <c r="P416" s="512" t="str">
        <f>IFERROR(VLOOKUP(Tabla465[[#This Row],[Provincia]],[1]Prov!$A$2:$B$156,2,FALSE),"")</f>
        <v/>
      </c>
      <c r="Q416" s="513"/>
      <c r="R416" s="498"/>
      <c r="S416" s="498"/>
      <c r="T416" s="498"/>
      <c r="U416" s="493" t="str">
        <f>IFERROR(IF(AND(Tabla465[[#This Row],[Cantidad de Insumos]]="",Tabla465[[#This Row],[Precio Unitario]]=""),"",Tabla465[[#This Row],[Precio Unitario]]*Tabla465[[#This Row],[Cantidad de Insumos]]),"")</f>
        <v/>
      </c>
      <c r="V416" s="493" t="str">
        <f>IFERROR(VLOOKUP($J416,[1]Insumos!$C$2:$F$528,4,FALSE),"")</f>
        <v/>
      </c>
      <c r="W416" s="504"/>
    </row>
    <row r="417" spans="2:23" x14ac:dyDescent="0.2">
      <c r="B417" s="490" t="str">
        <f>IF(Tabla465[[#This Row],[Tipos de Acciones]]="","",CONCATENATE(Tabla465[[#This Row],[POA]],".",Tabla465[[#This Row],[SRS]],".",Tabla465[[#This Row],[AREA]],".",Tabla465[[#This Row],[TIPO]]))</f>
        <v/>
      </c>
      <c r="C417" s="490" t="str">
        <f>IF(Tabla465[[#This Row],[Tipos de Acciones]]="","",'[1]Formulario PPGR1'!$N$2)</f>
        <v/>
      </c>
      <c r="D417" s="490" t="str">
        <f>IF(Tabla465[[#This Row],[Tipos de Acciones]]="","",'[1]Formulario PPGR1'!$N$3)</f>
        <v/>
      </c>
      <c r="E417" s="490" t="str">
        <f>IF(Tabla465[[#This Row],[Tipos de Acciones]]="","",'[1]Formulario PPGR1'!$N$4)</f>
        <v/>
      </c>
      <c r="F417" s="490" t="str">
        <f>IF(Tabla465[[#This Row],[Tipos de Acciones]]="","",'[1]Formulario PPGR1'!$N$5)</f>
        <v/>
      </c>
      <c r="G417" s="499"/>
      <c r="H417" s="509"/>
      <c r="I417" s="510" t="str">
        <f>IFERROR(VLOOKUP(Tabla465[[#This Row],[Tipo de Equipo]],[1]LSIns!F16:G32,2,FALSE),"")</f>
        <v/>
      </c>
      <c r="J417" s="509"/>
      <c r="K417" s="509"/>
      <c r="L417" s="509"/>
      <c r="M417" s="499"/>
      <c r="N417" s="511"/>
      <c r="O417" s="511"/>
      <c r="P417" s="512" t="str">
        <f>IFERROR(VLOOKUP(Tabla465[[#This Row],[Provincia]],[1]Prov!$A$2:$B$156,2,FALSE),"")</f>
        <v/>
      </c>
      <c r="Q417" s="513"/>
      <c r="R417" s="498"/>
      <c r="S417" s="498"/>
      <c r="T417" s="498"/>
      <c r="U417" s="493" t="str">
        <f>IFERROR(IF(AND(Tabla465[[#This Row],[Cantidad de Insumos]]="",Tabla465[[#This Row],[Precio Unitario]]=""),"",Tabla465[[#This Row],[Precio Unitario]]*Tabla465[[#This Row],[Cantidad de Insumos]]),"")</f>
        <v/>
      </c>
      <c r="V417" s="493" t="str">
        <f>IFERROR(VLOOKUP($J417,[1]Insumos!$C$2:$F$528,4,FALSE),"")</f>
        <v/>
      </c>
      <c r="W417" s="504"/>
    </row>
    <row r="418" spans="2:23" x14ac:dyDescent="0.2">
      <c r="B418" s="490" t="str">
        <f>IF(Tabla465[[#This Row],[Tipos de Acciones]]="","",CONCATENATE(Tabla465[[#This Row],[POA]],".",Tabla465[[#This Row],[SRS]],".",Tabla465[[#This Row],[AREA]],".",Tabla465[[#This Row],[TIPO]]))</f>
        <v/>
      </c>
      <c r="C418" s="490" t="str">
        <f>IF(Tabla465[[#This Row],[Tipos de Acciones]]="","",'[1]Formulario PPGR1'!$N$2)</f>
        <v/>
      </c>
      <c r="D418" s="490" t="str">
        <f>IF(Tabla465[[#This Row],[Tipos de Acciones]]="","",'[1]Formulario PPGR1'!$N$3)</f>
        <v/>
      </c>
      <c r="E418" s="490" t="str">
        <f>IF(Tabla465[[#This Row],[Tipos de Acciones]]="","",'[1]Formulario PPGR1'!$N$4)</f>
        <v/>
      </c>
      <c r="F418" s="490" t="str">
        <f>IF(Tabla465[[#This Row],[Tipos de Acciones]]="","",'[1]Formulario PPGR1'!$N$5)</f>
        <v/>
      </c>
      <c r="G418" s="499"/>
      <c r="H418" s="509"/>
      <c r="I418" s="510" t="str">
        <f>IFERROR(VLOOKUP(Tabla465[[#This Row],[Tipo de Equipo]],[1]LSIns!F16:G32,2,FALSE),"")</f>
        <v/>
      </c>
      <c r="J418" s="509"/>
      <c r="K418" s="509"/>
      <c r="L418" s="509"/>
      <c r="M418" s="499"/>
      <c r="N418" s="511"/>
      <c r="O418" s="511"/>
      <c r="P418" s="512" t="str">
        <f>IFERROR(VLOOKUP(Tabla465[[#This Row],[Provincia]],[1]Prov!$A$2:$B$156,2,FALSE),"")</f>
        <v/>
      </c>
      <c r="Q418" s="513"/>
      <c r="R418" s="498"/>
      <c r="S418" s="498"/>
      <c r="T418" s="498"/>
      <c r="U418" s="493" t="str">
        <f>IFERROR(IF(AND(Tabla465[[#This Row],[Cantidad de Insumos]]="",Tabla465[[#This Row],[Precio Unitario]]=""),"",Tabla465[[#This Row],[Precio Unitario]]*Tabla465[[#This Row],[Cantidad de Insumos]]),"")</f>
        <v/>
      </c>
      <c r="V418" s="493" t="str">
        <f>IFERROR(VLOOKUP($J418,[1]Insumos!$C$2:$F$528,4,FALSE),"")</f>
        <v/>
      </c>
      <c r="W418" s="504"/>
    </row>
    <row r="419" spans="2:23" x14ac:dyDescent="0.2">
      <c r="B419" s="490" t="str">
        <f>IF(Tabla465[[#This Row],[Tipos de Acciones]]="","",CONCATENATE(Tabla465[[#This Row],[POA]],".",Tabla465[[#This Row],[SRS]],".",Tabla465[[#This Row],[AREA]],".",Tabla465[[#This Row],[TIPO]]))</f>
        <v/>
      </c>
      <c r="C419" s="490" t="str">
        <f>IF(Tabla465[[#This Row],[Tipos de Acciones]]="","",'[1]Formulario PPGR1'!$N$2)</f>
        <v/>
      </c>
      <c r="D419" s="490" t="str">
        <f>IF(Tabla465[[#This Row],[Tipos de Acciones]]="","",'[1]Formulario PPGR1'!$N$3)</f>
        <v/>
      </c>
      <c r="E419" s="490" t="str">
        <f>IF(Tabla465[[#This Row],[Tipos de Acciones]]="","",'[1]Formulario PPGR1'!$N$4)</f>
        <v/>
      </c>
      <c r="F419" s="490" t="str">
        <f>IF(Tabla465[[#This Row],[Tipos de Acciones]]="","",'[1]Formulario PPGR1'!$N$5)</f>
        <v/>
      </c>
      <c r="G419" s="499"/>
      <c r="H419" s="509"/>
      <c r="I419" s="510" t="str">
        <f>IFERROR(VLOOKUP(Tabla465[[#This Row],[Tipo de Equipo]],[1]LSIns!F16:G32,2,FALSE),"")</f>
        <v/>
      </c>
      <c r="J419" s="509"/>
      <c r="K419" s="509"/>
      <c r="L419" s="509"/>
      <c r="M419" s="499"/>
      <c r="N419" s="511"/>
      <c r="O419" s="511"/>
      <c r="P419" s="512" t="str">
        <f>IFERROR(VLOOKUP(Tabla465[[#This Row],[Provincia]],[1]Prov!$A$2:$B$156,2,FALSE),"")</f>
        <v/>
      </c>
      <c r="Q419" s="513"/>
      <c r="R419" s="498"/>
      <c r="S419" s="498"/>
      <c r="T419" s="498"/>
      <c r="U419" s="493" t="str">
        <f>IFERROR(IF(AND(Tabla465[[#This Row],[Cantidad de Insumos]]="",Tabla465[[#This Row],[Precio Unitario]]=""),"",Tabla465[[#This Row],[Precio Unitario]]*Tabla465[[#This Row],[Cantidad de Insumos]]),"")</f>
        <v/>
      </c>
      <c r="V419" s="493" t="str">
        <f>IFERROR(VLOOKUP($J419,[1]Insumos!$C$2:$F$528,4,FALSE),"")</f>
        <v/>
      </c>
      <c r="W419" s="504"/>
    </row>
    <row r="420" spans="2:23" x14ac:dyDescent="0.2">
      <c r="B420" s="490" t="str">
        <f>IF(Tabla465[[#This Row],[Tipos de Acciones]]="","",CONCATENATE(Tabla465[[#This Row],[POA]],".",Tabla465[[#This Row],[SRS]],".",Tabla465[[#This Row],[AREA]],".",Tabla465[[#This Row],[TIPO]]))</f>
        <v/>
      </c>
      <c r="C420" s="490" t="str">
        <f>IF(Tabla465[[#This Row],[Tipos de Acciones]]="","",'[1]Formulario PPGR1'!$N$2)</f>
        <v/>
      </c>
      <c r="D420" s="490" t="str">
        <f>IF(Tabla465[[#This Row],[Tipos de Acciones]]="","",'[1]Formulario PPGR1'!$N$3)</f>
        <v/>
      </c>
      <c r="E420" s="490" t="str">
        <f>IF(Tabla465[[#This Row],[Tipos de Acciones]]="","",'[1]Formulario PPGR1'!$N$4)</f>
        <v/>
      </c>
      <c r="F420" s="490" t="str">
        <f>IF(Tabla465[[#This Row],[Tipos de Acciones]]="","",'[1]Formulario PPGR1'!$N$5)</f>
        <v/>
      </c>
      <c r="G420" s="499"/>
      <c r="H420" s="509"/>
      <c r="I420" s="510" t="str">
        <f>IFERROR(VLOOKUP(Tabla465[[#This Row],[Tipo de Equipo]],[1]LSIns!F16:G32,2,FALSE),"")</f>
        <v/>
      </c>
      <c r="J420" s="509"/>
      <c r="K420" s="509"/>
      <c r="L420" s="509"/>
      <c r="M420" s="499"/>
      <c r="N420" s="511"/>
      <c r="O420" s="511"/>
      <c r="P420" s="512" t="str">
        <f>IFERROR(VLOOKUP(Tabla465[[#This Row],[Provincia]],[1]Prov!$A$2:$B$156,2,FALSE),"")</f>
        <v/>
      </c>
      <c r="Q420" s="513"/>
      <c r="R420" s="498"/>
      <c r="S420" s="498"/>
      <c r="T420" s="498"/>
      <c r="U420" s="493" t="str">
        <f>IFERROR(IF(AND(Tabla465[[#This Row],[Cantidad de Insumos]]="",Tabla465[[#This Row],[Precio Unitario]]=""),"",Tabla465[[#This Row],[Precio Unitario]]*Tabla465[[#This Row],[Cantidad de Insumos]]),"")</f>
        <v/>
      </c>
      <c r="V420" s="493" t="str">
        <f>IFERROR(VLOOKUP($J420,[1]Insumos!$C$2:$F$528,4,FALSE),"")</f>
        <v/>
      </c>
      <c r="W420" s="504"/>
    </row>
    <row r="421" spans="2:23" x14ac:dyDescent="0.2">
      <c r="B421" s="490" t="str">
        <f>IF(Tabla465[[#This Row],[Tipos de Acciones]]="","",CONCATENATE(Tabla465[[#This Row],[POA]],".",Tabla465[[#This Row],[SRS]],".",Tabla465[[#This Row],[AREA]],".",Tabla465[[#This Row],[TIPO]]))</f>
        <v/>
      </c>
      <c r="C421" s="490" t="str">
        <f>IF(Tabla465[[#This Row],[Tipos de Acciones]]="","",'[1]Formulario PPGR1'!$N$2)</f>
        <v/>
      </c>
      <c r="D421" s="490" t="str">
        <f>IF(Tabla465[[#This Row],[Tipos de Acciones]]="","",'[1]Formulario PPGR1'!$N$3)</f>
        <v/>
      </c>
      <c r="E421" s="490" t="str">
        <f>IF(Tabla465[[#This Row],[Tipos de Acciones]]="","",'[1]Formulario PPGR1'!$N$4)</f>
        <v/>
      </c>
      <c r="F421" s="490" t="str">
        <f>IF(Tabla465[[#This Row],[Tipos de Acciones]]="","",'[1]Formulario PPGR1'!$N$5)</f>
        <v/>
      </c>
      <c r="G421" s="499"/>
      <c r="H421" s="509"/>
      <c r="I421" s="510" t="str">
        <f>IFERROR(VLOOKUP(Tabla465[[#This Row],[Tipo de Equipo]],[1]LSIns!F16:G32,2,FALSE),"")</f>
        <v/>
      </c>
      <c r="J421" s="509"/>
      <c r="K421" s="509"/>
      <c r="L421" s="509"/>
      <c r="M421" s="499"/>
      <c r="N421" s="511"/>
      <c r="O421" s="511"/>
      <c r="P421" s="512" t="str">
        <f>IFERROR(VLOOKUP(Tabla465[[#This Row],[Provincia]],[1]Prov!$A$2:$B$156,2,FALSE),"")</f>
        <v/>
      </c>
      <c r="Q421" s="513"/>
      <c r="R421" s="498"/>
      <c r="S421" s="498"/>
      <c r="T421" s="498"/>
      <c r="U421" s="493" t="str">
        <f>IFERROR(IF(AND(Tabla465[[#This Row],[Cantidad de Insumos]]="",Tabla465[[#This Row],[Precio Unitario]]=""),"",Tabla465[[#This Row],[Precio Unitario]]*Tabla465[[#This Row],[Cantidad de Insumos]]),"")</f>
        <v/>
      </c>
      <c r="V421" s="493" t="str">
        <f>IFERROR(VLOOKUP($J421,[1]Insumos!$C$2:$F$528,4,FALSE),"")</f>
        <v/>
      </c>
      <c r="W421" s="504"/>
    </row>
    <row r="422" spans="2:23" x14ac:dyDescent="0.2">
      <c r="B422" s="490" t="str">
        <f>IF(Tabla465[[#This Row],[Tipos de Acciones]]="","",CONCATENATE(Tabla465[[#This Row],[POA]],".",Tabla465[[#This Row],[SRS]],".",Tabla465[[#This Row],[AREA]],".",Tabla465[[#This Row],[TIPO]]))</f>
        <v/>
      </c>
      <c r="C422" s="490" t="str">
        <f>IF(Tabla465[[#This Row],[Tipos de Acciones]]="","",'[1]Formulario PPGR1'!$N$2)</f>
        <v/>
      </c>
      <c r="D422" s="490" t="str">
        <f>IF(Tabla465[[#This Row],[Tipos de Acciones]]="","",'[1]Formulario PPGR1'!$N$3)</f>
        <v/>
      </c>
      <c r="E422" s="490" t="str">
        <f>IF(Tabla465[[#This Row],[Tipos de Acciones]]="","",'[1]Formulario PPGR1'!$N$4)</f>
        <v/>
      </c>
      <c r="F422" s="490" t="str">
        <f>IF(Tabla465[[#This Row],[Tipos de Acciones]]="","",'[1]Formulario PPGR1'!$N$5)</f>
        <v/>
      </c>
      <c r="G422" s="499"/>
      <c r="H422" s="509"/>
      <c r="I422" s="510" t="str">
        <f>IFERROR(VLOOKUP(Tabla465[[#This Row],[Tipo de Equipo]],[1]LSIns!F16:G32,2,FALSE),"")</f>
        <v/>
      </c>
      <c r="J422" s="509"/>
      <c r="K422" s="509"/>
      <c r="L422" s="509"/>
      <c r="M422" s="499"/>
      <c r="N422" s="511"/>
      <c r="O422" s="511"/>
      <c r="P422" s="512" t="str">
        <f>IFERROR(VLOOKUP(Tabla465[[#This Row],[Provincia]],[1]Prov!$A$2:$B$156,2,FALSE),"")</f>
        <v/>
      </c>
      <c r="Q422" s="513"/>
      <c r="R422" s="498"/>
      <c r="S422" s="498"/>
      <c r="T422" s="498"/>
      <c r="U422" s="493" t="str">
        <f>IFERROR(IF(AND(Tabla465[[#This Row],[Cantidad de Insumos]]="",Tabla465[[#This Row],[Precio Unitario]]=""),"",Tabla465[[#This Row],[Precio Unitario]]*Tabla465[[#This Row],[Cantidad de Insumos]]),"")</f>
        <v/>
      </c>
      <c r="V422" s="493" t="str">
        <f>IFERROR(VLOOKUP($J422,[1]Insumos!$C$2:$F$528,4,FALSE),"")</f>
        <v/>
      </c>
      <c r="W422" s="504"/>
    </row>
    <row r="423" spans="2:23" x14ac:dyDescent="0.2">
      <c r="B423" s="490" t="str">
        <f>IF(Tabla465[[#This Row],[Tipos de Acciones]]="","",CONCATENATE(Tabla465[[#This Row],[POA]],".",Tabla465[[#This Row],[SRS]],".",Tabla465[[#This Row],[AREA]],".",Tabla465[[#This Row],[TIPO]]))</f>
        <v/>
      </c>
      <c r="C423" s="490" t="str">
        <f>IF(Tabla465[[#This Row],[Tipos de Acciones]]="","",'[1]Formulario PPGR1'!$N$2)</f>
        <v/>
      </c>
      <c r="D423" s="490" t="str">
        <f>IF(Tabla465[[#This Row],[Tipos de Acciones]]="","",'[1]Formulario PPGR1'!$N$3)</f>
        <v/>
      </c>
      <c r="E423" s="490" t="str">
        <f>IF(Tabla465[[#This Row],[Tipos de Acciones]]="","",'[1]Formulario PPGR1'!$N$4)</f>
        <v/>
      </c>
      <c r="F423" s="490" t="str">
        <f>IF(Tabla465[[#This Row],[Tipos de Acciones]]="","",'[1]Formulario PPGR1'!$N$5)</f>
        <v/>
      </c>
      <c r="G423" s="499"/>
      <c r="H423" s="509"/>
      <c r="I423" s="510" t="str">
        <f>IFERROR(VLOOKUP(Tabla465[[#This Row],[Tipo de Equipo]],[1]LSIns!F16:G32,2,FALSE),"")</f>
        <v/>
      </c>
      <c r="J423" s="509"/>
      <c r="K423" s="509"/>
      <c r="L423" s="509"/>
      <c r="M423" s="499"/>
      <c r="N423" s="511"/>
      <c r="O423" s="511"/>
      <c r="P423" s="512" t="str">
        <f>IFERROR(VLOOKUP(Tabla465[[#This Row],[Provincia]],[1]Prov!$A$2:$B$156,2,FALSE),"")</f>
        <v/>
      </c>
      <c r="Q423" s="513"/>
      <c r="R423" s="498"/>
      <c r="S423" s="498"/>
      <c r="T423" s="498"/>
      <c r="U423" s="493" t="str">
        <f>IFERROR(IF(AND(Tabla465[[#This Row],[Cantidad de Insumos]]="",Tabla465[[#This Row],[Precio Unitario]]=""),"",Tabla465[[#This Row],[Precio Unitario]]*Tabla465[[#This Row],[Cantidad de Insumos]]),"")</f>
        <v/>
      </c>
      <c r="V423" s="493" t="str">
        <f>IFERROR(VLOOKUP($J423,[1]Insumos!$C$2:$F$528,4,FALSE),"")</f>
        <v/>
      </c>
      <c r="W423" s="504"/>
    </row>
    <row r="424" spans="2:23" x14ac:dyDescent="0.2">
      <c r="B424" s="490" t="str">
        <f>IF(Tabla465[[#This Row],[Tipos de Acciones]]="","",CONCATENATE(Tabla465[[#This Row],[POA]],".",Tabla465[[#This Row],[SRS]],".",Tabla465[[#This Row],[AREA]],".",Tabla465[[#This Row],[TIPO]]))</f>
        <v/>
      </c>
      <c r="C424" s="490" t="str">
        <f>IF(Tabla465[[#This Row],[Tipos de Acciones]]="","",'[1]Formulario PPGR1'!$N$2)</f>
        <v/>
      </c>
      <c r="D424" s="490" t="str">
        <f>IF(Tabla465[[#This Row],[Tipos de Acciones]]="","",'[1]Formulario PPGR1'!$N$3)</f>
        <v/>
      </c>
      <c r="E424" s="490" t="str">
        <f>IF(Tabla465[[#This Row],[Tipos de Acciones]]="","",'[1]Formulario PPGR1'!$N$4)</f>
        <v/>
      </c>
      <c r="F424" s="490" t="str">
        <f>IF(Tabla465[[#This Row],[Tipos de Acciones]]="","",'[1]Formulario PPGR1'!$N$5)</f>
        <v/>
      </c>
      <c r="G424" s="499"/>
      <c r="H424" s="509"/>
      <c r="I424" s="510" t="str">
        <f>IFERROR(VLOOKUP(Tabla465[[#This Row],[Tipo de Equipo]],[1]LSIns!F16:G32,2,FALSE),"")</f>
        <v/>
      </c>
      <c r="J424" s="509"/>
      <c r="K424" s="509"/>
      <c r="L424" s="509"/>
      <c r="M424" s="499"/>
      <c r="N424" s="511"/>
      <c r="O424" s="511"/>
      <c r="P424" s="512" t="str">
        <f>IFERROR(VLOOKUP(Tabla465[[#This Row],[Provincia]],[1]Prov!$A$2:$B$156,2,FALSE),"")</f>
        <v/>
      </c>
      <c r="Q424" s="513"/>
      <c r="R424" s="498"/>
      <c r="S424" s="498"/>
      <c r="T424" s="498"/>
      <c r="U424" s="493" t="str">
        <f>IFERROR(IF(AND(Tabla465[[#This Row],[Cantidad de Insumos]]="",Tabla465[[#This Row],[Precio Unitario]]=""),"",Tabla465[[#This Row],[Precio Unitario]]*Tabla465[[#This Row],[Cantidad de Insumos]]),"")</f>
        <v/>
      </c>
      <c r="V424" s="493" t="str">
        <f>IFERROR(VLOOKUP($J424,[1]Insumos!$C$2:$F$528,4,FALSE),"")</f>
        <v/>
      </c>
      <c r="W424" s="504"/>
    </row>
    <row r="425" spans="2:23" x14ac:dyDescent="0.2">
      <c r="B425" s="490" t="str">
        <f>IF(Tabla465[[#This Row],[Tipos de Acciones]]="","",CONCATENATE(Tabla465[[#This Row],[POA]],".",Tabla465[[#This Row],[SRS]],".",Tabla465[[#This Row],[AREA]],".",Tabla465[[#This Row],[TIPO]]))</f>
        <v/>
      </c>
      <c r="C425" s="490" t="str">
        <f>IF(Tabla465[[#This Row],[Tipos de Acciones]]="","",'[1]Formulario PPGR1'!$N$2)</f>
        <v/>
      </c>
      <c r="D425" s="490" t="str">
        <f>IF(Tabla465[[#This Row],[Tipos de Acciones]]="","",'[1]Formulario PPGR1'!$N$3)</f>
        <v/>
      </c>
      <c r="E425" s="490" t="str">
        <f>IF(Tabla465[[#This Row],[Tipos de Acciones]]="","",'[1]Formulario PPGR1'!$N$4)</f>
        <v/>
      </c>
      <c r="F425" s="490" t="str">
        <f>IF(Tabla465[[#This Row],[Tipos de Acciones]]="","",'[1]Formulario PPGR1'!$N$5)</f>
        <v/>
      </c>
      <c r="G425" s="499"/>
      <c r="H425" s="509"/>
      <c r="I425" s="510" t="str">
        <f>IFERROR(VLOOKUP(Tabla465[[#This Row],[Tipo de Equipo]],[1]LSIns!F16:G32,2,FALSE),"")</f>
        <v/>
      </c>
      <c r="J425" s="509"/>
      <c r="K425" s="509"/>
      <c r="L425" s="509"/>
      <c r="M425" s="499"/>
      <c r="N425" s="511"/>
      <c r="O425" s="511"/>
      <c r="P425" s="512" t="str">
        <f>IFERROR(VLOOKUP(Tabla465[[#This Row],[Provincia]],[1]Prov!$A$2:$B$156,2,FALSE),"")</f>
        <v/>
      </c>
      <c r="Q425" s="513"/>
      <c r="R425" s="498"/>
      <c r="S425" s="498"/>
      <c r="T425" s="498"/>
      <c r="U425" s="493" t="str">
        <f>IFERROR(IF(AND(Tabla465[[#This Row],[Cantidad de Insumos]]="",Tabla465[[#This Row],[Precio Unitario]]=""),"",Tabla465[[#This Row],[Precio Unitario]]*Tabla465[[#This Row],[Cantidad de Insumos]]),"")</f>
        <v/>
      </c>
      <c r="V425" s="493" t="str">
        <f>IFERROR(VLOOKUP($J425,[1]Insumos!$C$2:$F$528,4,FALSE),"")</f>
        <v/>
      </c>
      <c r="W425" s="504"/>
    </row>
    <row r="426" spans="2:23" x14ac:dyDescent="0.2">
      <c r="B426" s="490" t="str">
        <f>IF(Tabla465[[#This Row],[Tipos de Acciones]]="","",CONCATENATE(Tabla465[[#This Row],[POA]],".",Tabla465[[#This Row],[SRS]],".",Tabla465[[#This Row],[AREA]],".",Tabla465[[#This Row],[TIPO]]))</f>
        <v/>
      </c>
      <c r="C426" s="490" t="str">
        <f>IF(Tabla465[[#This Row],[Tipos de Acciones]]="","",'[1]Formulario PPGR1'!$N$2)</f>
        <v/>
      </c>
      <c r="D426" s="490" t="str">
        <f>IF(Tabla465[[#This Row],[Tipos de Acciones]]="","",'[1]Formulario PPGR1'!$N$3)</f>
        <v/>
      </c>
      <c r="E426" s="490" t="str">
        <f>IF(Tabla465[[#This Row],[Tipos de Acciones]]="","",'[1]Formulario PPGR1'!$N$4)</f>
        <v/>
      </c>
      <c r="F426" s="490" t="str">
        <f>IF(Tabla465[[#This Row],[Tipos de Acciones]]="","",'[1]Formulario PPGR1'!$N$5)</f>
        <v/>
      </c>
      <c r="G426" s="499"/>
      <c r="H426" s="509"/>
      <c r="I426" s="510" t="str">
        <f>IFERROR(VLOOKUP(Tabla465[[#This Row],[Tipo de Equipo]],[1]LSIns!F16:G32,2,FALSE),"")</f>
        <v/>
      </c>
      <c r="J426" s="509"/>
      <c r="K426" s="509"/>
      <c r="L426" s="509"/>
      <c r="M426" s="499"/>
      <c r="N426" s="511"/>
      <c r="O426" s="511"/>
      <c r="P426" s="512" t="str">
        <f>IFERROR(VLOOKUP(Tabla465[[#This Row],[Provincia]],[1]Prov!$A$2:$B$156,2,FALSE),"")</f>
        <v/>
      </c>
      <c r="Q426" s="513"/>
      <c r="R426" s="498"/>
      <c r="S426" s="498"/>
      <c r="T426" s="498"/>
      <c r="U426" s="493" t="str">
        <f>IFERROR(IF(AND(Tabla465[[#This Row],[Cantidad de Insumos]]="",Tabla465[[#This Row],[Precio Unitario]]=""),"",Tabla465[[#This Row],[Precio Unitario]]*Tabla465[[#This Row],[Cantidad de Insumos]]),"")</f>
        <v/>
      </c>
      <c r="V426" s="493" t="str">
        <f>IFERROR(VLOOKUP($J426,[1]Insumos!$C$2:$F$528,4,FALSE),"")</f>
        <v/>
      </c>
      <c r="W426" s="504"/>
    </row>
    <row r="427" spans="2:23" x14ac:dyDescent="0.2">
      <c r="B427" s="490" t="str">
        <f>IF(Tabla465[[#This Row],[Tipos de Acciones]]="","",CONCATENATE(Tabla465[[#This Row],[POA]],".",Tabla465[[#This Row],[SRS]],".",Tabla465[[#This Row],[AREA]],".",Tabla465[[#This Row],[TIPO]]))</f>
        <v/>
      </c>
      <c r="C427" s="490" t="str">
        <f>IF(Tabla465[[#This Row],[Tipos de Acciones]]="","",'[1]Formulario PPGR1'!$N$2)</f>
        <v/>
      </c>
      <c r="D427" s="490" t="str">
        <f>IF(Tabla465[[#This Row],[Tipos de Acciones]]="","",'[1]Formulario PPGR1'!$N$3)</f>
        <v/>
      </c>
      <c r="E427" s="490" t="str">
        <f>IF(Tabla465[[#This Row],[Tipos de Acciones]]="","",'[1]Formulario PPGR1'!$N$4)</f>
        <v/>
      </c>
      <c r="F427" s="490" t="str">
        <f>IF(Tabla465[[#This Row],[Tipos de Acciones]]="","",'[1]Formulario PPGR1'!$N$5)</f>
        <v/>
      </c>
      <c r="G427" s="499"/>
      <c r="H427" s="509"/>
      <c r="I427" s="510" t="str">
        <f>IFERROR(VLOOKUP(Tabla465[[#This Row],[Tipo de Equipo]],[1]LSIns!F16:G32,2,FALSE),"")</f>
        <v/>
      </c>
      <c r="J427" s="509"/>
      <c r="K427" s="509"/>
      <c r="L427" s="509"/>
      <c r="M427" s="499"/>
      <c r="N427" s="511"/>
      <c r="O427" s="511"/>
      <c r="P427" s="512" t="str">
        <f>IFERROR(VLOOKUP(Tabla465[[#This Row],[Provincia]],[1]Prov!$A$2:$B$156,2,FALSE),"")</f>
        <v/>
      </c>
      <c r="Q427" s="513"/>
      <c r="R427" s="498"/>
      <c r="S427" s="498"/>
      <c r="T427" s="498"/>
      <c r="U427" s="493" t="str">
        <f>IFERROR(IF(AND(Tabla465[[#This Row],[Cantidad de Insumos]]="",Tabla465[[#This Row],[Precio Unitario]]=""),"",Tabla465[[#This Row],[Precio Unitario]]*Tabla465[[#This Row],[Cantidad de Insumos]]),"")</f>
        <v/>
      </c>
      <c r="V427" s="493" t="str">
        <f>IFERROR(VLOOKUP($J427,[1]Insumos!$C$2:$F$528,4,FALSE),"")</f>
        <v/>
      </c>
      <c r="W427" s="504"/>
    </row>
    <row r="428" spans="2:23" x14ac:dyDescent="0.2">
      <c r="B428" s="490" t="str">
        <f>IF(Tabla465[[#This Row],[Tipos de Acciones]]="","",CONCATENATE(Tabla465[[#This Row],[POA]],".",Tabla465[[#This Row],[SRS]],".",Tabla465[[#This Row],[AREA]],".",Tabla465[[#This Row],[TIPO]]))</f>
        <v/>
      </c>
      <c r="C428" s="490" t="str">
        <f>IF(Tabla465[[#This Row],[Tipos de Acciones]]="","",'[1]Formulario PPGR1'!$N$2)</f>
        <v/>
      </c>
      <c r="D428" s="490" t="str">
        <f>IF(Tabla465[[#This Row],[Tipos de Acciones]]="","",'[1]Formulario PPGR1'!$N$3)</f>
        <v/>
      </c>
      <c r="E428" s="490" t="str">
        <f>IF(Tabla465[[#This Row],[Tipos de Acciones]]="","",'[1]Formulario PPGR1'!$N$4)</f>
        <v/>
      </c>
      <c r="F428" s="490" t="str">
        <f>IF(Tabla465[[#This Row],[Tipos de Acciones]]="","",'[1]Formulario PPGR1'!$N$5)</f>
        <v/>
      </c>
      <c r="G428" s="499"/>
      <c r="H428" s="509"/>
      <c r="I428" s="510" t="str">
        <f>IFERROR(VLOOKUP(Tabla465[[#This Row],[Tipo de Equipo]],[1]LSIns!F16:G32,2,FALSE),"")</f>
        <v/>
      </c>
      <c r="J428" s="509"/>
      <c r="K428" s="509"/>
      <c r="L428" s="509"/>
      <c r="M428" s="499"/>
      <c r="N428" s="511"/>
      <c r="O428" s="511"/>
      <c r="P428" s="512" t="str">
        <f>IFERROR(VLOOKUP(Tabla465[[#This Row],[Provincia]],[1]Prov!$A$2:$B$156,2,FALSE),"")</f>
        <v/>
      </c>
      <c r="Q428" s="513"/>
      <c r="R428" s="498"/>
      <c r="S428" s="498"/>
      <c r="T428" s="498"/>
      <c r="U428" s="493" t="str">
        <f>IFERROR(IF(AND(Tabla465[[#This Row],[Cantidad de Insumos]]="",Tabla465[[#This Row],[Precio Unitario]]=""),"",Tabla465[[#This Row],[Precio Unitario]]*Tabla465[[#This Row],[Cantidad de Insumos]]),"")</f>
        <v/>
      </c>
      <c r="V428" s="493" t="str">
        <f>IFERROR(VLOOKUP($J428,[1]Insumos!$C$2:$F$528,4,FALSE),"")</f>
        <v/>
      </c>
      <c r="W428" s="504"/>
    </row>
    <row r="429" spans="2:23" x14ac:dyDescent="0.2">
      <c r="B429" s="490" t="str">
        <f>IF(Tabla465[[#This Row],[Tipos de Acciones]]="","",CONCATENATE(Tabla465[[#This Row],[POA]],".",Tabla465[[#This Row],[SRS]],".",Tabla465[[#This Row],[AREA]],".",Tabla465[[#This Row],[TIPO]]))</f>
        <v/>
      </c>
      <c r="C429" s="490" t="str">
        <f>IF(Tabla465[[#This Row],[Tipos de Acciones]]="","",'[1]Formulario PPGR1'!$N$2)</f>
        <v/>
      </c>
      <c r="D429" s="490" t="str">
        <f>IF(Tabla465[[#This Row],[Tipos de Acciones]]="","",'[1]Formulario PPGR1'!$N$3)</f>
        <v/>
      </c>
      <c r="E429" s="490" t="str">
        <f>IF(Tabla465[[#This Row],[Tipos de Acciones]]="","",'[1]Formulario PPGR1'!$N$4)</f>
        <v/>
      </c>
      <c r="F429" s="490" t="str">
        <f>IF(Tabla465[[#This Row],[Tipos de Acciones]]="","",'[1]Formulario PPGR1'!$N$5)</f>
        <v/>
      </c>
      <c r="G429" s="499"/>
      <c r="H429" s="509"/>
      <c r="I429" s="510" t="str">
        <f>IFERROR(VLOOKUP(Tabla465[[#This Row],[Tipo de Equipo]],[1]LSIns!F16:G32,2,FALSE),"")</f>
        <v/>
      </c>
      <c r="J429" s="509"/>
      <c r="K429" s="509"/>
      <c r="L429" s="509"/>
      <c r="M429" s="499"/>
      <c r="N429" s="511"/>
      <c r="O429" s="511"/>
      <c r="P429" s="512" t="str">
        <f>IFERROR(VLOOKUP(Tabla465[[#This Row],[Provincia]],[1]Prov!$A$2:$B$156,2,FALSE),"")</f>
        <v/>
      </c>
      <c r="Q429" s="513"/>
      <c r="R429" s="498"/>
      <c r="S429" s="498"/>
      <c r="T429" s="498"/>
      <c r="U429" s="493" t="str">
        <f>IFERROR(IF(AND(Tabla465[[#This Row],[Cantidad de Insumos]]="",Tabla465[[#This Row],[Precio Unitario]]=""),"",Tabla465[[#This Row],[Precio Unitario]]*Tabla465[[#This Row],[Cantidad de Insumos]]),"")</f>
        <v/>
      </c>
      <c r="V429" s="493" t="str">
        <f>IFERROR(VLOOKUP($J429,[1]Insumos!$C$2:$F$528,4,FALSE),"")</f>
        <v/>
      </c>
      <c r="W429" s="504"/>
    </row>
    <row r="430" spans="2:23" x14ac:dyDescent="0.2">
      <c r="B430" s="490" t="str">
        <f>IF(Tabla465[[#This Row],[Tipos de Acciones]]="","",CONCATENATE(Tabla465[[#This Row],[POA]],".",Tabla465[[#This Row],[SRS]],".",Tabla465[[#This Row],[AREA]],".",Tabla465[[#This Row],[TIPO]]))</f>
        <v/>
      </c>
      <c r="C430" s="490" t="str">
        <f>IF(Tabla465[[#This Row],[Tipos de Acciones]]="","",'[1]Formulario PPGR1'!$N$2)</f>
        <v/>
      </c>
      <c r="D430" s="490" t="str">
        <f>IF(Tabla465[[#This Row],[Tipos de Acciones]]="","",'[1]Formulario PPGR1'!$N$3)</f>
        <v/>
      </c>
      <c r="E430" s="490" t="str">
        <f>IF(Tabla465[[#This Row],[Tipos de Acciones]]="","",'[1]Formulario PPGR1'!$N$4)</f>
        <v/>
      </c>
      <c r="F430" s="490" t="str">
        <f>IF(Tabla465[[#This Row],[Tipos de Acciones]]="","",'[1]Formulario PPGR1'!$N$5)</f>
        <v/>
      </c>
      <c r="G430" s="499"/>
      <c r="H430" s="509"/>
      <c r="I430" s="510" t="str">
        <f>IFERROR(VLOOKUP(Tabla465[[#This Row],[Tipo de Equipo]],[1]LSIns!F16:G32,2,FALSE),"")</f>
        <v/>
      </c>
      <c r="J430" s="509"/>
      <c r="K430" s="509"/>
      <c r="L430" s="509"/>
      <c r="M430" s="499"/>
      <c r="N430" s="511"/>
      <c r="O430" s="511"/>
      <c r="P430" s="512" t="str">
        <f>IFERROR(VLOOKUP(Tabla465[[#This Row],[Provincia]],[1]Prov!$A$2:$B$156,2,FALSE),"")</f>
        <v/>
      </c>
      <c r="Q430" s="513"/>
      <c r="R430" s="498"/>
      <c r="S430" s="498"/>
      <c r="T430" s="498"/>
      <c r="U430" s="493" t="str">
        <f>IFERROR(IF(AND(Tabla465[[#This Row],[Cantidad de Insumos]]="",Tabla465[[#This Row],[Precio Unitario]]=""),"",Tabla465[[#This Row],[Precio Unitario]]*Tabla465[[#This Row],[Cantidad de Insumos]]),"")</f>
        <v/>
      </c>
      <c r="V430" s="493" t="str">
        <f>IFERROR(VLOOKUP($J430,[1]Insumos!$C$2:$F$528,4,FALSE),"")</f>
        <v/>
      </c>
      <c r="W430" s="504"/>
    </row>
    <row r="431" spans="2:23" x14ac:dyDescent="0.2">
      <c r="B431" s="490" t="str">
        <f>IF(Tabla465[[#This Row],[Tipos de Acciones]]="","",CONCATENATE(Tabla465[[#This Row],[POA]],".",Tabla465[[#This Row],[SRS]],".",Tabla465[[#This Row],[AREA]],".",Tabla465[[#This Row],[TIPO]]))</f>
        <v/>
      </c>
      <c r="C431" s="490" t="str">
        <f>IF(Tabla465[[#This Row],[Tipos de Acciones]]="","",'[1]Formulario PPGR1'!$N$2)</f>
        <v/>
      </c>
      <c r="D431" s="490" t="str">
        <f>IF(Tabla465[[#This Row],[Tipos de Acciones]]="","",'[1]Formulario PPGR1'!$N$3)</f>
        <v/>
      </c>
      <c r="E431" s="490" t="str">
        <f>IF(Tabla465[[#This Row],[Tipos de Acciones]]="","",'[1]Formulario PPGR1'!$N$4)</f>
        <v/>
      </c>
      <c r="F431" s="490" t="str">
        <f>IF(Tabla465[[#This Row],[Tipos de Acciones]]="","",'[1]Formulario PPGR1'!$N$5)</f>
        <v/>
      </c>
      <c r="G431" s="499"/>
      <c r="H431" s="509"/>
      <c r="I431" s="510" t="str">
        <f>IFERROR(VLOOKUP(Tabla465[[#This Row],[Tipo de Equipo]],[1]LSIns!F16:G32,2,FALSE),"")</f>
        <v/>
      </c>
      <c r="J431" s="509"/>
      <c r="K431" s="509"/>
      <c r="L431" s="509"/>
      <c r="M431" s="499"/>
      <c r="N431" s="511"/>
      <c r="O431" s="511"/>
      <c r="P431" s="512" t="str">
        <f>IFERROR(VLOOKUP(Tabla465[[#This Row],[Provincia]],[1]Prov!$A$2:$B$156,2,FALSE),"")</f>
        <v/>
      </c>
      <c r="Q431" s="513"/>
      <c r="R431" s="498"/>
      <c r="S431" s="498"/>
      <c r="T431" s="498"/>
      <c r="U431" s="493" t="str">
        <f>IFERROR(IF(AND(Tabla465[[#This Row],[Cantidad de Insumos]]="",Tabla465[[#This Row],[Precio Unitario]]=""),"",Tabla465[[#This Row],[Precio Unitario]]*Tabla465[[#This Row],[Cantidad de Insumos]]),"")</f>
        <v/>
      </c>
      <c r="V431" s="493" t="str">
        <f>IFERROR(VLOOKUP($J431,[1]Insumos!$C$2:$F$528,4,FALSE),"")</f>
        <v/>
      </c>
      <c r="W431" s="504"/>
    </row>
    <row r="432" spans="2:23" x14ac:dyDescent="0.2">
      <c r="B432" s="490" t="str">
        <f>IF(Tabla465[[#This Row],[Tipos de Acciones]]="","",CONCATENATE(Tabla465[[#This Row],[POA]],".",Tabla465[[#This Row],[SRS]],".",Tabla465[[#This Row],[AREA]],".",Tabla465[[#This Row],[TIPO]]))</f>
        <v/>
      </c>
      <c r="C432" s="490" t="str">
        <f>IF(Tabla465[[#This Row],[Tipos de Acciones]]="","",'[1]Formulario PPGR1'!$N$2)</f>
        <v/>
      </c>
      <c r="D432" s="490" t="str">
        <f>IF(Tabla465[[#This Row],[Tipos de Acciones]]="","",'[1]Formulario PPGR1'!$N$3)</f>
        <v/>
      </c>
      <c r="E432" s="490" t="str">
        <f>IF(Tabla465[[#This Row],[Tipos de Acciones]]="","",'[1]Formulario PPGR1'!$N$4)</f>
        <v/>
      </c>
      <c r="F432" s="490" t="str">
        <f>IF(Tabla465[[#This Row],[Tipos de Acciones]]="","",'[1]Formulario PPGR1'!$N$5)</f>
        <v/>
      </c>
      <c r="G432" s="499"/>
      <c r="H432" s="509"/>
      <c r="I432" s="510" t="str">
        <f>IFERROR(VLOOKUP(Tabla465[[#This Row],[Tipo de Equipo]],[1]LSIns!F16:G32,2,FALSE),"")</f>
        <v/>
      </c>
      <c r="J432" s="509"/>
      <c r="K432" s="509"/>
      <c r="L432" s="509"/>
      <c r="M432" s="499"/>
      <c r="N432" s="511"/>
      <c r="O432" s="511"/>
      <c r="P432" s="512" t="str">
        <f>IFERROR(VLOOKUP(Tabla465[[#This Row],[Provincia]],[1]Prov!$A$2:$B$156,2,FALSE),"")</f>
        <v/>
      </c>
      <c r="Q432" s="513"/>
      <c r="R432" s="498"/>
      <c r="S432" s="498"/>
      <c r="T432" s="498"/>
      <c r="U432" s="493" t="str">
        <f>IFERROR(IF(AND(Tabla465[[#This Row],[Cantidad de Insumos]]="",Tabla465[[#This Row],[Precio Unitario]]=""),"",Tabla465[[#This Row],[Precio Unitario]]*Tabla465[[#This Row],[Cantidad de Insumos]]),"")</f>
        <v/>
      </c>
      <c r="V432" s="493" t="str">
        <f>IFERROR(VLOOKUP($J432,[1]Insumos!$C$2:$F$528,4,FALSE),"")</f>
        <v/>
      </c>
      <c r="W432" s="504"/>
    </row>
    <row r="433" spans="2:23" x14ac:dyDescent="0.2">
      <c r="B433" s="490" t="str">
        <f>IF(Tabla465[[#This Row],[Tipos de Acciones]]="","",CONCATENATE(Tabla465[[#This Row],[POA]],".",Tabla465[[#This Row],[SRS]],".",Tabla465[[#This Row],[AREA]],".",Tabla465[[#This Row],[TIPO]]))</f>
        <v/>
      </c>
      <c r="C433" s="490" t="str">
        <f>IF(Tabla465[[#This Row],[Tipos de Acciones]]="","",'[1]Formulario PPGR1'!$N$2)</f>
        <v/>
      </c>
      <c r="D433" s="490" t="str">
        <f>IF(Tabla465[[#This Row],[Tipos de Acciones]]="","",'[1]Formulario PPGR1'!$N$3)</f>
        <v/>
      </c>
      <c r="E433" s="490" t="str">
        <f>IF(Tabla465[[#This Row],[Tipos de Acciones]]="","",'[1]Formulario PPGR1'!$N$4)</f>
        <v/>
      </c>
      <c r="F433" s="490" t="str">
        <f>IF(Tabla465[[#This Row],[Tipos de Acciones]]="","",'[1]Formulario PPGR1'!$N$5)</f>
        <v/>
      </c>
      <c r="G433" s="499"/>
      <c r="H433" s="509"/>
      <c r="I433" s="510" t="str">
        <f>IFERROR(VLOOKUP(Tabla465[[#This Row],[Tipo de Equipo]],[1]LSIns!F16:G32,2,FALSE),"")</f>
        <v/>
      </c>
      <c r="J433" s="509"/>
      <c r="K433" s="509"/>
      <c r="L433" s="509"/>
      <c r="M433" s="499"/>
      <c r="N433" s="511"/>
      <c r="O433" s="511"/>
      <c r="P433" s="512" t="str">
        <f>IFERROR(VLOOKUP(Tabla465[[#This Row],[Provincia]],[1]Prov!$A$2:$B$156,2,FALSE),"")</f>
        <v/>
      </c>
      <c r="Q433" s="513"/>
      <c r="R433" s="498"/>
      <c r="S433" s="498"/>
      <c r="T433" s="498"/>
      <c r="U433" s="493" t="str">
        <f>IFERROR(IF(AND(Tabla465[[#This Row],[Cantidad de Insumos]]="",Tabla465[[#This Row],[Precio Unitario]]=""),"",Tabla465[[#This Row],[Precio Unitario]]*Tabla465[[#This Row],[Cantidad de Insumos]]),"")</f>
        <v/>
      </c>
      <c r="V433" s="493" t="str">
        <f>IFERROR(VLOOKUP($J433,[1]Insumos!$C$2:$F$528,4,FALSE),"")</f>
        <v/>
      </c>
      <c r="W433" s="504"/>
    </row>
    <row r="434" spans="2:23" x14ac:dyDescent="0.2">
      <c r="B434" s="490" t="str">
        <f>IF(Tabla465[[#This Row],[Tipos de Acciones]]="","",CONCATENATE(Tabla465[[#This Row],[POA]],".",Tabla465[[#This Row],[SRS]],".",Tabla465[[#This Row],[AREA]],".",Tabla465[[#This Row],[TIPO]]))</f>
        <v/>
      </c>
      <c r="C434" s="490" t="str">
        <f>IF(Tabla465[[#This Row],[Tipos de Acciones]]="","",'[1]Formulario PPGR1'!$N$2)</f>
        <v/>
      </c>
      <c r="D434" s="490" t="str">
        <f>IF(Tabla465[[#This Row],[Tipos de Acciones]]="","",'[1]Formulario PPGR1'!$N$3)</f>
        <v/>
      </c>
      <c r="E434" s="490" t="str">
        <f>IF(Tabla465[[#This Row],[Tipos de Acciones]]="","",'[1]Formulario PPGR1'!$N$4)</f>
        <v/>
      </c>
      <c r="F434" s="490" t="str">
        <f>IF(Tabla465[[#This Row],[Tipos de Acciones]]="","",'[1]Formulario PPGR1'!$N$5)</f>
        <v/>
      </c>
      <c r="G434" s="499"/>
      <c r="H434" s="509"/>
      <c r="I434" s="510" t="str">
        <f>IFERROR(VLOOKUP(Tabla465[[#This Row],[Tipo de Equipo]],[1]LSIns!F16:G32,2,FALSE),"")</f>
        <v/>
      </c>
      <c r="J434" s="509"/>
      <c r="K434" s="509"/>
      <c r="L434" s="509"/>
      <c r="M434" s="499"/>
      <c r="N434" s="511"/>
      <c r="O434" s="511"/>
      <c r="P434" s="512" t="str">
        <f>IFERROR(VLOOKUP(Tabla465[[#This Row],[Provincia]],[1]Prov!$A$2:$B$156,2,FALSE),"")</f>
        <v/>
      </c>
      <c r="Q434" s="513"/>
      <c r="R434" s="498"/>
      <c r="S434" s="498"/>
      <c r="T434" s="498"/>
      <c r="U434" s="493" t="str">
        <f>IFERROR(IF(AND(Tabla465[[#This Row],[Cantidad de Insumos]]="",Tabla465[[#This Row],[Precio Unitario]]=""),"",Tabla465[[#This Row],[Precio Unitario]]*Tabla465[[#This Row],[Cantidad de Insumos]]),"")</f>
        <v/>
      </c>
      <c r="V434" s="493" t="str">
        <f>IFERROR(VLOOKUP($J434,[1]Insumos!$C$2:$F$528,4,FALSE),"")</f>
        <v/>
      </c>
      <c r="W434" s="504"/>
    </row>
    <row r="435" spans="2:23" x14ac:dyDescent="0.2">
      <c r="B435" s="490" t="str">
        <f>IF(Tabla465[[#This Row],[Tipos de Acciones]]="","",CONCATENATE(Tabla465[[#This Row],[POA]],".",Tabla465[[#This Row],[SRS]],".",Tabla465[[#This Row],[AREA]],".",Tabla465[[#This Row],[TIPO]]))</f>
        <v/>
      </c>
      <c r="C435" s="490" t="str">
        <f>IF(Tabla465[[#This Row],[Tipos de Acciones]]="","",'[1]Formulario PPGR1'!$N$2)</f>
        <v/>
      </c>
      <c r="D435" s="490" t="str">
        <f>IF(Tabla465[[#This Row],[Tipos de Acciones]]="","",'[1]Formulario PPGR1'!$N$3)</f>
        <v/>
      </c>
      <c r="E435" s="490" t="str">
        <f>IF(Tabla465[[#This Row],[Tipos de Acciones]]="","",'[1]Formulario PPGR1'!$N$4)</f>
        <v/>
      </c>
      <c r="F435" s="490" t="str">
        <f>IF(Tabla465[[#This Row],[Tipos de Acciones]]="","",'[1]Formulario PPGR1'!$N$5)</f>
        <v/>
      </c>
      <c r="G435" s="499"/>
      <c r="H435" s="509"/>
      <c r="I435" s="510" t="str">
        <f>IFERROR(VLOOKUP(Tabla465[[#This Row],[Tipo de Equipo]],[1]LSIns!F16:G32,2,FALSE),"")</f>
        <v/>
      </c>
      <c r="J435" s="509"/>
      <c r="K435" s="509"/>
      <c r="L435" s="509"/>
      <c r="M435" s="499"/>
      <c r="N435" s="511"/>
      <c r="O435" s="511"/>
      <c r="P435" s="512" t="str">
        <f>IFERROR(VLOOKUP(Tabla465[[#This Row],[Provincia]],[1]Prov!$A$2:$B$156,2,FALSE),"")</f>
        <v/>
      </c>
      <c r="Q435" s="513"/>
      <c r="R435" s="498"/>
      <c r="S435" s="498"/>
      <c r="T435" s="498"/>
      <c r="U435" s="493" t="str">
        <f>IFERROR(IF(AND(Tabla465[[#This Row],[Cantidad de Insumos]]="",Tabla465[[#This Row],[Precio Unitario]]=""),"",Tabla465[[#This Row],[Precio Unitario]]*Tabla465[[#This Row],[Cantidad de Insumos]]),"")</f>
        <v/>
      </c>
      <c r="V435" s="493" t="str">
        <f>IFERROR(VLOOKUP($J435,[1]Insumos!$C$2:$F$528,4,FALSE),"")</f>
        <v/>
      </c>
      <c r="W435" s="504"/>
    </row>
    <row r="436" spans="2:23" x14ac:dyDescent="0.2">
      <c r="B436" s="490" t="str">
        <f>IF(Tabla465[[#This Row],[Tipos de Acciones]]="","",CONCATENATE(Tabla465[[#This Row],[POA]],".",Tabla465[[#This Row],[SRS]],".",Tabla465[[#This Row],[AREA]],".",Tabla465[[#This Row],[TIPO]]))</f>
        <v/>
      </c>
      <c r="C436" s="490" t="str">
        <f>IF(Tabla465[[#This Row],[Tipos de Acciones]]="","",'[1]Formulario PPGR1'!$N$2)</f>
        <v/>
      </c>
      <c r="D436" s="490" t="str">
        <f>IF(Tabla465[[#This Row],[Tipos de Acciones]]="","",'[1]Formulario PPGR1'!$N$3)</f>
        <v/>
      </c>
      <c r="E436" s="490" t="str">
        <f>IF(Tabla465[[#This Row],[Tipos de Acciones]]="","",'[1]Formulario PPGR1'!$N$4)</f>
        <v/>
      </c>
      <c r="F436" s="490" t="str">
        <f>IF(Tabla465[[#This Row],[Tipos de Acciones]]="","",'[1]Formulario PPGR1'!$N$5)</f>
        <v/>
      </c>
      <c r="G436" s="499"/>
      <c r="H436" s="509"/>
      <c r="I436" s="510" t="str">
        <f>IFERROR(VLOOKUP(Tabla465[[#This Row],[Tipo de Equipo]],[1]LSIns!F16:G32,2,FALSE),"")</f>
        <v/>
      </c>
      <c r="J436" s="509"/>
      <c r="K436" s="509"/>
      <c r="L436" s="509"/>
      <c r="M436" s="499"/>
      <c r="N436" s="511"/>
      <c r="O436" s="511"/>
      <c r="P436" s="512" t="str">
        <f>IFERROR(VLOOKUP(Tabla465[[#This Row],[Provincia]],[1]Prov!$A$2:$B$156,2,FALSE),"")</f>
        <v/>
      </c>
      <c r="Q436" s="513"/>
      <c r="R436" s="498"/>
      <c r="S436" s="498"/>
      <c r="T436" s="498"/>
      <c r="U436" s="493" t="str">
        <f>IFERROR(IF(AND(Tabla465[[#This Row],[Cantidad de Insumos]]="",Tabla465[[#This Row],[Precio Unitario]]=""),"",Tabla465[[#This Row],[Precio Unitario]]*Tabla465[[#This Row],[Cantidad de Insumos]]),"")</f>
        <v/>
      </c>
      <c r="V436" s="493" t="str">
        <f>IFERROR(VLOOKUP($J436,[1]Insumos!$C$2:$F$528,4,FALSE),"")</f>
        <v/>
      </c>
      <c r="W436" s="504"/>
    </row>
    <row r="437" spans="2:23" x14ac:dyDescent="0.2">
      <c r="B437" s="490" t="str">
        <f>IF(Tabla465[[#This Row],[Tipos de Acciones]]="","",CONCATENATE(Tabla465[[#This Row],[POA]],".",Tabla465[[#This Row],[SRS]],".",Tabla465[[#This Row],[AREA]],".",Tabla465[[#This Row],[TIPO]]))</f>
        <v/>
      </c>
      <c r="C437" s="490" t="str">
        <f>IF(Tabla465[[#This Row],[Tipos de Acciones]]="","",'[1]Formulario PPGR1'!$N$2)</f>
        <v/>
      </c>
      <c r="D437" s="490" t="str">
        <f>IF(Tabla465[[#This Row],[Tipos de Acciones]]="","",'[1]Formulario PPGR1'!$N$3)</f>
        <v/>
      </c>
      <c r="E437" s="490" t="str">
        <f>IF(Tabla465[[#This Row],[Tipos de Acciones]]="","",'[1]Formulario PPGR1'!$N$4)</f>
        <v/>
      </c>
      <c r="F437" s="490" t="str">
        <f>IF(Tabla465[[#This Row],[Tipos de Acciones]]="","",'[1]Formulario PPGR1'!$N$5)</f>
        <v/>
      </c>
      <c r="G437" s="499"/>
      <c r="H437" s="509"/>
      <c r="I437" s="510" t="str">
        <f>IFERROR(VLOOKUP(Tabla465[[#This Row],[Tipo de Equipo]],[1]LSIns!F16:G32,2,FALSE),"")</f>
        <v/>
      </c>
      <c r="J437" s="509"/>
      <c r="K437" s="509"/>
      <c r="L437" s="509"/>
      <c r="M437" s="499"/>
      <c r="N437" s="511"/>
      <c r="O437" s="511"/>
      <c r="P437" s="512" t="str">
        <f>IFERROR(VLOOKUP(Tabla465[[#This Row],[Provincia]],[1]Prov!$A$2:$B$156,2,FALSE),"")</f>
        <v/>
      </c>
      <c r="Q437" s="513"/>
      <c r="R437" s="498"/>
      <c r="S437" s="498"/>
      <c r="T437" s="498"/>
      <c r="U437" s="493" t="str">
        <f>IFERROR(IF(AND(Tabla465[[#This Row],[Cantidad de Insumos]]="",Tabla465[[#This Row],[Precio Unitario]]=""),"",Tabla465[[#This Row],[Precio Unitario]]*Tabla465[[#This Row],[Cantidad de Insumos]]),"")</f>
        <v/>
      </c>
      <c r="V437" s="493" t="str">
        <f>IFERROR(VLOOKUP($J437,[1]Insumos!$C$2:$F$528,4,FALSE),"")</f>
        <v/>
      </c>
      <c r="W437" s="504"/>
    </row>
    <row r="438" spans="2:23" x14ac:dyDescent="0.2">
      <c r="B438" s="490" t="str">
        <f>IF(Tabla465[[#This Row],[Tipos de Acciones]]="","",CONCATENATE(Tabla465[[#This Row],[POA]],".",Tabla465[[#This Row],[SRS]],".",Tabla465[[#This Row],[AREA]],".",Tabla465[[#This Row],[TIPO]]))</f>
        <v/>
      </c>
      <c r="C438" s="490" t="str">
        <f>IF(Tabla465[[#This Row],[Tipos de Acciones]]="","",'[1]Formulario PPGR1'!$N$2)</f>
        <v/>
      </c>
      <c r="D438" s="490" t="str">
        <f>IF(Tabla465[[#This Row],[Tipos de Acciones]]="","",'[1]Formulario PPGR1'!$N$3)</f>
        <v/>
      </c>
      <c r="E438" s="490" t="str">
        <f>IF(Tabla465[[#This Row],[Tipos de Acciones]]="","",'[1]Formulario PPGR1'!$N$4)</f>
        <v/>
      </c>
      <c r="F438" s="490" t="str">
        <f>IF(Tabla465[[#This Row],[Tipos de Acciones]]="","",'[1]Formulario PPGR1'!$N$5)</f>
        <v/>
      </c>
      <c r="G438" s="499"/>
      <c r="H438" s="509"/>
      <c r="I438" s="510" t="str">
        <f>IFERROR(VLOOKUP(Tabla465[[#This Row],[Tipo de Equipo]],[1]LSIns!F16:G32,2,FALSE),"")</f>
        <v/>
      </c>
      <c r="J438" s="509"/>
      <c r="K438" s="509"/>
      <c r="L438" s="509"/>
      <c r="M438" s="499"/>
      <c r="N438" s="511"/>
      <c r="O438" s="511"/>
      <c r="P438" s="512" t="str">
        <f>IFERROR(VLOOKUP(Tabla465[[#This Row],[Provincia]],[1]Prov!$A$2:$B$156,2,FALSE),"")</f>
        <v/>
      </c>
      <c r="Q438" s="513"/>
      <c r="R438" s="498"/>
      <c r="S438" s="498"/>
      <c r="T438" s="498"/>
      <c r="U438" s="493" t="str">
        <f>IFERROR(IF(AND(Tabla465[[#This Row],[Cantidad de Insumos]]="",Tabla465[[#This Row],[Precio Unitario]]=""),"",Tabla465[[#This Row],[Precio Unitario]]*Tabla465[[#This Row],[Cantidad de Insumos]]),"")</f>
        <v/>
      </c>
      <c r="V438" s="493" t="str">
        <f>IFERROR(VLOOKUP($J438,[1]Insumos!$C$2:$F$528,4,FALSE),"")</f>
        <v/>
      </c>
      <c r="W438" s="504"/>
    </row>
    <row r="439" spans="2:23" x14ac:dyDescent="0.2">
      <c r="B439" s="490" t="str">
        <f>IF(Tabla465[[#This Row],[Tipos de Acciones]]="","",CONCATENATE(Tabla465[[#This Row],[POA]],".",Tabla465[[#This Row],[SRS]],".",Tabla465[[#This Row],[AREA]],".",Tabla465[[#This Row],[TIPO]]))</f>
        <v/>
      </c>
      <c r="C439" s="490" t="str">
        <f>IF(Tabla465[[#This Row],[Tipos de Acciones]]="","",'[1]Formulario PPGR1'!$N$2)</f>
        <v/>
      </c>
      <c r="D439" s="490" t="str">
        <f>IF(Tabla465[[#This Row],[Tipos de Acciones]]="","",'[1]Formulario PPGR1'!$N$3)</f>
        <v/>
      </c>
      <c r="E439" s="490" t="str">
        <f>IF(Tabla465[[#This Row],[Tipos de Acciones]]="","",'[1]Formulario PPGR1'!$N$4)</f>
        <v/>
      </c>
      <c r="F439" s="490" t="str">
        <f>IF(Tabla465[[#This Row],[Tipos de Acciones]]="","",'[1]Formulario PPGR1'!$N$5)</f>
        <v/>
      </c>
      <c r="G439" s="499"/>
      <c r="H439" s="509"/>
      <c r="I439" s="510" t="str">
        <f>IFERROR(VLOOKUP(Tabla465[[#This Row],[Tipo de Equipo]],[1]LSIns!F16:G32,2,FALSE),"")</f>
        <v/>
      </c>
      <c r="J439" s="509"/>
      <c r="K439" s="509"/>
      <c r="L439" s="509"/>
      <c r="M439" s="499"/>
      <c r="N439" s="511"/>
      <c r="O439" s="511"/>
      <c r="P439" s="512" t="str">
        <f>IFERROR(VLOOKUP(Tabla465[[#This Row],[Provincia]],[1]Prov!$A$2:$B$156,2,FALSE),"")</f>
        <v/>
      </c>
      <c r="Q439" s="513"/>
      <c r="R439" s="498"/>
      <c r="S439" s="498"/>
      <c r="T439" s="498"/>
      <c r="U439" s="493" t="str">
        <f>IFERROR(IF(AND(Tabla465[[#This Row],[Cantidad de Insumos]]="",Tabla465[[#This Row],[Precio Unitario]]=""),"",Tabla465[[#This Row],[Precio Unitario]]*Tabla465[[#This Row],[Cantidad de Insumos]]),"")</f>
        <v/>
      </c>
      <c r="V439" s="493" t="str">
        <f>IFERROR(VLOOKUP($J439,[1]Insumos!$C$2:$F$528,4,FALSE),"")</f>
        <v/>
      </c>
      <c r="W439" s="504"/>
    </row>
    <row r="440" spans="2:23" x14ac:dyDescent="0.2">
      <c r="B440" s="490" t="str">
        <f>IF(Tabla465[[#This Row],[Tipos de Acciones]]="","",CONCATENATE(Tabla465[[#This Row],[POA]],".",Tabla465[[#This Row],[SRS]],".",Tabla465[[#This Row],[AREA]],".",Tabla465[[#This Row],[TIPO]]))</f>
        <v/>
      </c>
      <c r="C440" s="490" t="str">
        <f>IF(Tabla465[[#This Row],[Tipos de Acciones]]="","",'[1]Formulario PPGR1'!$N$2)</f>
        <v/>
      </c>
      <c r="D440" s="490" t="str">
        <f>IF(Tabla465[[#This Row],[Tipos de Acciones]]="","",'[1]Formulario PPGR1'!$N$3)</f>
        <v/>
      </c>
      <c r="E440" s="490" t="str">
        <f>IF(Tabla465[[#This Row],[Tipos de Acciones]]="","",'[1]Formulario PPGR1'!$N$4)</f>
        <v/>
      </c>
      <c r="F440" s="490" t="str">
        <f>IF(Tabla465[[#This Row],[Tipos de Acciones]]="","",'[1]Formulario PPGR1'!$N$5)</f>
        <v/>
      </c>
      <c r="G440" s="499"/>
      <c r="H440" s="509"/>
      <c r="I440" s="510" t="str">
        <f>IFERROR(VLOOKUP(Tabla465[[#This Row],[Tipo de Equipo]],[1]LSIns!F16:G32,2,FALSE),"")</f>
        <v/>
      </c>
      <c r="J440" s="509"/>
      <c r="K440" s="509"/>
      <c r="L440" s="509"/>
      <c r="M440" s="499"/>
      <c r="N440" s="511"/>
      <c r="O440" s="511"/>
      <c r="P440" s="512" t="str">
        <f>IFERROR(VLOOKUP(Tabla465[[#This Row],[Provincia]],[1]Prov!$A$2:$B$156,2,FALSE),"")</f>
        <v/>
      </c>
      <c r="Q440" s="513"/>
      <c r="R440" s="498"/>
      <c r="S440" s="498"/>
      <c r="T440" s="498"/>
      <c r="U440" s="493" t="str">
        <f>IFERROR(IF(AND(Tabla465[[#This Row],[Cantidad de Insumos]]="",Tabla465[[#This Row],[Precio Unitario]]=""),"",Tabla465[[#This Row],[Precio Unitario]]*Tabla465[[#This Row],[Cantidad de Insumos]]),"")</f>
        <v/>
      </c>
      <c r="V440" s="493" t="str">
        <f>IFERROR(VLOOKUP($J440,[1]Insumos!$C$2:$F$528,4,FALSE),"")</f>
        <v/>
      </c>
      <c r="W440" s="504"/>
    </row>
    <row r="441" spans="2:23" x14ac:dyDescent="0.2">
      <c r="B441" s="490" t="str">
        <f>IF(Tabla465[[#This Row],[Tipos de Acciones]]="","",CONCATENATE(Tabla465[[#This Row],[POA]],".",Tabla465[[#This Row],[SRS]],".",Tabla465[[#This Row],[AREA]],".",Tabla465[[#This Row],[TIPO]]))</f>
        <v/>
      </c>
      <c r="C441" s="490" t="str">
        <f>IF(Tabla465[[#This Row],[Tipos de Acciones]]="","",'[1]Formulario PPGR1'!$N$2)</f>
        <v/>
      </c>
      <c r="D441" s="490" t="str">
        <f>IF(Tabla465[[#This Row],[Tipos de Acciones]]="","",'[1]Formulario PPGR1'!$N$3)</f>
        <v/>
      </c>
      <c r="E441" s="490" t="str">
        <f>IF(Tabla465[[#This Row],[Tipos de Acciones]]="","",'[1]Formulario PPGR1'!$N$4)</f>
        <v/>
      </c>
      <c r="F441" s="490" t="str">
        <f>IF(Tabla465[[#This Row],[Tipos de Acciones]]="","",'[1]Formulario PPGR1'!$N$5)</f>
        <v/>
      </c>
      <c r="G441" s="499"/>
      <c r="H441" s="509"/>
      <c r="I441" s="510" t="str">
        <f>IFERROR(VLOOKUP(Tabla465[[#This Row],[Tipo de Equipo]],[1]LSIns!F16:G32,2,FALSE),"")</f>
        <v/>
      </c>
      <c r="J441" s="509"/>
      <c r="K441" s="509"/>
      <c r="L441" s="509"/>
      <c r="M441" s="499"/>
      <c r="N441" s="511"/>
      <c r="O441" s="511"/>
      <c r="P441" s="512" t="str">
        <f>IFERROR(VLOOKUP(Tabla465[[#This Row],[Provincia]],[1]Prov!$A$2:$B$156,2,FALSE),"")</f>
        <v/>
      </c>
      <c r="Q441" s="513"/>
      <c r="R441" s="498"/>
      <c r="S441" s="498"/>
      <c r="T441" s="498"/>
      <c r="U441" s="493" t="str">
        <f>IFERROR(IF(AND(Tabla465[[#This Row],[Cantidad de Insumos]]="",Tabla465[[#This Row],[Precio Unitario]]=""),"",Tabla465[[#This Row],[Precio Unitario]]*Tabla465[[#This Row],[Cantidad de Insumos]]),"")</f>
        <v/>
      </c>
      <c r="V441" s="493" t="str">
        <f>IFERROR(VLOOKUP($J441,[1]Insumos!$C$2:$F$528,4,FALSE),"")</f>
        <v/>
      </c>
      <c r="W441" s="504"/>
    </row>
    <row r="442" spans="2:23" x14ac:dyDescent="0.2">
      <c r="B442" s="490" t="str">
        <f>IF(Tabla465[[#This Row],[Tipos de Acciones]]="","",CONCATENATE(Tabla465[[#This Row],[POA]],".",Tabla465[[#This Row],[SRS]],".",Tabla465[[#This Row],[AREA]],".",Tabla465[[#This Row],[TIPO]]))</f>
        <v/>
      </c>
      <c r="C442" s="490" t="str">
        <f>IF(Tabla465[[#This Row],[Tipos de Acciones]]="","",'[1]Formulario PPGR1'!$N$2)</f>
        <v/>
      </c>
      <c r="D442" s="490" t="str">
        <f>IF(Tabla465[[#This Row],[Tipos de Acciones]]="","",'[1]Formulario PPGR1'!$N$3)</f>
        <v/>
      </c>
      <c r="E442" s="490" t="str">
        <f>IF(Tabla465[[#This Row],[Tipos de Acciones]]="","",'[1]Formulario PPGR1'!$N$4)</f>
        <v/>
      </c>
      <c r="F442" s="490" t="str">
        <f>IF(Tabla465[[#This Row],[Tipos de Acciones]]="","",'[1]Formulario PPGR1'!$N$5)</f>
        <v/>
      </c>
      <c r="G442" s="499"/>
      <c r="H442" s="509"/>
      <c r="I442" s="510" t="str">
        <f>IFERROR(VLOOKUP(Tabla465[[#This Row],[Tipo de Equipo]],[1]LSIns!F16:G32,2,FALSE),"")</f>
        <v/>
      </c>
      <c r="J442" s="509"/>
      <c r="K442" s="509"/>
      <c r="L442" s="509"/>
      <c r="M442" s="499"/>
      <c r="N442" s="511"/>
      <c r="O442" s="511"/>
      <c r="P442" s="512" t="str">
        <f>IFERROR(VLOOKUP(Tabla465[[#This Row],[Provincia]],[1]Prov!$A$2:$B$156,2,FALSE),"")</f>
        <v/>
      </c>
      <c r="Q442" s="513"/>
      <c r="R442" s="498"/>
      <c r="S442" s="498"/>
      <c r="T442" s="498"/>
      <c r="U442" s="493" t="str">
        <f>IFERROR(IF(AND(Tabla465[[#This Row],[Cantidad de Insumos]]="",Tabla465[[#This Row],[Precio Unitario]]=""),"",Tabla465[[#This Row],[Precio Unitario]]*Tabla465[[#This Row],[Cantidad de Insumos]]),"")</f>
        <v/>
      </c>
      <c r="V442" s="493" t="str">
        <f>IFERROR(VLOOKUP($J442,[1]Insumos!$C$2:$F$528,4,FALSE),"")</f>
        <v/>
      </c>
      <c r="W442" s="504"/>
    </row>
    <row r="443" spans="2:23" x14ac:dyDescent="0.2">
      <c r="B443" s="490" t="str">
        <f>IF(Tabla465[[#This Row],[Tipos de Acciones]]="","",CONCATENATE(Tabla465[[#This Row],[POA]],".",Tabla465[[#This Row],[SRS]],".",Tabla465[[#This Row],[AREA]],".",Tabla465[[#This Row],[TIPO]]))</f>
        <v/>
      </c>
      <c r="C443" s="490" t="str">
        <f>IF(Tabla465[[#This Row],[Tipos de Acciones]]="","",'[1]Formulario PPGR1'!$N$2)</f>
        <v/>
      </c>
      <c r="D443" s="490" t="str">
        <f>IF(Tabla465[[#This Row],[Tipos de Acciones]]="","",'[1]Formulario PPGR1'!$N$3)</f>
        <v/>
      </c>
      <c r="E443" s="490" t="str">
        <f>IF(Tabla465[[#This Row],[Tipos de Acciones]]="","",'[1]Formulario PPGR1'!$N$4)</f>
        <v/>
      </c>
      <c r="F443" s="490" t="str">
        <f>IF(Tabla465[[#This Row],[Tipos de Acciones]]="","",'[1]Formulario PPGR1'!$N$5)</f>
        <v/>
      </c>
      <c r="G443" s="499"/>
      <c r="H443" s="509"/>
      <c r="I443" s="510" t="str">
        <f>IFERROR(VLOOKUP(Tabla465[[#This Row],[Tipo de Equipo]],[1]LSIns!F16:G32,2,FALSE),"")</f>
        <v/>
      </c>
      <c r="J443" s="509"/>
      <c r="K443" s="509"/>
      <c r="L443" s="509"/>
      <c r="M443" s="499"/>
      <c r="N443" s="511"/>
      <c r="O443" s="511"/>
      <c r="P443" s="512" t="str">
        <f>IFERROR(VLOOKUP(Tabla465[[#This Row],[Provincia]],[1]Prov!$A$2:$B$156,2,FALSE),"")</f>
        <v/>
      </c>
      <c r="Q443" s="513"/>
      <c r="R443" s="498"/>
      <c r="S443" s="498"/>
      <c r="T443" s="498"/>
      <c r="U443" s="493" t="str">
        <f>IFERROR(IF(AND(Tabla465[[#This Row],[Cantidad de Insumos]]="",Tabla465[[#This Row],[Precio Unitario]]=""),"",Tabla465[[#This Row],[Precio Unitario]]*Tabla465[[#This Row],[Cantidad de Insumos]]),"")</f>
        <v/>
      </c>
      <c r="V443" s="493" t="str">
        <f>IFERROR(VLOOKUP($J443,[1]Insumos!$C$2:$F$528,4,FALSE),"")</f>
        <v/>
      </c>
      <c r="W443" s="504"/>
    </row>
    <row r="444" spans="2:23" x14ac:dyDescent="0.2">
      <c r="B444" s="490" t="str">
        <f>IF(Tabla465[[#This Row],[Tipos de Acciones]]="","",CONCATENATE(Tabla465[[#This Row],[POA]],".",Tabla465[[#This Row],[SRS]],".",Tabla465[[#This Row],[AREA]],".",Tabla465[[#This Row],[TIPO]]))</f>
        <v/>
      </c>
      <c r="C444" s="490" t="str">
        <f>IF(Tabla465[[#This Row],[Tipos de Acciones]]="","",'[1]Formulario PPGR1'!$N$2)</f>
        <v/>
      </c>
      <c r="D444" s="490" t="str">
        <f>IF(Tabla465[[#This Row],[Tipos de Acciones]]="","",'[1]Formulario PPGR1'!$N$3)</f>
        <v/>
      </c>
      <c r="E444" s="490" t="str">
        <f>IF(Tabla465[[#This Row],[Tipos de Acciones]]="","",'[1]Formulario PPGR1'!$N$4)</f>
        <v/>
      </c>
      <c r="F444" s="490" t="str">
        <f>IF(Tabla465[[#This Row],[Tipos de Acciones]]="","",'[1]Formulario PPGR1'!$N$5)</f>
        <v/>
      </c>
      <c r="G444" s="499"/>
      <c r="H444" s="509"/>
      <c r="I444" s="510" t="str">
        <f>IFERROR(VLOOKUP(Tabla465[[#This Row],[Tipo de Equipo]],[1]LSIns!F16:G32,2,FALSE),"")</f>
        <v/>
      </c>
      <c r="J444" s="509"/>
      <c r="K444" s="509"/>
      <c r="L444" s="509"/>
      <c r="M444" s="499"/>
      <c r="N444" s="511"/>
      <c r="O444" s="511"/>
      <c r="P444" s="512" t="str">
        <f>IFERROR(VLOOKUP(Tabla465[[#This Row],[Provincia]],[1]Prov!$A$2:$B$156,2,FALSE),"")</f>
        <v/>
      </c>
      <c r="Q444" s="513"/>
      <c r="R444" s="498"/>
      <c r="S444" s="498"/>
      <c r="T444" s="498"/>
      <c r="U444" s="493" t="str">
        <f>IFERROR(IF(AND(Tabla465[[#This Row],[Cantidad de Insumos]]="",Tabla465[[#This Row],[Precio Unitario]]=""),"",Tabla465[[#This Row],[Precio Unitario]]*Tabla465[[#This Row],[Cantidad de Insumos]]),"")</f>
        <v/>
      </c>
      <c r="V444" s="493" t="str">
        <f>IFERROR(VLOOKUP($J444,[1]Insumos!$C$2:$F$528,4,FALSE),"")</f>
        <v/>
      </c>
      <c r="W444" s="504"/>
    </row>
    <row r="445" spans="2:23" x14ac:dyDescent="0.2">
      <c r="B445" s="490" t="str">
        <f>IF(Tabla465[[#This Row],[Tipos de Acciones]]="","",CONCATENATE(Tabla465[[#This Row],[POA]],".",Tabla465[[#This Row],[SRS]],".",Tabla465[[#This Row],[AREA]],".",Tabla465[[#This Row],[TIPO]]))</f>
        <v/>
      </c>
      <c r="C445" s="490" t="str">
        <f>IF(Tabla465[[#This Row],[Tipos de Acciones]]="","",'[1]Formulario PPGR1'!$N$2)</f>
        <v/>
      </c>
      <c r="D445" s="490" t="str">
        <f>IF(Tabla465[[#This Row],[Tipos de Acciones]]="","",'[1]Formulario PPGR1'!$N$3)</f>
        <v/>
      </c>
      <c r="E445" s="490" t="str">
        <f>IF(Tabla465[[#This Row],[Tipos de Acciones]]="","",'[1]Formulario PPGR1'!$N$4)</f>
        <v/>
      </c>
      <c r="F445" s="490" t="str">
        <f>IF(Tabla465[[#This Row],[Tipos de Acciones]]="","",'[1]Formulario PPGR1'!$N$5)</f>
        <v/>
      </c>
      <c r="G445" s="499"/>
      <c r="H445" s="509"/>
      <c r="I445" s="510" t="str">
        <f>IFERROR(VLOOKUP(Tabla465[[#This Row],[Tipo de Equipo]],[1]LSIns!F16:G32,2,FALSE),"")</f>
        <v/>
      </c>
      <c r="J445" s="509"/>
      <c r="K445" s="509"/>
      <c r="L445" s="509"/>
      <c r="M445" s="499"/>
      <c r="N445" s="511"/>
      <c r="O445" s="511"/>
      <c r="P445" s="512" t="str">
        <f>IFERROR(VLOOKUP(Tabla465[[#This Row],[Provincia]],[1]Prov!$A$2:$B$156,2,FALSE),"")</f>
        <v/>
      </c>
      <c r="Q445" s="513"/>
      <c r="R445" s="498"/>
      <c r="S445" s="498"/>
      <c r="T445" s="498"/>
      <c r="U445" s="493" t="str">
        <f>IFERROR(IF(AND(Tabla465[[#This Row],[Cantidad de Insumos]]="",Tabla465[[#This Row],[Precio Unitario]]=""),"",Tabla465[[#This Row],[Precio Unitario]]*Tabla465[[#This Row],[Cantidad de Insumos]]),"")</f>
        <v/>
      </c>
      <c r="V445" s="493" t="str">
        <f>IFERROR(VLOOKUP($J445,[1]Insumos!$C$2:$F$528,4,FALSE),"")</f>
        <v/>
      </c>
      <c r="W445" s="504"/>
    </row>
    <row r="446" spans="2:23" x14ac:dyDescent="0.2">
      <c r="B446" s="490" t="str">
        <f>IF(Tabla465[[#This Row],[Tipos de Acciones]]="","",CONCATENATE(Tabla465[[#This Row],[POA]],".",Tabla465[[#This Row],[SRS]],".",Tabla465[[#This Row],[AREA]],".",Tabla465[[#This Row],[TIPO]]))</f>
        <v/>
      </c>
      <c r="C446" s="490" t="str">
        <f>IF(Tabla465[[#This Row],[Tipos de Acciones]]="","",'[1]Formulario PPGR1'!$N$2)</f>
        <v/>
      </c>
      <c r="D446" s="490" t="str">
        <f>IF(Tabla465[[#This Row],[Tipos de Acciones]]="","",'[1]Formulario PPGR1'!$N$3)</f>
        <v/>
      </c>
      <c r="E446" s="490" t="str">
        <f>IF(Tabla465[[#This Row],[Tipos de Acciones]]="","",'[1]Formulario PPGR1'!$N$4)</f>
        <v/>
      </c>
      <c r="F446" s="490" t="str">
        <f>IF(Tabla465[[#This Row],[Tipos de Acciones]]="","",'[1]Formulario PPGR1'!$N$5)</f>
        <v/>
      </c>
      <c r="G446" s="499"/>
      <c r="H446" s="509"/>
      <c r="I446" s="510" t="str">
        <f>IFERROR(VLOOKUP(Tabla465[[#This Row],[Tipo de Equipo]],[1]LSIns!F16:G32,2,FALSE),"")</f>
        <v/>
      </c>
      <c r="J446" s="509"/>
      <c r="K446" s="509"/>
      <c r="L446" s="509"/>
      <c r="M446" s="499"/>
      <c r="N446" s="511"/>
      <c r="O446" s="511"/>
      <c r="P446" s="512" t="str">
        <f>IFERROR(VLOOKUP(Tabla465[[#This Row],[Provincia]],[1]Prov!$A$2:$B$156,2,FALSE),"")</f>
        <v/>
      </c>
      <c r="Q446" s="513"/>
      <c r="R446" s="498"/>
      <c r="S446" s="498"/>
      <c r="T446" s="498"/>
      <c r="U446" s="493" t="str">
        <f>IFERROR(IF(AND(Tabla465[[#This Row],[Cantidad de Insumos]]="",Tabla465[[#This Row],[Precio Unitario]]=""),"",Tabla465[[#This Row],[Precio Unitario]]*Tabla465[[#This Row],[Cantidad de Insumos]]),"")</f>
        <v/>
      </c>
      <c r="V446" s="493" t="str">
        <f>IFERROR(VLOOKUP($J446,[1]Insumos!$C$2:$F$528,4,FALSE),"")</f>
        <v/>
      </c>
      <c r="W446" s="504"/>
    </row>
    <row r="447" spans="2:23" x14ac:dyDescent="0.2">
      <c r="B447" s="490" t="str">
        <f>IF(Tabla465[[#This Row],[Tipos de Acciones]]="","",CONCATENATE(Tabla465[[#This Row],[POA]],".",Tabla465[[#This Row],[SRS]],".",Tabla465[[#This Row],[AREA]],".",Tabla465[[#This Row],[TIPO]]))</f>
        <v/>
      </c>
      <c r="C447" s="490" t="str">
        <f>IF(Tabla465[[#This Row],[Tipos de Acciones]]="","",'[1]Formulario PPGR1'!$N$2)</f>
        <v/>
      </c>
      <c r="D447" s="490" t="str">
        <f>IF(Tabla465[[#This Row],[Tipos de Acciones]]="","",'[1]Formulario PPGR1'!$N$3)</f>
        <v/>
      </c>
      <c r="E447" s="490" t="str">
        <f>IF(Tabla465[[#This Row],[Tipos de Acciones]]="","",'[1]Formulario PPGR1'!$N$4)</f>
        <v/>
      </c>
      <c r="F447" s="490" t="str">
        <f>IF(Tabla465[[#This Row],[Tipos de Acciones]]="","",'[1]Formulario PPGR1'!$N$5)</f>
        <v/>
      </c>
      <c r="G447" s="499"/>
      <c r="H447" s="509"/>
      <c r="I447" s="510" t="str">
        <f>IFERROR(VLOOKUP(Tabla465[[#This Row],[Tipo de Equipo]],[1]LSIns!F16:G32,2,FALSE),"")</f>
        <v/>
      </c>
      <c r="J447" s="509"/>
      <c r="K447" s="509"/>
      <c r="L447" s="509"/>
      <c r="M447" s="499"/>
      <c r="N447" s="511"/>
      <c r="O447" s="511"/>
      <c r="P447" s="512" t="str">
        <f>IFERROR(VLOOKUP(Tabla465[[#This Row],[Provincia]],[1]Prov!$A$2:$B$156,2,FALSE),"")</f>
        <v/>
      </c>
      <c r="Q447" s="513"/>
      <c r="R447" s="498"/>
      <c r="S447" s="498"/>
      <c r="T447" s="498"/>
      <c r="U447" s="493" t="str">
        <f>IFERROR(IF(AND(Tabla465[[#This Row],[Cantidad de Insumos]]="",Tabla465[[#This Row],[Precio Unitario]]=""),"",Tabla465[[#This Row],[Precio Unitario]]*Tabla465[[#This Row],[Cantidad de Insumos]]),"")</f>
        <v/>
      </c>
      <c r="V447" s="493" t="str">
        <f>IFERROR(VLOOKUP($J447,[1]Insumos!$C$2:$F$528,4,FALSE),"")</f>
        <v/>
      </c>
      <c r="W447" s="504"/>
    </row>
    <row r="448" spans="2:23" x14ac:dyDescent="0.2">
      <c r="B448" s="490" t="str">
        <f>IF(Tabla465[[#This Row],[Tipos de Acciones]]="","",CONCATENATE(Tabla465[[#This Row],[POA]],".",Tabla465[[#This Row],[SRS]],".",Tabla465[[#This Row],[AREA]],".",Tabla465[[#This Row],[TIPO]]))</f>
        <v/>
      </c>
      <c r="C448" s="490" t="str">
        <f>IF(Tabla465[[#This Row],[Tipos de Acciones]]="","",'[1]Formulario PPGR1'!$N$2)</f>
        <v/>
      </c>
      <c r="D448" s="490" t="str">
        <f>IF(Tabla465[[#This Row],[Tipos de Acciones]]="","",'[1]Formulario PPGR1'!$N$3)</f>
        <v/>
      </c>
      <c r="E448" s="490" t="str">
        <f>IF(Tabla465[[#This Row],[Tipos de Acciones]]="","",'[1]Formulario PPGR1'!$N$4)</f>
        <v/>
      </c>
      <c r="F448" s="490" t="str">
        <f>IF(Tabla465[[#This Row],[Tipos de Acciones]]="","",'[1]Formulario PPGR1'!$N$5)</f>
        <v/>
      </c>
      <c r="G448" s="499"/>
      <c r="H448" s="509"/>
      <c r="I448" s="510" t="str">
        <f>IFERROR(VLOOKUP(Tabla465[[#This Row],[Tipo de Equipo]],[1]LSIns!F16:G32,2,FALSE),"")</f>
        <v/>
      </c>
      <c r="J448" s="509"/>
      <c r="K448" s="509"/>
      <c r="L448" s="509"/>
      <c r="M448" s="499"/>
      <c r="N448" s="511"/>
      <c r="O448" s="511"/>
      <c r="P448" s="512" t="str">
        <f>IFERROR(VLOOKUP(Tabla465[[#This Row],[Provincia]],[1]Prov!$A$2:$B$156,2,FALSE),"")</f>
        <v/>
      </c>
      <c r="Q448" s="513"/>
      <c r="R448" s="498"/>
      <c r="S448" s="498"/>
      <c r="T448" s="498"/>
      <c r="U448" s="493" t="str">
        <f>IFERROR(IF(AND(Tabla465[[#This Row],[Cantidad de Insumos]]="",Tabla465[[#This Row],[Precio Unitario]]=""),"",Tabla465[[#This Row],[Precio Unitario]]*Tabla465[[#This Row],[Cantidad de Insumos]]),"")</f>
        <v/>
      </c>
      <c r="V448" s="493" t="str">
        <f>IFERROR(VLOOKUP($J448,[1]Insumos!$C$2:$F$528,4,FALSE),"")</f>
        <v/>
      </c>
      <c r="W448" s="504"/>
    </row>
    <row r="449" spans="2:23" x14ac:dyDescent="0.2">
      <c r="B449" s="490" t="str">
        <f>IF(Tabla465[[#This Row],[Tipos de Acciones]]="","",CONCATENATE(Tabla465[[#This Row],[POA]],".",Tabla465[[#This Row],[SRS]],".",Tabla465[[#This Row],[AREA]],".",Tabla465[[#This Row],[TIPO]]))</f>
        <v/>
      </c>
      <c r="C449" s="490" t="str">
        <f>IF(Tabla465[[#This Row],[Tipos de Acciones]]="","",'[1]Formulario PPGR1'!$N$2)</f>
        <v/>
      </c>
      <c r="D449" s="490" t="str">
        <f>IF(Tabla465[[#This Row],[Tipos de Acciones]]="","",'[1]Formulario PPGR1'!$N$3)</f>
        <v/>
      </c>
      <c r="E449" s="490" t="str">
        <f>IF(Tabla465[[#This Row],[Tipos de Acciones]]="","",'[1]Formulario PPGR1'!$N$4)</f>
        <v/>
      </c>
      <c r="F449" s="490" t="str">
        <f>IF(Tabla465[[#This Row],[Tipos de Acciones]]="","",'[1]Formulario PPGR1'!$N$5)</f>
        <v/>
      </c>
      <c r="G449" s="499"/>
      <c r="H449" s="509"/>
      <c r="I449" s="510" t="str">
        <f>IFERROR(VLOOKUP(Tabla465[[#This Row],[Tipo de Equipo]],[1]LSIns!F16:G32,2,FALSE),"")</f>
        <v/>
      </c>
      <c r="J449" s="509"/>
      <c r="K449" s="509"/>
      <c r="L449" s="509"/>
      <c r="M449" s="499"/>
      <c r="N449" s="511"/>
      <c r="O449" s="511"/>
      <c r="P449" s="512" t="str">
        <f>IFERROR(VLOOKUP(Tabla465[[#This Row],[Provincia]],[1]Prov!$A$2:$B$156,2,FALSE),"")</f>
        <v/>
      </c>
      <c r="Q449" s="513"/>
      <c r="R449" s="498"/>
      <c r="S449" s="498"/>
      <c r="T449" s="498"/>
      <c r="U449" s="493" t="str">
        <f>IFERROR(IF(AND(Tabla465[[#This Row],[Cantidad de Insumos]]="",Tabla465[[#This Row],[Precio Unitario]]=""),"",Tabla465[[#This Row],[Precio Unitario]]*Tabla465[[#This Row],[Cantidad de Insumos]]),"")</f>
        <v/>
      </c>
      <c r="V449" s="493" t="str">
        <f>IFERROR(VLOOKUP($J449,[1]Insumos!$C$2:$F$528,4,FALSE),"")</f>
        <v/>
      </c>
      <c r="W449" s="504"/>
    </row>
    <row r="450" spans="2:23" x14ac:dyDescent="0.2">
      <c r="B450" s="490" t="str">
        <f>IF(Tabla465[[#This Row],[Tipos de Acciones]]="","",CONCATENATE(Tabla465[[#This Row],[POA]],".",Tabla465[[#This Row],[SRS]],".",Tabla465[[#This Row],[AREA]],".",Tabla465[[#This Row],[TIPO]]))</f>
        <v/>
      </c>
      <c r="C450" s="490" t="str">
        <f>IF(Tabla465[[#This Row],[Tipos de Acciones]]="","",'[1]Formulario PPGR1'!$N$2)</f>
        <v/>
      </c>
      <c r="D450" s="490" t="str">
        <f>IF(Tabla465[[#This Row],[Tipos de Acciones]]="","",'[1]Formulario PPGR1'!$N$3)</f>
        <v/>
      </c>
      <c r="E450" s="490" t="str">
        <f>IF(Tabla465[[#This Row],[Tipos de Acciones]]="","",'[1]Formulario PPGR1'!$N$4)</f>
        <v/>
      </c>
      <c r="F450" s="490" t="str">
        <f>IF(Tabla465[[#This Row],[Tipos de Acciones]]="","",'[1]Formulario PPGR1'!$N$5)</f>
        <v/>
      </c>
      <c r="G450" s="499"/>
      <c r="H450" s="509"/>
      <c r="I450" s="510" t="str">
        <f>IFERROR(VLOOKUP(Tabla465[[#This Row],[Tipo de Equipo]],[1]LSIns!F16:G32,2,FALSE),"")</f>
        <v/>
      </c>
      <c r="J450" s="509"/>
      <c r="K450" s="509"/>
      <c r="L450" s="509"/>
      <c r="M450" s="499"/>
      <c r="N450" s="511"/>
      <c r="O450" s="511"/>
      <c r="P450" s="512" t="str">
        <f>IFERROR(VLOOKUP(Tabla465[[#This Row],[Provincia]],[1]Prov!$A$2:$B$156,2,FALSE),"")</f>
        <v/>
      </c>
      <c r="Q450" s="513"/>
      <c r="R450" s="498"/>
      <c r="S450" s="498"/>
      <c r="T450" s="498"/>
      <c r="U450" s="493" t="str">
        <f>IFERROR(IF(AND(Tabla465[[#This Row],[Cantidad de Insumos]]="",Tabla465[[#This Row],[Precio Unitario]]=""),"",Tabla465[[#This Row],[Precio Unitario]]*Tabla465[[#This Row],[Cantidad de Insumos]]),"")</f>
        <v/>
      </c>
      <c r="V450" s="493" t="str">
        <f>IFERROR(VLOOKUP($J450,[1]Insumos!$C$2:$F$528,4,FALSE),"")</f>
        <v/>
      </c>
      <c r="W450" s="504"/>
    </row>
    <row r="451" spans="2:23" x14ac:dyDescent="0.2">
      <c r="B451" s="490" t="str">
        <f>IF(Tabla465[[#This Row],[Tipos de Acciones]]="","",CONCATENATE(Tabla465[[#This Row],[POA]],".",Tabla465[[#This Row],[SRS]],".",Tabla465[[#This Row],[AREA]],".",Tabla465[[#This Row],[TIPO]]))</f>
        <v/>
      </c>
      <c r="C451" s="490" t="str">
        <f>IF(Tabla465[[#This Row],[Tipos de Acciones]]="","",'[1]Formulario PPGR1'!$N$2)</f>
        <v/>
      </c>
      <c r="D451" s="490" t="str">
        <f>IF(Tabla465[[#This Row],[Tipos de Acciones]]="","",'[1]Formulario PPGR1'!$N$3)</f>
        <v/>
      </c>
      <c r="E451" s="490" t="str">
        <f>IF(Tabla465[[#This Row],[Tipos de Acciones]]="","",'[1]Formulario PPGR1'!$N$4)</f>
        <v/>
      </c>
      <c r="F451" s="490" t="str">
        <f>IF(Tabla465[[#This Row],[Tipos de Acciones]]="","",'[1]Formulario PPGR1'!$N$5)</f>
        <v/>
      </c>
      <c r="G451" s="499"/>
      <c r="H451" s="509"/>
      <c r="I451" s="510" t="str">
        <f>IFERROR(VLOOKUP(Tabla465[[#This Row],[Tipo de Equipo]],[1]LSIns!F16:G32,2,FALSE),"")</f>
        <v/>
      </c>
      <c r="J451" s="509"/>
      <c r="K451" s="509"/>
      <c r="L451" s="509"/>
      <c r="M451" s="499"/>
      <c r="N451" s="511"/>
      <c r="O451" s="511"/>
      <c r="P451" s="512" t="str">
        <f>IFERROR(VLOOKUP(Tabla465[[#This Row],[Provincia]],[1]Prov!$A$2:$B$156,2,FALSE),"")</f>
        <v/>
      </c>
      <c r="Q451" s="513"/>
      <c r="R451" s="498"/>
      <c r="S451" s="498"/>
      <c r="T451" s="498"/>
      <c r="U451" s="493" t="str">
        <f>IFERROR(IF(AND(Tabla465[[#This Row],[Cantidad de Insumos]]="",Tabla465[[#This Row],[Precio Unitario]]=""),"",Tabla465[[#This Row],[Precio Unitario]]*Tabla465[[#This Row],[Cantidad de Insumos]]),"")</f>
        <v/>
      </c>
      <c r="V451" s="493" t="str">
        <f>IFERROR(VLOOKUP($J451,[1]Insumos!$C$2:$F$528,4,FALSE),"")</f>
        <v/>
      </c>
      <c r="W451" s="504"/>
    </row>
    <row r="452" spans="2:23" x14ac:dyDescent="0.2">
      <c r="B452" s="490" t="str">
        <f>IF(Tabla465[[#This Row],[Tipos de Acciones]]="","",CONCATENATE(Tabla465[[#This Row],[POA]],".",Tabla465[[#This Row],[SRS]],".",Tabla465[[#This Row],[AREA]],".",Tabla465[[#This Row],[TIPO]]))</f>
        <v/>
      </c>
      <c r="C452" s="490" t="str">
        <f>IF(Tabla465[[#This Row],[Tipos de Acciones]]="","",'[1]Formulario PPGR1'!$N$2)</f>
        <v/>
      </c>
      <c r="D452" s="490" t="str">
        <f>IF(Tabla465[[#This Row],[Tipos de Acciones]]="","",'[1]Formulario PPGR1'!$N$3)</f>
        <v/>
      </c>
      <c r="E452" s="490" t="str">
        <f>IF(Tabla465[[#This Row],[Tipos de Acciones]]="","",'[1]Formulario PPGR1'!$N$4)</f>
        <v/>
      </c>
      <c r="F452" s="490" t="str">
        <f>IF(Tabla465[[#This Row],[Tipos de Acciones]]="","",'[1]Formulario PPGR1'!$N$5)</f>
        <v/>
      </c>
      <c r="G452" s="499"/>
      <c r="H452" s="509"/>
      <c r="I452" s="510" t="str">
        <f>IFERROR(VLOOKUP(Tabla465[[#This Row],[Tipo de Equipo]],[1]LSIns!F16:G32,2,FALSE),"")</f>
        <v/>
      </c>
      <c r="J452" s="509"/>
      <c r="K452" s="509"/>
      <c r="L452" s="509"/>
      <c r="M452" s="499"/>
      <c r="N452" s="511"/>
      <c r="O452" s="511"/>
      <c r="P452" s="512" t="str">
        <f>IFERROR(VLOOKUP(Tabla465[[#This Row],[Provincia]],[1]Prov!$A$2:$B$156,2,FALSE),"")</f>
        <v/>
      </c>
      <c r="Q452" s="513"/>
      <c r="R452" s="498"/>
      <c r="S452" s="498"/>
      <c r="T452" s="498"/>
      <c r="U452" s="493" t="str">
        <f>IFERROR(IF(AND(Tabla465[[#This Row],[Cantidad de Insumos]]="",Tabla465[[#This Row],[Precio Unitario]]=""),"",Tabla465[[#This Row],[Precio Unitario]]*Tabla465[[#This Row],[Cantidad de Insumos]]),"")</f>
        <v/>
      </c>
      <c r="V452" s="493" t="str">
        <f>IFERROR(VLOOKUP($J452,[1]Insumos!$C$2:$F$528,4,FALSE),"")</f>
        <v/>
      </c>
      <c r="W452" s="504"/>
    </row>
    <row r="453" spans="2:23" x14ac:dyDescent="0.2">
      <c r="B453" s="490" t="str">
        <f>IF(Tabla465[[#This Row],[Tipos de Acciones]]="","",CONCATENATE(Tabla465[[#This Row],[POA]],".",Tabla465[[#This Row],[SRS]],".",Tabla465[[#This Row],[AREA]],".",Tabla465[[#This Row],[TIPO]]))</f>
        <v/>
      </c>
      <c r="C453" s="490" t="str">
        <f>IF(Tabla465[[#This Row],[Tipos de Acciones]]="","",'[1]Formulario PPGR1'!$N$2)</f>
        <v/>
      </c>
      <c r="D453" s="490" t="str">
        <f>IF(Tabla465[[#This Row],[Tipos de Acciones]]="","",'[1]Formulario PPGR1'!$N$3)</f>
        <v/>
      </c>
      <c r="E453" s="490" t="str">
        <f>IF(Tabla465[[#This Row],[Tipos de Acciones]]="","",'[1]Formulario PPGR1'!$N$4)</f>
        <v/>
      </c>
      <c r="F453" s="490" t="str">
        <f>IF(Tabla465[[#This Row],[Tipos de Acciones]]="","",'[1]Formulario PPGR1'!$N$5)</f>
        <v/>
      </c>
      <c r="G453" s="499"/>
      <c r="H453" s="509"/>
      <c r="I453" s="510" t="str">
        <f>IFERROR(VLOOKUP(Tabla465[[#This Row],[Tipo de Equipo]],[1]LSIns!F16:G32,2,FALSE),"")</f>
        <v/>
      </c>
      <c r="J453" s="509"/>
      <c r="K453" s="509"/>
      <c r="L453" s="509"/>
      <c r="M453" s="499"/>
      <c r="N453" s="511"/>
      <c r="O453" s="511"/>
      <c r="P453" s="512" t="str">
        <f>IFERROR(VLOOKUP(Tabla465[[#This Row],[Provincia]],[1]Prov!$A$2:$B$156,2,FALSE),"")</f>
        <v/>
      </c>
      <c r="Q453" s="513"/>
      <c r="R453" s="498"/>
      <c r="S453" s="498"/>
      <c r="T453" s="498"/>
      <c r="U453" s="493" t="str">
        <f>IFERROR(IF(AND(Tabla465[[#This Row],[Cantidad de Insumos]]="",Tabla465[[#This Row],[Precio Unitario]]=""),"",Tabla465[[#This Row],[Precio Unitario]]*Tabla465[[#This Row],[Cantidad de Insumos]]),"")</f>
        <v/>
      </c>
      <c r="V453" s="493" t="str">
        <f>IFERROR(VLOOKUP($J453,[1]Insumos!$C$2:$F$528,4,FALSE),"")</f>
        <v/>
      </c>
      <c r="W453" s="504"/>
    </row>
    <row r="454" spans="2:23" x14ac:dyDescent="0.2">
      <c r="B454" s="490" t="str">
        <f>IF(Tabla465[[#This Row],[Tipos de Acciones]]="","",CONCATENATE(Tabla465[[#This Row],[POA]],".",Tabla465[[#This Row],[SRS]],".",Tabla465[[#This Row],[AREA]],".",Tabla465[[#This Row],[TIPO]]))</f>
        <v/>
      </c>
      <c r="C454" s="490" t="str">
        <f>IF(Tabla465[[#This Row],[Tipos de Acciones]]="","",'[1]Formulario PPGR1'!$N$2)</f>
        <v/>
      </c>
      <c r="D454" s="490" t="str">
        <f>IF(Tabla465[[#This Row],[Tipos de Acciones]]="","",'[1]Formulario PPGR1'!$N$3)</f>
        <v/>
      </c>
      <c r="E454" s="490" t="str">
        <f>IF(Tabla465[[#This Row],[Tipos de Acciones]]="","",'[1]Formulario PPGR1'!$N$4)</f>
        <v/>
      </c>
      <c r="F454" s="490" t="str">
        <f>IF(Tabla465[[#This Row],[Tipos de Acciones]]="","",'[1]Formulario PPGR1'!$N$5)</f>
        <v/>
      </c>
      <c r="G454" s="499"/>
      <c r="H454" s="509"/>
      <c r="I454" s="510" t="str">
        <f>IFERROR(VLOOKUP(Tabla465[[#This Row],[Tipo de Equipo]],[1]LSIns!F16:G32,2,FALSE),"")</f>
        <v/>
      </c>
      <c r="J454" s="509"/>
      <c r="K454" s="509"/>
      <c r="L454" s="509"/>
      <c r="M454" s="499"/>
      <c r="N454" s="511"/>
      <c r="O454" s="511"/>
      <c r="P454" s="512" t="str">
        <f>IFERROR(VLOOKUP(Tabla465[[#This Row],[Provincia]],[1]Prov!$A$2:$B$156,2,FALSE),"")</f>
        <v/>
      </c>
      <c r="Q454" s="513"/>
      <c r="R454" s="498"/>
      <c r="S454" s="498"/>
      <c r="T454" s="498"/>
      <c r="U454" s="493" t="str">
        <f>IFERROR(IF(AND(Tabla465[[#This Row],[Cantidad de Insumos]]="",Tabla465[[#This Row],[Precio Unitario]]=""),"",Tabla465[[#This Row],[Precio Unitario]]*Tabla465[[#This Row],[Cantidad de Insumos]]),"")</f>
        <v/>
      </c>
      <c r="V454" s="493" t="str">
        <f>IFERROR(VLOOKUP($J454,[1]Insumos!$C$2:$F$528,4,FALSE),"")</f>
        <v/>
      </c>
      <c r="W454" s="504"/>
    </row>
    <row r="455" spans="2:23" x14ac:dyDescent="0.2">
      <c r="B455" s="490" t="str">
        <f>IF(Tabla465[[#This Row],[Tipos de Acciones]]="","",CONCATENATE(Tabla465[[#This Row],[POA]],".",Tabla465[[#This Row],[SRS]],".",Tabla465[[#This Row],[AREA]],".",Tabla465[[#This Row],[TIPO]]))</f>
        <v/>
      </c>
      <c r="C455" s="490" t="str">
        <f>IF(Tabla465[[#This Row],[Tipos de Acciones]]="","",'[1]Formulario PPGR1'!$N$2)</f>
        <v/>
      </c>
      <c r="D455" s="490" t="str">
        <f>IF(Tabla465[[#This Row],[Tipos de Acciones]]="","",'[1]Formulario PPGR1'!$N$3)</f>
        <v/>
      </c>
      <c r="E455" s="490" t="str">
        <f>IF(Tabla465[[#This Row],[Tipos de Acciones]]="","",'[1]Formulario PPGR1'!$N$4)</f>
        <v/>
      </c>
      <c r="F455" s="490" t="str">
        <f>IF(Tabla465[[#This Row],[Tipos de Acciones]]="","",'[1]Formulario PPGR1'!$N$5)</f>
        <v/>
      </c>
      <c r="G455" s="499"/>
      <c r="H455" s="509"/>
      <c r="I455" s="510" t="str">
        <f>IFERROR(VLOOKUP(Tabla465[[#This Row],[Tipo de Equipo]],[1]LSIns!F16:G32,2,FALSE),"")</f>
        <v/>
      </c>
      <c r="J455" s="509"/>
      <c r="K455" s="509"/>
      <c r="L455" s="509"/>
      <c r="M455" s="499"/>
      <c r="N455" s="511"/>
      <c r="O455" s="511"/>
      <c r="P455" s="512" t="str">
        <f>IFERROR(VLOOKUP(Tabla465[[#This Row],[Provincia]],[1]Prov!$A$2:$B$156,2,FALSE),"")</f>
        <v/>
      </c>
      <c r="Q455" s="513"/>
      <c r="R455" s="498"/>
      <c r="S455" s="498"/>
      <c r="T455" s="498"/>
      <c r="U455" s="493" t="str">
        <f>IFERROR(IF(AND(Tabla465[[#This Row],[Cantidad de Insumos]]="",Tabla465[[#This Row],[Precio Unitario]]=""),"",Tabla465[[#This Row],[Precio Unitario]]*Tabla465[[#This Row],[Cantidad de Insumos]]),"")</f>
        <v/>
      </c>
      <c r="V455" s="493" t="str">
        <f>IFERROR(VLOOKUP($J455,[1]Insumos!$C$2:$F$528,4,FALSE),"")</f>
        <v/>
      </c>
      <c r="W455" s="504"/>
    </row>
    <row r="456" spans="2:23" x14ac:dyDescent="0.2">
      <c r="B456" s="490" t="str">
        <f>IF(Tabla465[[#This Row],[Tipos de Acciones]]="","",CONCATENATE(Tabla465[[#This Row],[POA]],".",Tabla465[[#This Row],[SRS]],".",Tabla465[[#This Row],[AREA]],".",Tabla465[[#This Row],[TIPO]]))</f>
        <v/>
      </c>
      <c r="C456" s="490" t="str">
        <f>IF(Tabla465[[#This Row],[Tipos de Acciones]]="","",'[1]Formulario PPGR1'!$N$2)</f>
        <v/>
      </c>
      <c r="D456" s="490" t="str">
        <f>IF(Tabla465[[#This Row],[Tipos de Acciones]]="","",'[1]Formulario PPGR1'!$N$3)</f>
        <v/>
      </c>
      <c r="E456" s="490" t="str">
        <f>IF(Tabla465[[#This Row],[Tipos de Acciones]]="","",'[1]Formulario PPGR1'!$N$4)</f>
        <v/>
      </c>
      <c r="F456" s="490" t="str">
        <f>IF(Tabla465[[#This Row],[Tipos de Acciones]]="","",'[1]Formulario PPGR1'!$N$5)</f>
        <v/>
      </c>
      <c r="G456" s="499"/>
      <c r="H456" s="509"/>
      <c r="I456" s="510" t="str">
        <f>IFERROR(VLOOKUP(Tabla465[[#This Row],[Tipo de Equipo]],[1]LSIns!F16:G32,2,FALSE),"")</f>
        <v/>
      </c>
      <c r="J456" s="509"/>
      <c r="K456" s="509"/>
      <c r="L456" s="509"/>
      <c r="M456" s="499"/>
      <c r="N456" s="511"/>
      <c r="O456" s="511"/>
      <c r="P456" s="512" t="str">
        <f>IFERROR(VLOOKUP(Tabla465[[#This Row],[Provincia]],[1]Prov!$A$2:$B$156,2,FALSE),"")</f>
        <v/>
      </c>
      <c r="Q456" s="513"/>
      <c r="R456" s="498"/>
      <c r="S456" s="498"/>
      <c r="T456" s="498"/>
      <c r="U456" s="493" t="str">
        <f>IFERROR(IF(AND(Tabla465[[#This Row],[Cantidad de Insumos]]="",Tabla465[[#This Row],[Precio Unitario]]=""),"",Tabla465[[#This Row],[Precio Unitario]]*Tabla465[[#This Row],[Cantidad de Insumos]]),"")</f>
        <v/>
      </c>
      <c r="V456" s="493" t="str">
        <f>IFERROR(VLOOKUP($J456,[1]Insumos!$C$2:$F$528,4,FALSE),"")</f>
        <v/>
      </c>
      <c r="W456" s="504"/>
    </row>
    <row r="457" spans="2:23" x14ac:dyDescent="0.2">
      <c r="B457" s="490" t="str">
        <f>IF(Tabla465[[#This Row],[Tipos de Acciones]]="","",CONCATENATE(Tabla465[[#This Row],[POA]],".",Tabla465[[#This Row],[SRS]],".",Tabla465[[#This Row],[AREA]],".",Tabla465[[#This Row],[TIPO]]))</f>
        <v/>
      </c>
      <c r="C457" s="490" t="str">
        <f>IF(Tabla465[[#This Row],[Tipos de Acciones]]="","",'[1]Formulario PPGR1'!$N$2)</f>
        <v/>
      </c>
      <c r="D457" s="490" t="str">
        <f>IF(Tabla465[[#This Row],[Tipos de Acciones]]="","",'[1]Formulario PPGR1'!$N$3)</f>
        <v/>
      </c>
      <c r="E457" s="490" t="str">
        <f>IF(Tabla465[[#This Row],[Tipos de Acciones]]="","",'[1]Formulario PPGR1'!$N$4)</f>
        <v/>
      </c>
      <c r="F457" s="490" t="str">
        <f>IF(Tabla465[[#This Row],[Tipos de Acciones]]="","",'[1]Formulario PPGR1'!$N$5)</f>
        <v/>
      </c>
      <c r="G457" s="499"/>
      <c r="H457" s="509"/>
      <c r="I457" s="510" t="str">
        <f>IFERROR(VLOOKUP(Tabla465[[#This Row],[Tipo de Equipo]],[1]LSIns!F16:G32,2,FALSE),"")</f>
        <v/>
      </c>
      <c r="J457" s="509"/>
      <c r="K457" s="509"/>
      <c r="L457" s="509"/>
      <c r="M457" s="499"/>
      <c r="N457" s="511"/>
      <c r="O457" s="511"/>
      <c r="P457" s="512" t="str">
        <f>IFERROR(VLOOKUP(Tabla465[[#This Row],[Provincia]],[1]Prov!$A$2:$B$156,2,FALSE),"")</f>
        <v/>
      </c>
      <c r="Q457" s="513"/>
      <c r="R457" s="498"/>
      <c r="S457" s="498"/>
      <c r="T457" s="498"/>
      <c r="U457" s="493" t="str">
        <f>IFERROR(IF(AND(Tabla465[[#This Row],[Cantidad de Insumos]]="",Tabla465[[#This Row],[Precio Unitario]]=""),"",Tabla465[[#This Row],[Precio Unitario]]*Tabla465[[#This Row],[Cantidad de Insumos]]),"")</f>
        <v/>
      </c>
      <c r="V457" s="493" t="str">
        <f>IFERROR(VLOOKUP($J457,[1]Insumos!$C$2:$F$528,4,FALSE),"")</f>
        <v/>
      </c>
      <c r="W457" s="504"/>
    </row>
    <row r="458" spans="2:23" x14ac:dyDescent="0.2">
      <c r="B458" s="490" t="str">
        <f>IF(Tabla465[[#This Row],[Tipos de Acciones]]="","",CONCATENATE(Tabla465[[#This Row],[POA]],".",Tabla465[[#This Row],[SRS]],".",Tabla465[[#This Row],[AREA]],".",Tabla465[[#This Row],[TIPO]]))</f>
        <v/>
      </c>
      <c r="C458" s="490" t="str">
        <f>IF(Tabla465[[#This Row],[Tipos de Acciones]]="","",'[1]Formulario PPGR1'!$N$2)</f>
        <v/>
      </c>
      <c r="D458" s="490" t="str">
        <f>IF(Tabla465[[#This Row],[Tipos de Acciones]]="","",'[1]Formulario PPGR1'!$N$3)</f>
        <v/>
      </c>
      <c r="E458" s="490" t="str">
        <f>IF(Tabla465[[#This Row],[Tipos de Acciones]]="","",'[1]Formulario PPGR1'!$N$4)</f>
        <v/>
      </c>
      <c r="F458" s="490" t="str">
        <f>IF(Tabla465[[#This Row],[Tipos de Acciones]]="","",'[1]Formulario PPGR1'!$N$5)</f>
        <v/>
      </c>
      <c r="G458" s="499"/>
      <c r="H458" s="509"/>
      <c r="I458" s="510" t="str">
        <f>IFERROR(VLOOKUP(Tabla465[[#This Row],[Tipo de Equipo]],[1]LSIns!F16:G32,2,FALSE),"")</f>
        <v/>
      </c>
      <c r="J458" s="509"/>
      <c r="K458" s="509"/>
      <c r="L458" s="509"/>
      <c r="M458" s="499"/>
      <c r="N458" s="511"/>
      <c r="O458" s="511"/>
      <c r="P458" s="512" t="str">
        <f>IFERROR(VLOOKUP(Tabla465[[#This Row],[Provincia]],[1]Prov!$A$2:$B$156,2,FALSE),"")</f>
        <v/>
      </c>
      <c r="Q458" s="513"/>
      <c r="R458" s="498"/>
      <c r="S458" s="498"/>
      <c r="T458" s="498"/>
      <c r="U458" s="493" t="str">
        <f>IFERROR(IF(AND(Tabla465[[#This Row],[Cantidad de Insumos]]="",Tabla465[[#This Row],[Precio Unitario]]=""),"",Tabla465[[#This Row],[Precio Unitario]]*Tabla465[[#This Row],[Cantidad de Insumos]]),"")</f>
        <v/>
      </c>
      <c r="V458" s="493" t="str">
        <f>IFERROR(VLOOKUP($J458,[1]Insumos!$C$2:$F$528,4,FALSE),"")</f>
        <v/>
      </c>
      <c r="W458" s="504"/>
    </row>
    <row r="459" spans="2:23" x14ac:dyDescent="0.2">
      <c r="B459" s="490" t="str">
        <f>IF(Tabla465[[#This Row],[Tipos de Acciones]]="","",CONCATENATE(Tabla465[[#This Row],[POA]],".",Tabla465[[#This Row],[SRS]],".",Tabla465[[#This Row],[AREA]],".",Tabla465[[#This Row],[TIPO]]))</f>
        <v/>
      </c>
      <c r="C459" s="490" t="str">
        <f>IF(Tabla465[[#This Row],[Tipos de Acciones]]="","",'[1]Formulario PPGR1'!$N$2)</f>
        <v/>
      </c>
      <c r="D459" s="490" t="str">
        <f>IF(Tabla465[[#This Row],[Tipos de Acciones]]="","",'[1]Formulario PPGR1'!$N$3)</f>
        <v/>
      </c>
      <c r="E459" s="490" t="str">
        <f>IF(Tabla465[[#This Row],[Tipos de Acciones]]="","",'[1]Formulario PPGR1'!$N$4)</f>
        <v/>
      </c>
      <c r="F459" s="490" t="str">
        <f>IF(Tabla465[[#This Row],[Tipos de Acciones]]="","",'[1]Formulario PPGR1'!$N$5)</f>
        <v/>
      </c>
      <c r="G459" s="499"/>
      <c r="H459" s="509"/>
      <c r="I459" s="510" t="str">
        <f>IFERROR(VLOOKUP(Tabla465[[#This Row],[Tipo de Equipo]],[1]LSIns!F16:G32,2,FALSE),"")</f>
        <v/>
      </c>
      <c r="J459" s="509"/>
      <c r="K459" s="509"/>
      <c r="L459" s="509"/>
      <c r="M459" s="499"/>
      <c r="N459" s="511"/>
      <c r="O459" s="511"/>
      <c r="P459" s="512" t="str">
        <f>IFERROR(VLOOKUP(Tabla465[[#This Row],[Provincia]],[1]Prov!$A$2:$B$156,2,FALSE),"")</f>
        <v/>
      </c>
      <c r="Q459" s="513"/>
      <c r="R459" s="498"/>
      <c r="S459" s="498"/>
      <c r="T459" s="498"/>
      <c r="U459" s="493" t="str">
        <f>IFERROR(IF(AND(Tabla465[[#This Row],[Cantidad de Insumos]]="",Tabla465[[#This Row],[Precio Unitario]]=""),"",Tabla465[[#This Row],[Precio Unitario]]*Tabla465[[#This Row],[Cantidad de Insumos]]),"")</f>
        <v/>
      </c>
      <c r="V459" s="493" t="str">
        <f>IFERROR(VLOOKUP($J459,[1]Insumos!$C$2:$F$528,4,FALSE),"")</f>
        <v/>
      </c>
      <c r="W459" s="504"/>
    </row>
    <row r="460" spans="2:23" x14ac:dyDescent="0.2">
      <c r="B460" s="490" t="str">
        <f>IF(Tabla465[[#This Row],[Tipos de Acciones]]="","",CONCATENATE(Tabla465[[#This Row],[POA]],".",Tabla465[[#This Row],[SRS]],".",Tabla465[[#This Row],[AREA]],".",Tabla465[[#This Row],[TIPO]]))</f>
        <v/>
      </c>
      <c r="C460" s="490" t="str">
        <f>IF(Tabla465[[#This Row],[Tipos de Acciones]]="","",'[1]Formulario PPGR1'!$N$2)</f>
        <v/>
      </c>
      <c r="D460" s="490" t="str">
        <f>IF(Tabla465[[#This Row],[Tipos de Acciones]]="","",'[1]Formulario PPGR1'!$N$3)</f>
        <v/>
      </c>
      <c r="E460" s="490" t="str">
        <f>IF(Tabla465[[#This Row],[Tipos de Acciones]]="","",'[1]Formulario PPGR1'!$N$4)</f>
        <v/>
      </c>
      <c r="F460" s="490" t="str">
        <f>IF(Tabla465[[#This Row],[Tipos de Acciones]]="","",'[1]Formulario PPGR1'!$N$5)</f>
        <v/>
      </c>
      <c r="G460" s="499"/>
      <c r="H460" s="509"/>
      <c r="I460" s="510" t="str">
        <f>IFERROR(VLOOKUP(Tabla465[[#This Row],[Tipo de Equipo]],[1]LSIns!F16:G32,2,FALSE),"")</f>
        <v/>
      </c>
      <c r="J460" s="509"/>
      <c r="K460" s="509"/>
      <c r="L460" s="509"/>
      <c r="M460" s="499"/>
      <c r="N460" s="511"/>
      <c r="O460" s="511"/>
      <c r="P460" s="512" t="str">
        <f>IFERROR(VLOOKUP(Tabla465[[#This Row],[Provincia]],[1]Prov!$A$2:$B$156,2,FALSE),"")</f>
        <v/>
      </c>
      <c r="Q460" s="513"/>
      <c r="R460" s="498"/>
      <c r="S460" s="498"/>
      <c r="T460" s="498"/>
      <c r="U460" s="493" t="str">
        <f>IFERROR(IF(AND(Tabla465[[#This Row],[Cantidad de Insumos]]="",Tabla465[[#This Row],[Precio Unitario]]=""),"",Tabla465[[#This Row],[Precio Unitario]]*Tabla465[[#This Row],[Cantidad de Insumos]]),"")</f>
        <v/>
      </c>
      <c r="V460" s="493" t="str">
        <f>IFERROR(VLOOKUP($J460,[1]Insumos!$C$2:$F$528,4,FALSE),"")</f>
        <v/>
      </c>
      <c r="W460" s="504"/>
    </row>
    <row r="461" spans="2:23" x14ac:dyDescent="0.2">
      <c r="B461" s="490" t="str">
        <f>IF(Tabla465[[#This Row],[Tipos de Acciones]]="","",CONCATENATE(Tabla465[[#This Row],[POA]],".",Tabla465[[#This Row],[SRS]],".",Tabla465[[#This Row],[AREA]],".",Tabla465[[#This Row],[TIPO]]))</f>
        <v/>
      </c>
      <c r="C461" s="490" t="str">
        <f>IF(Tabla465[[#This Row],[Tipos de Acciones]]="","",'[1]Formulario PPGR1'!$N$2)</f>
        <v/>
      </c>
      <c r="D461" s="490" t="str">
        <f>IF(Tabla465[[#This Row],[Tipos de Acciones]]="","",'[1]Formulario PPGR1'!$N$3)</f>
        <v/>
      </c>
      <c r="E461" s="490" t="str">
        <f>IF(Tabla465[[#This Row],[Tipos de Acciones]]="","",'[1]Formulario PPGR1'!$N$4)</f>
        <v/>
      </c>
      <c r="F461" s="490" t="str">
        <f>IF(Tabla465[[#This Row],[Tipos de Acciones]]="","",'[1]Formulario PPGR1'!$N$5)</f>
        <v/>
      </c>
      <c r="G461" s="499"/>
      <c r="H461" s="509"/>
      <c r="I461" s="510" t="str">
        <f>IFERROR(VLOOKUP(Tabla465[[#This Row],[Tipo de Equipo]],[1]LSIns!F16:G32,2,FALSE),"")</f>
        <v/>
      </c>
      <c r="J461" s="509"/>
      <c r="K461" s="509"/>
      <c r="L461" s="509"/>
      <c r="M461" s="499"/>
      <c r="N461" s="511"/>
      <c r="O461" s="511"/>
      <c r="P461" s="512" t="str">
        <f>IFERROR(VLOOKUP(Tabla465[[#This Row],[Provincia]],[1]Prov!$A$2:$B$156,2,FALSE),"")</f>
        <v/>
      </c>
      <c r="Q461" s="513"/>
      <c r="R461" s="498"/>
      <c r="S461" s="498"/>
      <c r="T461" s="498"/>
      <c r="U461" s="493" t="str">
        <f>IFERROR(IF(AND(Tabla465[[#This Row],[Cantidad de Insumos]]="",Tabla465[[#This Row],[Precio Unitario]]=""),"",Tabla465[[#This Row],[Precio Unitario]]*Tabla465[[#This Row],[Cantidad de Insumos]]),"")</f>
        <v/>
      </c>
      <c r="V461" s="493" t="str">
        <f>IFERROR(VLOOKUP($J461,[1]Insumos!$C$2:$F$528,4,FALSE),"")</f>
        <v/>
      </c>
      <c r="W461" s="504"/>
    </row>
    <row r="462" spans="2:23" x14ac:dyDescent="0.2">
      <c r="B462" s="490" t="str">
        <f>IF(Tabla465[[#This Row],[Tipos de Acciones]]="","",CONCATENATE(Tabla465[[#This Row],[POA]],".",Tabla465[[#This Row],[SRS]],".",Tabla465[[#This Row],[AREA]],".",Tabla465[[#This Row],[TIPO]]))</f>
        <v/>
      </c>
      <c r="C462" s="490" t="str">
        <f>IF(Tabla465[[#This Row],[Tipos de Acciones]]="","",'[1]Formulario PPGR1'!$N$2)</f>
        <v/>
      </c>
      <c r="D462" s="490" t="str">
        <f>IF(Tabla465[[#This Row],[Tipos de Acciones]]="","",'[1]Formulario PPGR1'!$N$3)</f>
        <v/>
      </c>
      <c r="E462" s="490" t="str">
        <f>IF(Tabla465[[#This Row],[Tipos de Acciones]]="","",'[1]Formulario PPGR1'!$N$4)</f>
        <v/>
      </c>
      <c r="F462" s="490" t="str">
        <f>IF(Tabla465[[#This Row],[Tipos de Acciones]]="","",'[1]Formulario PPGR1'!$N$5)</f>
        <v/>
      </c>
      <c r="G462" s="499"/>
      <c r="H462" s="509"/>
      <c r="I462" s="510" t="str">
        <f>IFERROR(VLOOKUP(Tabla465[[#This Row],[Tipo de Equipo]],[1]LSIns!F16:G32,2,FALSE),"")</f>
        <v/>
      </c>
      <c r="J462" s="509"/>
      <c r="K462" s="509"/>
      <c r="L462" s="509"/>
      <c r="M462" s="499"/>
      <c r="N462" s="511"/>
      <c r="O462" s="511"/>
      <c r="P462" s="512" t="str">
        <f>IFERROR(VLOOKUP(Tabla465[[#This Row],[Provincia]],[1]Prov!$A$2:$B$156,2,FALSE),"")</f>
        <v/>
      </c>
      <c r="Q462" s="513"/>
      <c r="R462" s="498"/>
      <c r="S462" s="498"/>
      <c r="T462" s="498"/>
      <c r="U462" s="493" t="str">
        <f>IFERROR(IF(AND(Tabla465[[#This Row],[Cantidad de Insumos]]="",Tabla465[[#This Row],[Precio Unitario]]=""),"",Tabla465[[#This Row],[Precio Unitario]]*Tabla465[[#This Row],[Cantidad de Insumos]]),"")</f>
        <v/>
      </c>
      <c r="V462" s="493" t="str">
        <f>IFERROR(VLOOKUP($J462,[1]Insumos!$C$2:$F$528,4,FALSE),"")</f>
        <v/>
      </c>
      <c r="W462" s="504"/>
    </row>
    <row r="463" spans="2:23" x14ac:dyDescent="0.2">
      <c r="B463" s="490" t="str">
        <f>IF(Tabla465[[#This Row],[Tipos de Acciones]]="","",CONCATENATE(Tabla465[[#This Row],[POA]],".",Tabla465[[#This Row],[SRS]],".",Tabla465[[#This Row],[AREA]],".",Tabla465[[#This Row],[TIPO]]))</f>
        <v/>
      </c>
      <c r="C463" s="490" t="str">
        <f>IF(Tabla465[[#This Row],[Tipos de Acciones]]="","",'[1]Formulario PPGR1'!$N$2)</f>
        <v/>
      </c>
      <c r="D463" s="490" t="str">
        <f>IF(Tabla465[[#This Row],[Tipos de Acciones]]="","",'[1]Formulario PPGR1'!$N$3)</f>
        <v/>
      </c>
      <c r="E463" s="490" t="str">
        <f>IF(Tabla465[[#This Row],[Tipos de Acciones]]="","",'[1]Formulario PPGR1'!$N$4)</f>
        <v/>
      </c>
      <c r="F463" s="490" t="str">
        <f>IF(Tabla465[[#This Row],[Tipos de Acciones]]="","",'[1]Formulario PPGR1'!$N$5)</f>
        <v/>
      </c>
      <c r="G463" s="499"/>
      <c r="H463" s="509"/>
      <c r="I463" s="510" t="str">
        <f>IFERROR(VLOOKUP(Tabla465[[#This Row],[Tipo de Equipo]],[1]LSIns!F16:G32,2,FALSE),"")</f>
        <v/>
      </c>
      <c r="J463" s="509"/>
      <c r="K463" s="509"/>
      <c r="L463" s="509"/>
      <c r="M463" s="499"/>
      <c r="N463" s="511"/>
      <c r="O463" s="511"/>
      <c r="P463" s="512" t="str">
        <f>IFERROR(VLOOKUP(Tabla465[[#This Row],[Provincia]],[1]Prov!$A$2:$B$156,2,FALSE),"")</f>
        <v/>
      </c>
      <c r="Q463" s="513"/>
      <c r="R463" s="498"/>
      <c r="S463" s="498"/>
      <c r="T463" s="498"/>
      <c r="U463" s="493" t="str">
        <f>IFERROR(IF(AND(Tabla465[[#This Row],[Cantidad de Insumos]]="",Tabla465[[#This Row],[Precio Unitario]]=""),"",Tabla465[[#This Row],[Precio Unitario]]*Tabla465[[#This Row],[Cantidad de Insumos]]),"")</f>
        <v/>
      </c>
      <c r="V463" s="493" t="str">
        <f>IFERROR(VLOOKUP($J463,[1]Insumos!$C$2:$F$528,4,FALSE),"")</f>
        <v/>
      </c>
      <c r="W463" s="504"/>
    </row>
    <row r="464" spans="2:23" x14ac:dyDescent="0.2">
      <c r="B464" s="490" t="str">
        <f>IF(Tabla465[[#This Row],[Tipos de Acciones]]="","",CONCATENATE(Tabla465[[#This Row],[POA]],".",Tabla465[[#This Row],[SRS]],".",Tabla465[[#This Row],[AREA]],".",Tabla465[[#This Row],[TIPO]]))</f>
        <v/>
      </c>
      <c r="C464" s="490" t="str">
        <f>IF(Tabla465[[#This Row],[Tipos de Acciones]]="","",'[1]Formulario PPGR1'!$N$2)</f>
        <v/>
      </c>
      <c r="D464" s="490" t="str">
        <f>IF(Tabla465[[#This Row],[Tipos de Acciones]]="","",'[1]Formulario PPGR1'!$N$3)</f>
        <v/>
      </c>
      <c r="E464" s="490" t="str">
        <f>IF(Tabla465[[#This Row],[Tipos de Acciones]]="","",'[1]Formulario PPGR1'!$N$4)</f>
        <v/>
      </c>
      <c r="F464" s="490" t="str">
        <f>IF(Tabla465[[#This Row],[Tipos de Acciones]]="","",'[1]Formulario PPGR1'!$N$5)</f>
        <v/>
      </c>
      <c r="G464" s="499"/>
      <c r="H464" s="509"/>
      <c r="I464" s="510" t="str">
        <f>IFERROR(VLOOKUP(Tabla465[[#This Row],[Tipo de Equipo]],[1]LSIns!F16:G32,2,FALSE),"")</f>
        <v/>
      </c>
      <c r="J464" s="509"/>
      <c r="K464" s="509"/>
      <c r="L464" s="509"/>
      <c r="M464" s="499"/>
      <c r="N464" s="511"/>
      <c r="O464" s="511"/>
      <c r="P464" s="512" t="str">
        <f>IFERROR(VLOOKUP(Tabla465[[#This Row],[Provincia]],[1]Prov!$A$2:$B$156,2,FALSE),"")</f>
        <v/>
      </c>
      <c r="Q464" s="513"/>
      <c r="R464" s="498"/>
      <c r="S464" s="498"/>
      <c r="T464" s="498"/>
      <c r="U464" s="493" t="str">
        <f>IFERROR(IF(AND(Tabla465[[#This Row],[Cantidad de Insumos]]="",Tabla465[[#This Row],[Precio Unitario]]=""),"",Tabla465[[#This Row],[Precio Unitario]]*Tabla465[[#This Row],[Cantidad de Insumos]]),"")</f>
        <v/>
      </c>
      <c r="V464" s="493" t="str">
        <f>IFERROR(VLOOKUP($J464,[1]Insumos!$C$2:$F$528,4,FALSE),"")</f>
        <v/>
      </c>
      <c r="W464" s="504"/>
    </row>
    <row r="465" spans="2:23" x14ac:dyDescent="0.2">
      <c r="B465" s="490" t="str">
        <f>IF(Tabla465[[#This Row],[Tipos de Acciones]]="","",CONCATENATE(Tabla465[[#This Row],[POA]],".",Tabla465[[#This Row],[SRS]],".",Tabla465[[#This Row],[AREA]],".",Tabla465[[#This Row],[TIPO]]))</f>
        <v/>
      </c>
      <c r="C465" s="490" t="str">
        <f>IF(Tabla465[[#This Row],[Tipos de Acciones]]="","",'[1]Formulario PPGR1'!$N$2)</f>
        <v/>
      </c>
      <c r="D465" s="490" t="str">
        <f>IF(Tabla465[[#This Row],[Tipos de Acciones]]="","",'[1]Formulario PPGR1'!$N$3)</f>
        <v/>
      </c>
      <c r="E465" s="490" t="str">
        <f>IF(Tabla465[[#This Row],[Tipos de Acciones]]="","",'[1]Formulario PPGR1'!$N$4)</f>
        <v/>
      </c>
      <c r="F465" s="490" t="str">
        <f>IF(Tabla465[[#This Row],[Tipos de Acciones]]="","",'[1]Formulario PPGR1'!$N$5)</f>
        <v/>
      </c>
      <c r="G465" s="499"/>
      <c r="H465" s="509"/>
      <c r="I465" s="510" t="str">
        <f>IFERROR(VLOOKUP(Tabla465[[#This Row],[Tipo de Equipo]],[1]LSIns!F16:G32,2,FALSE),"")</f>
        <v/>
      </c>
      <c r="J465" s="509"/>
      <c r="K465" s="509"/>
      <c r="L465" s="509"/>
      <c r="M465" s="499"/>
      <c r="N465" s="511"/>
      <c r="O465" s="511"/>
      <c r="P465" s="512" t="str">
        <f>IFERROR(VLOOKUP(Tabla465[[#This Row],[Provincia]],[1]Prov!$A$2:$B$156,2,FALSE),"")</f>
        <v/>
      </c>
      <c r="Q465" s="513"/>
      <c r="R465" s="498"/>
      <c r="S465" s="498"/>
      <c r="T465" s="498"/>
      <c r="U465" s="493" t="str">
        <f>IFERROR(IF(AND(Tabla465[[#This Row],[Cantidad de Insumos]]="",Tabla465[[#This Row],[Precio Unitario]]=""),"",Tabla465[[#This Row],[Precio Unitario]]*Tabla465[[#This Row],[Cantidad de Insumos]]),"")</f>
        <v/>
      </c>
      <c r="V465" s="493" t="str">
        <f>IFERROR(VLOOKUP($J465,[1]Insumos!$C$2:$F$528,4,FALSE),"")</f>
        <v/>
      </c>
      <c r="W465" s="504"/>
    </row>
    <row r="466" spans="2:23" x14ac:dyDescent="0.2">
      <c r="B466" s="490" t="str">
        <f>IF(Tabla465[[#This Row],[Tipos de Acciones]]="","",CONCATENATE(Tabla465[[#This Row],[POA]],".",Tabla465[[#This Row],[SRS]],".",Tabla465[[#This Row],[AREA]],".",Tabla465[[#This Row],[TIPO]]))</f>
        <v/>
      </c>
      <c r="C466" s="490" t="str">
        <f>IF(Tabla465[[#This Row],[Tipos de Acciones]]="","",'[1]Formulario PPGR1'!$N$2)</f>
        <v/>
      </c>
      <c r="D466" s="490" t="str">
        <f>IF(Tabla465[[#This Row],[Tipos de Acciones]]="","",'[1]Formulario PPGR1'!$N$3)</f>
        <v/>
      </c>
      <c r="E466" s="490" t="str">
        <f>IF(Tabla465[[#This Row],[Tipos de Acciones]]="","",'[1]Formulario PPGR1'!$N$4)</f>
        <v/>
      </c>
      <c r="F466" s="490" t="str">
        <f>IF(Tabla465[[#This Row],[Tipos de Acciones]]="","",'[1]Formulario PPGR1'!$N$5)</f>
        <v/>
      </c>
      <c r="G466" s="499"/>
      <c r="H466" s="509"/>
      <c r="I466" s="510" t="str">
        <f>IFERROR(VLOOKUP(Tabla465[[#This Row],[Tipo de Equipo]],[1]LSIns!F16:G32,2,FALSE),"")</f>
        <v/>
      </c>
      <c r="J466" s="509"/>
      <c r="K466" s="509"/>
      <c r="L466" s="509"/>
      <c r="M466" s="499"/>
      <c r="N466" s="511"/>
      <c r="O466" s="511"/>
      <c r="P466" s="512" t="str">
        <f>IFERROR(VLOOKUP(Tabla465[[#This Row],[Provincia]],[1]Prov!$A$2:$B$156,2,FALSE),"")</f>
        <v/>
      </c>
      <c r="Q466" s="513"/>
      <c r="R466" s="498"/>
      <c r="S466" s="498"/>
      <c r="T466" s="498"/>
      <c r="U466" s="493" t="str">
        <f>IFERROR(IF(AND(Tabla465[[#This Row],[Cantidad de Insumos]]="",Tabla465[[#This Row],[Precio Unitario]]=""),"",Tabla465[[#This Row],[Precio Unitario]]*Tabla465[[#This Row],[Cantidad de Insumos]]),"")</f>
        <v/>
      </c>
      <c r="V466" s="493" t="str">
        <f>IFERROR(VLOOKUP($J466,[1]Insumos!$C$2:$F$528,4,FALSE),"")</f>
        <v/>
      </c>
      <c r="W466" s="504"/>
    </row>
    <row r="467" spans="2:23" x14ac:dyDescent="0.2">
      <c r="B467" s="490" t="str">
        <f>IF(Tabla465[[#This Row],[Tipos de Acciones]]="","",CONCATENATE(Tabla465[[#This Row],[POA]],".",Tabla465[[#This Row],[SRS]],".",Tabla465[[#This Row],[AREA]],".",Tabla465[[#This Row],[TIPO]]))</f>
        <v/>
      </c>
      <c r="C467" s="490" t="str">
        <f>IF(Tabla465[[#This Row],[Tipos de Acciones]]="","",'[1]Formulario PPGR1'!$N$2)</f>
        <v/>
      </c>
      <c r="D467" s="490" t="str">
        <f>IF(Tabla465[[#This Row],[Tipos de Acciones]]="","",'[1]Formulario PPGR1'!$N$3)</f>
        <v/>
      </c>
      <c r="E467" s="490" t="str">
        <f>IF(Tabla465[[#This Row],[Tipos de Acciones]]="","",'[1]Formulario PPGR1'!$N$4)</f>
        <v/>
      </c>
      <c r="F467" s="490" t="str">
        <f>IF(Tabla465[[#This Row],[Tipos de Acciones]]="","",'[1]Formulario PPGR1'!$N$5)</f>
        <v/>
      </c>
      <c r="G467" s="499"/>
      <c r="H467" s="509"/>
      <c r="I467" s="510" t="str">
        <f>IFERROR(VLOOKUP(Tabla465[[#This Row],[Tipo de Equipo]],[1]LSIns!F16:G32,2,FALSE),"")</f>
        <v/>
      </c>
      <c r="J467" s="509"/>
      <c r="K467" s="509"/>
      <c r="L467" s="509"/>
      <c r="M467" s="499"/>
      <c r="N467" s="511"/>
      <c r="O467" s="511"/>
      <c r="P467" s="512" t="str">
        <f>IFERROR(VLOOKUP(Tabla465[[#This Row],[Provincia]],[1]Prov!$A$2:$B$156,2,FALSE),"")</f>
        <v/>
      </c>
      <c r="Q467" s="513"/>
      <c r="R467" s="498"/>
      <c r="S467" s="498"/>
      <c r="T467" s="498"/>
      <c r="U467" s="493" t="str">
        <f>IFERROR(IF(AND(Tabla465[[#This Row],[Cantidad de Insumos]]="",Tabla465[[#This Row],[Precio Unitario]]=""),"",Tabla465[[#This Row],[Precio Unitario]]*Tabla465[[#This Row],[Cantidad de Insumos]]),"")</f>
        <v/>
      </c>
      <c r="V467" s="493" t="str">
        <f>IFERROR(VLOOKUP($J467,[1]Insumos!$C$2:$F$528,4,FALSE),"")</f>
        <v/>
      </c>
      <c r="W467" s="504"/>
    </row>
    <row r="468" spans="2:23" x14ac:dyDescent="0.2">
      <c r="B468" s="490" t="str">
        <f>IF(Tabla465[[#This Row],[Tipos de Acciones]]="","",CONCATENATE(Tabla465[[#This Row],[POA]],".",Tabla465[[#This Row],[SRS]],".",Tabla465[[#This Row],[AREA]],".",Tabla465[[#This Row],[TIPO]]))</f>
        <v/>
      </c>
      <c r="C468" s="490" t="str">
        <f>IF(Tabla465[[#This Row],[Tipos de Acciones]]="","",'[1]Formulario PPGR1'!$N$2)</f>
        <v/>
      </c>
      <c r="D468" s="490" t="str">
        <f>IF(Tabla465[[#This Row],[Tipos de Acciones]]="","",'[1]Formulario PPGR1'!$N$3)</f>
        <v/>
      </c>
      <c r="E468" s="490" t="str">
        <f>IF(Tabla465[[#This Row],[Tipos de Acciones]]="","",'[1]Formulario PPGR1'!$N$4)</f>
        <v/>
      </c>
      <c r="F468" s="490" t="str">
        <f>IF(Tabla465[[#This Row],[Tipos de Acciones]]="","",'[1]Formulario PPGR1'!$N$5)</f>
        <v/>
      </c>
      <c r="G468" s="499"/>
      <c r="H468" s="509"/>
      <c r="I468" s="510" t="str">
        <f>IFERROR(VLOOKUP(Tabla465[[#This Row],[Tipo de Equipo]],[1]LSIns!F16:G32,2,FALSE),"")</f>
        <v/>
      </c>
      <c r="J468" s="509"/>
      <c r="K468" s="509"/>
      <c r="L468" s="509"/>
      <c r="M468" s="499"/>
      <c r="N468" s="511"/>
      <c r="O468" s="511"/>
      <c r="P468" s="512" t="str">
        <f>IFERROR(VLOOKUP(Tabla465[[#This Row],[Provincia]],[1]Prov!$A$2:$B$156,2,FALSE),"")</f>
        <v/>
      </c>
      <c r="Q468" s="513"/>
      <c r="R468" s="498"/>
      <c r="S468" s="498"/>
      <c r="T468" s="498"/>
      <c r="U468" s="493" t="str">
        <f>IFERROR(IF(AND(Tabla465[[#This Row],[Cantidad de Insumos]]="",Tabla465[[#This Row],[Precio Unitario]]=""),"",Tabla465[[#This Row],[Precio Unitario]]*Tabla465[[#This Row],[Cantidad de Insumos]]),"")</f>
        <v/>
      </c>
      <c r="V468" s="493" t="str">
        <f>IFERROR(VLOOKUP($J468,[1]Insumos!$C$2:$F$528,4,FALSE),"")</f>
        <v/>
      </c>
      <c r="W468" s="504"/>
    </row>
    <row r="469" spans="2:23" x14ac:dyDescent="0.2">
      <c r="B469" s="490" t="str">
        <f>IF(Tabla465[[#This Row],[Tipos de Acciones]]="","",CONCATENATE(Tabla465[[#This Row],[POA]],".",Tabla465[[#This Row],[SRS]],".",Tabla465[[#This Row],[AREA]],".",Tabla465[[#This Row],[TIPO]]))</f>
        <v/>
      </c>
      <c r="C469" s="490" t="str">
        <f>IF(Tabla465[[#This Row],[Tipos de Acciones]]="","",'[1]Formulario PPGR1'!$N$2)</f>
        <v/>
      </c>
      <c r="D469" s="490" t="str">
        <f>IF(Tabla465[[#This Row],[Tipos de Acciones]]="","",'[1]Formulario PPGR1'!$N$3)</f>
        <v/>
      </c>
      <c r="E469" s="490" t="str">
        <f>IF(Tabla465[[#This Row],[Tipos de Acciones]]="","",'[1]Formulario PPGR1'!$N$4)</f>
        <v/>
      </c>
      <c r="F469" s="490" t="str">
        <f>IF(Tabla465[[#This Row],[Tipos de Acciones]]="","",'[1]Formulario PPGR1'!$N$5)</f>
        <v/>
      </c>
      <c r="G469" s="499"/>
      <c r="H469" s="509"/>
      <c r="I469" s="510" t="str">
        <f>IFERROR(VLOOKUP(Tabla465[[#This Row],[Tipo de Equipo]],[1]LSIns!F16:G32,2,FALSE),"")</f>
        <v/>
      </c>
      <c r="J469" s="509"/>
      <c r="K469" s="509"/>
      <c r="L469" s="509"/>
      <c r="M469" s="499"/>
      <c r="N469" s="511"/>
      <c r="O469" s="511"/>
      <c r="P469" s="512" t="str">
        <f>IFERROR(VLOOKUP(Tabla465[[#This Row],[Provincia]],[1]Prov!$A$2:$B$156,2,FALSE),"")</f>
        <v/>
      </c>
      <c r="Q469" s="513"/>
      <c r="R469" s="498"/>
      <c r="S469" s="498"/>
      <c r="T469" s="498"/>
      <c r="U469" s="493" t="str">
        <f>IFERROR(IF(AND(Tabla465[[#This Row],[Cantidad de Insumos]]="",Tabla465[[#This Row],[Precio Unitario]]=""),"",Tabla465[[#This Row],[Precio Unitario]]*Tabla465[[#This Row],[Cantidad de Insumos]]),"")</f>
        <v/>
      </c>
      <c r="V469" s="493" t="str">
        <f>IFERROR(VLOOKUP($J469,[1]Insumos!$C$2:$F$528,4,FALSE),"")</f>
        <v/>
      </c>
      <c r="W469" s="504"/>
    </row>
    <row r="470" spans="2:23" x14ac:dyDescent="0.2">
      <c r="B470" s="490" t="str">
        <f>IF(Tabla465[[#This Row],[Tipos de Acciones]]="","",CONCATENATE(Tabla465[[#This Row],[POA]],".",Tabla465[[#This Row],[SRS]],".",Tabla465[[#This Row],[AREA]],".",Tabla465[[#This Row],[TIPO]]))</f>
        <v/>
      </c>
      <c r="C470" s="490" t="str">
        <f>IF(Tabla465[[#This Row],[Tipos de Acciones]]="","",'[1]Formulario PPGR1'!$N$2)</f>
        <v/>
      </c>
      <c r="D470" s="490" t="str">
        <f>IF(Tabla465[[#This Row],[Tipos de Acciones]]="","",'[1]Formulario PPGR1'!$N$3)</f>
        <v/>
      </c>
      <c r="E470" s="490" t="str">
        <f>IF(Tabla465[[#This Row],[Tipos de Acciones]]="","",'[1]Formulario PPGR1'!$N$4)</f>
        <v/>
      </c>
      <c r="F470" s="490" t="str">
        <f>IF(Tabla465[[#This Row],[Tipos de Acciones]]="","",'[1]Formulario PPGR1'!$N$5)</f>
        <v/>
      </c>
      <c r="G470" s="499"/>
      <c r="H470" s="509"/>
      <c r="I470" s="510" t="str">
        <f>IFERROR(VLOOKUP(Tabla465[[#This Row],[Tipo de Equipo]],[1]LSIns!F16:G32,2,FALSE),"")</f>
        <v/>
      </c>
      <c r="J470" s="509"/>
      <c r="K470" s="509"/>
      <c r="L470" s="509"/>
      <c r="M470" s="499"/>
      <c r="N470" s="511"/>
      <c r="O470" s="511"/>
      <c r="P470" s="512" t="str">
        <f>IFERROR(VLOOKUP(Tabla465[[#This Row],[Provincia]],[1]Prov!$A$2:$B$156,2,FALSE),"")</f>
        <v/>
      </c>
      <c r="Q470" s="513"/>
      <c r="R470" s="498"/>
      <c r="S470" s="498"/>
      <c r="T470" s="498"/>
      <c r="U470" s="493" t="str">
        <f>IFERROR(IF(AND(Tabla465[[#This Row],[Cantidad de Insumos]]="",Tabla465[[#This Row],[Precio Unitario]]=""),"",Tabla465[[#This Row],[Precio Unitario]]*Tabla465[[#This Row],[Cantidad de Insumos]]),"")</f>
        <v/>
      </c>
      <c r="V470" s="493" t="str">
        <f>IFERROR(VLOOKUP($J470,[1]Insumos!$C$2:$F$528,4,FALSE),"")</f>
        <v/>
      </c>
      <c r="W470" s="504"/>
    </row>
    <row r="471" spans="2:23" x14ac:dyDescent="0.2">
      <c r="B471" s="490" t="str">
        <f>IF(Tabla465[[#This Row],[Tipos de Acciones]]="","",CONCATENATE(Tabla465[[#This Row],[POA]],".",Tabla465[[#This Row],[SRS]],".",Tabla465[[#This Row],[AREA]],".",Tabla465[[#This Row],[TIPO]]))</f>
        <v/>
      </c>
      <c r="C471" s="490" t="str">
        <f>IF(Tabla465[[#This Row],[Tipos de Acciones]]="","",'[1]Formulario PPGR1'!$N$2)</f>
        <v/>
      </c>
      <c r="D471" s="490" t="str">
        <f>IF(Tabla465[[#This Row],[Tipos de Acciones]]="","",'[1]Formulario PPGR1'!$N$3)</f>
        <v/>
      </c>
      <c r="E471" s="490" t="str">
        <f>IF(Tabla465[[#This Row],[Tipos de Acciones]]="","",'[1]Formulario PPGR1'!$N$4)</f>
        <v/>
      </c>
      <c r="F471" s="490" t="str">
        <f>IF(Tabla465[[#This Row],[Tipos de Acciones]]="","",'[1]Formulario PPGR1'!$N$5)</f>
        <v/>
      </c>
      <c r="G471" s="499"/>
      <c r="H471" s="509"/>
      <c r="I471" s="510" t="str">
        <f>IFERROR(VLOOKUP(Tabla465[[#This Row],[Tipo de Equipo]],[1]LSIns!F16:G32,2,FALSE),"")</f>
        <v/>
      </c>
      <c r="J471" s="509"/>
      <c r="K471" s="509"/>
      <c r="L471" s="509"/>
      <c r="M471" s="499"/>
      <c r="N471" s="511"/>
      <c r="O471" s="511"/>
      <c r="P471" s="512" t="str">
        <f>IFERROR(VLOOKUP(Tabla465[[#This Row],[Provincia]],[1]Prov!$A$2:$B$156,2,FALSE),"")</f>
        <v/>
      </c>
      <c r="Q471" s="513"/>
      <c r="R471" s="498"/>
      <c r="S471" s="498"/>
      <c r="T471" s="498"/>
      <c r="U471" s="493" t="str">
        <f>IFERROR(IF(AND(Tabla465[[#This Row],[Cantidad de Insumos]]="",Tabla465[[#This Row],[Precio Unitario]]=""),"",Tabla465[[#This Row],[Precio Unitario]]*Tabla465[[#This Row],[Cantidad de Insumos]]),"")</f>
        <v/>
      </c>
      <c r="V471" s="493" t="str">
        <f>IFERROR(VLOOKUP($J471,[1]Insumos!$C$2:$F$528,4,FALSE),"")</f>
        <v/>
      </c>
      <c r="W471" s="504"/>
    </row>
    <row r="472" spans="2:23" x14ac:dyDescent="0.2">
      <c r="B472" s="490" t="str">
        <f>IF(Tabla465[[#This Row],[Tipos de Acciones]]="","",CONCATENATE(Tabla465[[#This Row],[POA]],".",Tabla465[[#This Row],[SRS]],".",Tabla465[[#This Row],[AREA]],".",Tabla465[[#This Row],[TIPO]]))</f>
        <v/>
      </c>
      <c r="C472" s="490" t="str">
        <f>IF(Tabla465[[#This Row],[Tipos de Acciones]]="","",'[1]Formulario PPGR1'!$N$2)</f>
        <v/>
      </c>
      <c r="D472" s="490" t="str">
        <f>IF(Tabla465[[#This Row],[Tipos de Acciones]]="","",'[1]Formulario PPGR1'!$N$3)</f>
        <v/>
      </c>
      <c r="E472" s="490" t="str">
        <f>IF(Tabla465[[#This Row],[Tipos de Acciones]]="","",'[1]Formulario PPGR1'!$N$4)</f>
        <v/>
      </c>
      <c r="F472" s="490" t="str">
        <f>IF(Tabla465[[#This Row],[Tipos de Acciones]]="","",'[1]Formulario PPGR1'!$N$5)</f>
        <v/>
      </c>
      <c r="G472" s="499"/>
      <c r="H472" s="509"/>
      <c r="I472" s="510" t="str">
        <f>IFERROR(VLOOKUP(Tabla465[[#This Row],[Tipo de Equipo]],[1]LSIns!F16:G32,2,FALSE),"")</f>
        <v/>
      </c>
      <c r="J472" s="509"/>
      <c r="K472" s="509"/>
      <c r="L472" s="509"/>
      <c r="M472" s="499"/>
      <c r="N472" s="511"/>
      <c r="O472" s="511"/>
      <c r="P472" s="512" t="str">
        <f>IFERROR(VLOOKUP(Tabla465[[#This Row],[Provincia]],[1]Prov!$A$2:$B$156,2,FALSE),"")</f>
        <v/>
      </c>
      <c r="Q472" s="513"/>
      <c r="R472" s="498"/>
      <c r="S472" s="498"/>
      <c r="T472" s="498"/>
      <c r="U472" s="493" t="str">
        <f>IFERROR(IF(AND(Tabla465[[#This Row],[Cantidad de Insumos]]="",Tabla465[[#This Row],[Precio Unitario]]=""),"",Tabla465[[#This Row],[Precio Unitario]]*Tabla465[[#This Row],[Cantidad de Insumos]]),"")</f>
        <v/>
      </c>
      <c r="V472" s="493" t="str">
        <f>IFERROR(VLOOKUP($J472,[1]Insumos!$C$2:$F$528,4,FALSE),"")</f>
        <v/>
      </c>
      <c r="W472" s="504"/>
    </row>
    <row r="473" spans="2:23" x14ac:dyDescent="0.2">
      <c r="B473" s="490" t="str">
        <f>IF(Tabla465[[#This Row],[Tipos de Acciones]]="","",CONCATENATE(Tabla465[[#This Row],[POA]],".",Tabla465[[#This Row],[SRS]],".",Tabla465[[#This Row],[AREA]],".",Tabla465[[#This Row],[TIPO]]))</f>
        <v/>
      </c>
      <c r="C473" s="490" t="str">
        <f>IF(Tabla465[[#This Row],[Tipos de Acciones]]="","",'[1]Formulario PPGR1'!$N$2)</f>
        <v/>
      </c>
      <c r="D473" s="490" t="str">
        <f>IF(Tabla465[[#This Row],[Tipos de Acciones]]="","",'[1]Formulario PPGR1'!$N$3)</f>
        <v/>
      </c>
      <c r="E473" s="490" t="str">
        <f>IF(Tabla465[[#This Row],[Tipos de Acciones]]="","",'[1]Formulario PPGR1'!$N$4)</f>
        <v/>
      </c>
      <c r="F473" s="490" t="str">
        <f>IF(Tabla465[[#This Row],[Tipos de Acciones]]="","",'[1]Formulario PPGR1'!$N$5)</f>
        <v/>
      </c>
      <c r="G473" s="499"/>
      <c r="H473" s="509"/>
      <c r="I473" s="510" t="str">
        <f>IFERROR(VLOOKUP(Tabla465[[#This Row],[Tipo de Equipo]],[1]LSIns!F16:G32,2,FALSE),"")</f>
        <v/>
      </c>
      <c r="J473" s="509"/>
      <c r="K473" s="509"/>
      <c r="L473" s="509"/>
      <c r="M473" s="499"/>
      <c r="N473" s="511"/>
      <c r="O473" s="511"/>
      <c r="P473" s="512" t="str">
        <f>IFERROR(VLOOKUP(Tabla465[[#This Row],[Provincia]],[1]Prov!$A$2:$B$156,2,FALSE),"")</f>
        <v/>
      </c>
      <c r="Q473" s="513"/>
      <c r="R473" s="498"/>
      <c r="S473" s="498"/>
      <c r="T473" s="498"/>
      <c r="U473" s="493" t="str">
        <f>IFERROR(IF(AND(Tabla465[[#This Row],[Cantidad de Insumos]]="",Tabla465[[#This Row],[Precio Unitario]]=""),"",Tabla465[[#This Row],[Precio Unitario]]*Tabla465[[#This Row],[Cantidad de Insumos]]),"")</f>
        <v/>
      </c>
      <c r="V473" s="493" t="str">
        <f>IFERROR(VLOOKUP($J473,[1]Insumos!$C$2:$F$528,4,FALSE),"")</f>
        <v/>
      </c>
      <c r="W473" s="504"/>
    </row>
    <row r="474" spans="2:23" x14ac:dyDescent="0.2">
      <c r="B474" s="490" t="str">
        <f>IF(Tabla465[[#This Row],[Tipos de Acciones]]="","",CONCATENATE(Tabla465[[#This Row],[POA]],".",Tabla465[[#This Row],[SRS]],".",Tabla465[[#This Row],[AREA]],".",Tabla465[[#This Row],[TIPO]]))</f>
        <v/>
      </c>
      <c r="C474" s="490" t="str">
        <f>IF(Tabla465[[#This Row],[Tipos de Acciones]]="","",'[1]Formulario PPGR1'!$N$2)</f>
        <v/>
      </c>
      <c r="D474" s="490" t="str">
        <f>IF(Tabla465[[#This Row],[Tipos de Acciones]]="","",'[1]Formulario PPGR1'!$N$3)</f>
        <v/>
      </c>
      <c r="E474" s="490" t="str">
        <f>IF(Tabla465[[#This Row],[Tipos de Acciones]]="","",'[1]Formulario PPGR1'!$N$4)</f>
        <v/>
      </c>
      <c r="F474" s="490" t="str">
        <f>IF(Tabla465[[#This Row],[Tipos de Acciones]]="","",'[1]Formulario PPGR1'!$N$5)</f>
        <v/>
      </c>
      <c r="G474" s="499"/>
      <c r="H474" s="509"/>
      <c r="I474" s="510" t="str">
        <f>IFERROR(VLOOKUP(Tabla465[[#This Row],[Tipo de Equipo]],[1]LSIns!F16:G32,2,FALSE),"")</f>
        <v/>
      </c>
      <c r="J474" s="509"/>
      <c r="K474" s="509"/>
      <c r="L474" s="509"/>
      <c r="M474" s="499"/>
      <c r="N474" s="511"/>
      <c r="O474" s="511"/>
      <c r="P474" s="512" t="str">
        <f>IFERROR(VLOOKUP(Tabla465[[#This Row],[Provincia]],[1]Prov!$A$2:$B$156,2,FALSE),"")</f>
        <v/>
      </c>
      <c r="Q474" s="513"/>
      <c r="R474" s="498"/>
      <c r="S474" s="498"/>
      <c r="T474" s="498"/>
      <c r="U474" s="493" t="str">
        <f>IFERROR(IF(AND(Tabla465[[#This Row],[Cantidad de Insumos]]="",Tabla465[[#This Row],[Precio Unitario]]=""),"",Tabla465[[#This Row],[Precio Unitario]]*Tabla465[[#This Row],[Cantidad de Insumos]]),"")</f>
        <v/>
      </c>
      <c r="V474" s="493" t="str">
        <f>IFERROR(VLOOKUP($J474,[1]Insumos!$C$2:$F$528,4,FALSE),"")</f>
        <v/>
      </c>
      <c r="W474" s="504"/>
    </row>
    <row r="475" spans="2:23" x14ac:dyDescent="0.2">
      <c r="B475" s="490" t="str">
        <f>IF(Tabla465[[#This Row],[Tipos de Acciones]]="","",CONCATENATE(Tabla465[[#This Row],[POA]],".",Tabla465[[#This Row],[SRS]],".",Tabla465[[#This Row],[AREA]],".",Tabla465[[#This Row],[TIPO]]))</f>
        <v/>
      </c>
      <c r="C475" s="490" t="str">
        <f>IF(Tabla465[[#This Row],[Tipos de Acciones]]="","",'[1]Formulario PPGR1'!$N$2)</f>
        <v/>
      </c>
      <c r="D475" s="490" t="str">
        <f>IF(Tabla465[[#This Row],[Tipos de Acciones]]="","",'[1]Formulario PPGR1'!$N$3)</f>
        <v/>
      </c>
      <c r="E475" s="490" t="str">
        <f>IF(Tabla465[[#This Row],[Tipos de Acciones]]="","",'[1]Formulario PPGR1'!$N$4)</f>
        <v/>
      </c>
      <c r="F475" s="490" t="str">
        <f>IF(Tabla465[[#This Row],[Tipos de Acciones]]="","",'[1]Formulario PPGR1'!$N$5)</f>
        <v/>
      </c>
      <c r="G475" s="499"/>
      <c r="H475" s="509"/>
      <c r="I475" s="510" t="str">
        <f>IFERROR(VLOOKUP(Tabla465[[#This Row],[Tipo de Equipo]],[1]LSIns!F16:G32,2,FALSE),"")</f>
        <v/>
      </c>
      <c r="J475" s="509"/>
      <c r="K475" s="509"/>
      <c r="L475" s="509"/>
      <c r="M475" s="499"/>
      <c r="N475" s="511"/>
      <c r="O475" s="511"/>
      <c r="P475" s="512" t="str">
        <f>IFERROR(VLOOKUP(Tabla465[[#This Row],[Provincia]],[1]Prov!$A$2:$B$156,2,FALSE),"")</f>
        <v/>
      </c>
      <c r="Q475" s="513"/>
      <c r="R475" s="498"/>
      <c r="S475" s="498"/>
      <c r="T475" s="498"/>
      <c r="U475" s="493" t="str">
        <f>IFERROR(IF(AND(Tabla465[[#This Row],[Cantidad de Insumos]]="",Tabla465[[#This Row],[Precio Unitario]]=""),"",Tabla465[[#This Row],[Precio Unitario]]*Tabla465[[#This Row],[Cantidad de Insumos]]),"")</f>
        <v/>
      </c>
      <c r="V475" s="493" t="str">
        <f>IFERROR(VLOOKUP($J475,[1]Insumos!$C$2:$F$528,4,FALSE),"")</f>
        <v/>
      </c>
      <c r="W475" s="504"/>
    </row>
    <row r="476" spans="2:23" x14ac:dyDescent="0.2">
      <c r="B476" s="490" t="str">
        <f>IF(Tabla465[[#This Row],[Tipos de Acciones]]="","",CONCATENATE(Tabla465[[#This Row],[POA]],".",Tabla465[[#This Row],[SRS]],".",Tabla465[[#This Row],[AREA]],".",Tabla465[[#This Row],[TIPO]]))</f>
        <v/>
      </c>
      <c r="C476" s="490" t="str">
        <f>IF(Tabla465[[#This Row],[Tipos de Acciones]]="","",'[1]Formulario PPGR1'!$N$2)</f>
        <v/>
      </c>
      <c r="D476" s="490" t="str">
        <f>IF(Tabla465[[#This Row],[Tipos de Acciones]]="","",'[1]Formulario PPGR1'!$N$3)</f>
        <v/>
      </c>
      <c r="E476" s="490" t="str">
        <f>IF(Tabla465[[#This Row],[Tipos de Acciones]]="","",'[1]Formulario PPGR1'!$N$4)</f>
        <v/>
      </c>
      <c r="F476" s="490" t="str">
        <f>IF(Tabla465[[#This Row],[Tipos de Acciones]]="","",'[1]Formulario PPGR1'!$N$5)</f>
        <v/>
      </c>
      <c r="G476" s="499"/>
      <c r="H476" s="509"/>
      <c r="I476" s="510" t="str">
        <f>IFERROR(VLOOKUP(Tabla465[[#This Row],[Tipo de Equipo]],[1]LSIns!F16:G32,2,FALSE),"")</f>
        <v/>
      </c>
      <c r="J476" s="509"/>
      <c r="K476" s="509"/>
      <c r="L476" s="509"/>
      <c r="M476" s="499"/>
      <c r="N476" s="511"/>
      <c r="O476" s="511"/>
      <c r="P476" s="512" t="str">
        <f>IFERROR(VLOOKUP(Tabla465[[#This Row],[Provincia]],[1]Prov!$A$2:$B$156,2,FALSE),"")</f>
        <v/>
      </c>
      <c r="Q476" s="513"/>
      <c r="R476" s="498"/>
      <c r="S476" s="498"/>
      <c r="T476" s="498"/>
      <c r="U476" s="493" t="str">
        <f>IFERROR(IF(AND(Tabla465[[#This Row],[Cantidad de Insumos]]="",Tabla465[[#This Row],[Precio Unitario]]=""),"",Tabla465[[#This Row],[Precio Unitario]]*Tabla465[[#This Row],[Cantidad de Insumos]]),"")</f>
        <v/>
      </c>
      <c r="V476" s="493" t="str">
        <f>IFERROR(VLOOKUP($J476,[1]Insumos!$C$2:$F$528,4,FALSE),"")</f>
        <v/>
      </c>
      <c r="W476" s="504"/>
    </row>
    <row r="477" spans="2:23" x14ac:dyDescent="0.2">
      <c r="B477" s="490" t="str">
        <f>IF(Tabla465[[#This Row],[Tipos de Acciones]]="","",CONCATENATE(Tabla465[[#This Row],[POA]],".",Tabla465[[#This Row],[SRS]],".",Tabla465[[#This Row],[AREA]],".",Tabla465[[#This Row],[TIPO]]))</f>
        <v/>
      </c>
      <c r="C477" s="490" t="str">
        <f>IF(Tabla465[[#This Row],[Tipos de Acciones]]="","",'[1]Formulario PPGR1'!$N$2)</f>
        <v/>
      </c>
      <c r="D477" s="490" t="str">
        <f>IF(Tabla465[[#This Row],[Tipos de Acciones]]="","",'[1]Formulario PPGR1'!$N$3)</f>
        <v/>
      </c>
      <c r="E477" s="490" t="str">
        <f>IF(Tabla465[[#This Row],[Tipos de Acciones]]="","",'[1]Formulario PPGR1'!$N$4)</f>
        <v/>
      </c>
      <c r="F477" s="490" t="str">
        <f>IF(Tabla465[[#This Row],[Tipos de Acciones]]="","",'[1]Formulario PPGR1'!$N$5)</f>
        <v/>
      </c>
      <c r="G477" s="499"/>
      <c r="H477" s="509"/>
      <c r="I477" s="510" t="str">
        <f>IFERROR(VLOOKUP(Tabla465[[#This Row],[Tipo de Equipo]],[1]LSIns!F16:G32,2,FALSE),"")</f>
        <v/>
      </c>
      <c r="J477" s="509"/>
      <c r="K477" s="509"/>
      <c r="L477" s="509"/>
      <c r="M477" s="499"/>
      <c r="N477" s="511"/>
      <c r="O477" s="511"/>
      <c r="P477" s="512" t="str">
        <f>IFERROR(VLOOKUP(Tabla465[[#This Row],[Provincia]],[1]Prov!$A$2:$B$156,2,FALSE),"")</f>
        <v/>
      </c>
      <c r="Q477" s="513"/>
      <c r="R477" s="498"/>
      <c r="S477" s="498"/>
      <c r="T477" s="498"/>
      <c r="U477" s="493" t="str">
        <f>IFERROR(IF(AND(Tabla465[[#This Row],[Cantidad de Insumos]]="",Tabla465[[#This Row],[Precio Unitario]]=""),"",Tabla465[[#This Row],[Precio Unitario]]*Tabla465[[#This Row],[Cantidad de Insumos]]),"")</f>
        <v/>
      </c>
      <c r="V477" s="493" t="str">
        <f>IFERROR(VLOOKUP($J477,[1]Insumos!$C$2:$F$528,4,FALSE),"")</f>
        <v/>
      </c>
      <c r="W477" s="504"/>
    </row>
    <row r="478" spans="2:23" x14ac:dyDescent="0.2">
      <c r="B478" s="490" t="str">
        <f>IF(Tabla465[[#This Row],[Tipos de Acciones]]="","",CONCATENATE(Tabla465[[#This Row],[POA]],".",Tabla465[[#This Row],[SRS]],".",Tabla465[[#This Row],[AREA]],".",Tabla465[[#This Row],[TIPO]]))</f>
        <v/>
      </c>
      <c r="C478" s="490" t="str">
        <f>IF(Tabla465[[#This Row],[Tipos de Acciones]]="","",'[1]Formulario PPGR1'!$N$2)</f>
        <v/>
      </c>
      <c r="D478" s="490" t="str">
        <f>IF(Tabla465[[#This Row],[Tipos de Acciones]]="","",'[1]Formulario PPGR1'!$N$3)</f>
        <v/>
      </c>
      <c r="E478" s="490" t="str">
        <f>IF(Tabla465[[#This Row],[Tipos de Acciones]]="","",'[1]Formulario PPGR1'!$N$4)</f>
        <v/>
      </c>
      <c r="F478" s="490" t="str">
        <f>IF(Tabla465[[#This Row],[Tipos de Acciones]]="","",'[1]Formulario PPGR1'!$N$5)</f>
        <v/>
      </c>
      <c r="G478" s="499"/>
      <c r="H478" s="509"/>
      <c r="I478" s="510" t="str">
        <f>IFERROR(VLOOKUP(Tabla465[[#This Row],[Tipo de Equipo]],[1]LSIns!F16:G32,2,FALSE),"")</f>
        <v/>
      </c>
      <c r="J478" s="509"/>
      <c r="K478" s="509"/>
      <c r="L478" s="509"/>
      <c r="M478" s="499"/>
      <c r="N478" s="511"/>
      <c r="O478" s="511"/>
      <c r="P478" s="512" t="str">
        <f>IFERROR(VLOOKUP(Tabla465[[#This Row],[Provincia]],[1]Prov!$A$2:$B$156,2,FALSE),"")</f>
        <v/>
      </c>
      <c r="Q478" s="513"/>
      <c r="R478" s="498"/>
      <c r="S478" s="498"/>
      <c r="T478" s="498"/>
      <c r="U478" s="493" t="str">
        <f>IFERROR(IF(AND(Tabla465[[#This Row],[Cantidad de Insumos]]="",Tabla465[[#This Row],[Precio Unitario]]=""),"",Tabla465[[#This Row],[Precio Unitario]]*Tabla465[[#This Row],[Cantidad de Insumos]]),"")</f>
        <v/>
      </c>
      <c r="V478" s="493" t="str">
        <f>IFERROR(VLOOKUP($J478,[1]Insumos!$C$2:$F$528,4,FALSE),"")</f>
        <v/>
      </c>
      <c r="W478" s="504"/>
    </row>
    <row r="479" spans="2:23" x14ac:dyDescent="0.2">
      <c r="B479" s="490" t="str">
        <f>IF(Tabla465[[#This Row],[Tipos de Acciones]]="","",CONCATENATE(Tabla465[[#This Row],[POA]],".",Tabla465[[#This Row],[SRS]],".",Tabla465[[#This Row],[AREA]],".",Tabla465[[#This Row],[TIPO]]))</f>
        <v/>
      </c>
      <c r="C479" s="490" t="str">
        <f>IF(Tabla465[[#This Row],[Tipos de Acciones]]="","",'[1]Formulario PPGR1'!$N$2)</f>
        <v/>
      </c>
      <c r="D479" s="490" t="str">
        <f>IF(Tabla465[[#This Row],[Tipos de Acciones]]="","",'[1]Formulario PPGR1'!$N$3)</f>
        <v/>
      </c>
      <c r="E479" s="490" t="str">
        <f>IF(Tabla465[[#This Row],[Tipos de Acciones]]="","",'[1]Formulario PPGR1'!$N$4)</f>
        <v/>
      </c>
      <c r="F479" s="490" t="str">
        <f>IF(Tabla465[[#This Row],[Tipos de Acciones]]="","",'[1]Formulario PPGR1'!$N$5)</f>
        <v/>
      </c>
      <c r="G479" s="499"/>
      <c r="H479" s="509"/>
      <c r="I479" s="510" t="str">
        <f>IFERROR(VLOOKUP(Tabla465[[#This Row],[Tipo de Equipo]],[1]LSIns!F16:G32,2,FALSE),"")</f>
        <v/>
      </c>
      <c r="J479" s="509"/>
      <c r="K479" s="509"/>
      <c r="L479" s="509"/>
      <c r="M479" s="499"/>
      <c r="N479" s="511"/>
      <c r="O479" s="511"/>
      <c r="P479" s="512" t="str">
        <f>IFERROR(VLOOKUP(Tabla465[[#This Row],[Provincia]],[1]Prov!$A$2:$B$156,2,FALSE),"")</f>
        <v/>
      </c>
      <c r="Q479" s="513"/>
      <c r="R479" s="498"/>
      <c r="S479" s="498"/>
      <c r="T479" s="498"/>
      <c r="U479" s="493" t="str">
        <f>IFERROR(IF(AND(Tabla465[[#This Row],[Cantidad de Insumos]]="",Tabla465[[#This Row],[Precio Unitario]]=""),"",Tabla465[[#This Row],[Precio Unitario]]*Tabla465[[#This Row],[Cantidad de Insumos]]),"")</f>
        <v/>
      </c>
      <c r="V479" s="493" t="str">
        <f>IFERROR(VLOOKUP($J479,[1]Insumos!$C$2:$F$528,4,FALSE),"")</f>
        <v/>
      </c>
      <c r="W479" s="504"/>
    </row>
    <row r="480" spans="2:23" x14ac:dyDescent="0.2">
      <c r="B480" s="490" t="str">
        <f>IF(Tabla465[[#This Row],[Tipos de Acciones]]="","",CONCATENATE(Tabla465[[#This Row],[POA]],".",Tabla465[[#This Row],[SRS]],".",Tabla465[[#This Row],[AREA]],".",Tabla465[[#This Row],[TIPO]]))</f>
        <v/>
      </c>
      <c r="C480" s="490" t="str">
        <f>IF(Tabla465[[#This Row],[Tipos de Acciones]]="","",'[1]Formulario PPGR1'!$N$2)</f>
        <v/>
      </c>
      <c r="D480" s="490" t="str">
        <f>IF(Tabla465[[#This Row],[Tipos de Acciones]]="","",'[1]Formulario PPGR1'!$N$3)</f>
        <v/>
      </c>
      <c r="E480" s="490" t="str">
        <f>IF(Tabla465[[#This Row],[Tipos de Acciones]]="","",'[1]Formulario PPGR1'!$N$4)</f>
        <v/>
      </c>
      <c r="F480" s="490" t="str">
        <f>IF(Tabla465[[#This Row],[Tipos de Acciones]]="","",'[1]Formulario PPGR1'!$N$5)</f>
        <v/>
      </c>
      <c r="G480" s="499"/>
      <c r="H480" s="509"/>
      <c r="I480" s="510" t="str">
        <f>IFERROR(VLOOKUP(Tabla465[[#This Row],[Tipo de Equipo]],[1]LSIns!F16:G32,2,FALSE),"")</f>
        <v/>
      </c>
      <c r="J480" s="509"/>
      <c r="K480" s="509"/>
      <c r="L480" s="509"/>
      <c r="M480" s="499"/>
      <c r="N480" s="511"/>
      <c r="O480" s="511"/>
      <c r="P480" s="512" t="str">
        <f>IFERROR(VLOOKUP(Tabla465[[#This Row],[Provincia]],[1]Prov!$A$2:$B$156,2,FALSE),"")</f>
        <v/>
      </c>
      <c r="Q480" s="513"/>
      <c r="R480" s="498"/>
      <c r="S480" s="498"/>
      <c r="T480" s="498"/>
      <c r="U480" s="493" t="str">
        <f>IFERROR(IF(AND(Tabla465[[#This Row],[Cantidad de Insumos]]="",Tabla465[[#This Row],[Precio Unitario]]=""),"",Tabla465[[#This Row],[Precio Unitario]]*Tabla465[[#This Row],[Cantidad de Insumos]]),"")</f>
        <v/>
      </c>
      <c r="V480" s="493" t="str">
        <f>IFERROR(VLOOKUP($J480,[1]Insumos!$C$2:$F$528,4,FALSE),"")</f>
        <v/>
      </c>
      <c r="W480" s="504"/>
    </row>
    <row r="481" spans="2:23" x14ac:dyDescent="0.2">
      <c r="B481" s="490" t="str">
        <f>IF(Tabla465[[#This Row],[Tipos de Acciones]]="","",CONCATENATE(Tabla465[[#This Row],[POA]],".",Tabla465[[#This Row],[SRS]],".",Tabla465[[#This Row],[AREA]],".",Tabla465[[#This Row],[TIPO]]))</f>
        <v/>
      </c>
      <c r="C481" s="490" t="str">
        <f>IF(Tabla465[[#This Row],[Tipos de Acciones]]="","",'[1]Formulario PPGR1'!$N$2)</f>
        <v/>
      </c>
      <c r="D481" s="490" t="str">
        <f>IF(Tabla465[[#This Row],[Tipos de Acciones]]="","",'[1]Formulario PPGR1'!$N$3)</f>
        <v/>
      </c>
      <c r="E481" s="490" t="str">
        <f>IF(Tabla465[[#This Row],[Tipos de Acciones]]="","",'[1]Formulario PPGR1'!$N$4)</f>
        <v/>
      </c>
      <c r="F481" s="490" t="str">
        <f>IF(Tabla465[[#This Row],[Tipos de Acciones]]="","",'[1]Formulario PPGR1'!$N$5)</f>
        <v/>
      </c>
      <c r="G481" s="499"/>
      <c r="H481" s="509"/>
      <c r="I481" s="510" t="str">
        <f>IFERROR(VLOOKUP(Tabla465[[#This Row],[Tipo de Equipo]],[1]LSIns!F16:G32,2,FALSE),"")</f>
        <v/>
      </c>
      <c r="J481" s="509"/>
      <c r="K481" s="509"/>
      <c r="L481" s="509"/>
      <c r="M481" s="499"/>
      <c r="N481" s="511"/>
      <c r="O481" s="511"/>
      <c r="P481" s="512" t="str">
        <f>IFERROR(VLOOKUP(Tabla465[[#This Row],[Provincia]],[1]Prov!$A$2:$B$156,2,FALSE),"")</f>
        <v/>
      </c>
      <c r="Q481" s="513"/>
      <c r="R481" s="498"/>
      <c r="S481" s="498"/>
      <c r="T481" s="498"/>
      <c r="U481" s="493" t="str">
        <f>IFERROR(IF(AND(Tabla465[[#This Row],[Cantidad de Insumos]]="",Tabla465[[#This Row],[Precio Unitario]]=""),"",Tabla465[[#This Row],[Precio Unitario]]*Tabla465[[#This Row],[Cantidad de Insumos]]),"")</f>
        <v/>
      </c>
      <c r="V481" s="493" t="str">
        <f>IFERROR(VLOOKUP($J481,[1]Insumos!$C$2:$F$528,4,FALSE),"")</f>
        <v/>
      </c>
      <c r="W481" s="504"/>
    </row>
    <row r="482" spans="2:23" x14ac:dyDescent="0.2">
      <c r="B482" s="490" t="str">
        <f>IF(Tabla465[[#This Row],[Tipos de Acciones]]="","",CONCATENATE(Tabla465[[#This Row],[POA]],".",Tabla465[[#This Row],[SRS]],".",Tabla465[[#This Row],[AREA]],".",Tabla465[[#This Row],[TIPO]]))</f>
        <v/>
      </c>
      <c r="C482" s="490" t="str">
        <f>IF(Tabla465[[#This Row],[Tipos de Acciones]]="","",'[1]Formulario PPGR1'!$N$2)</f>
        <v/>
      </c>
      <c r="D482" s="490" t="str">
        <f>IF(Tabla465[[#This Row],[Tipos de Acciones]]="","",'[1]Formulario PPGR1'!$N$3)</f>
        <v/>
      </c>
      <c r="E482" s="490" t="str">
        <f>IF(Tabla465[[#This Row],[Tipos de Acciones]]="","",'[1]Formulario PPGR1'!$N$4)</f>
        <v/>
      </c>
      <c r="F482" s="490" t="str">
        <f>IF(Tabla465[[#This Row],[Tipos de Acciones]]="","",'[1]Formulario PPGR1'!$N$5)</f>
        <v/>
      </c>
      <c r="G482" s="499"/>
      <c r="H482" s="509"/>
      <c r="I482" s="510" t="str">
        <f>IFERROR(VLOOKUP(Tabla465[[#This Row],[Tipo de Equipo]],[1]LSIns!F16:G32,2,FALSE),"")</f>
        <v/>
      </c>
      <c r="J482" s="509"/>
      <c r="K482" s="509"/>
      <c r="L482" s="509"/>
      <c r="M482" s="499"/>
      <c r="N482" s="511"/>
      <c r="O482" s="511"/>
      <c r="P482" s="512" t="str">
        <f>IFERROR(VLOOKUP(Tabla465[[#This Row],[Provincia]],[1]Prov!$A$2:$B$156,2,FALSE),"")</f>
        <v/>
      </c>
      <c r="Q482" s="513"/>
      <c r="R482" s="498"/>
      <c r="S482" s="498"/>
      <c r="T482" s="498"/>
      <c r="U482" s="493" t="str">
        <f>IFERROR(IF(AND(Tabla465[[#This Row],[Cantidad de Insumos]]="",Tabla465[[#This Row],[Precio Unitario]]=""),"",Tabla465[[#This Row],[Precio Unitario]]*Tabla465[[#This Row],[Cantidad de Insumos]]),"")</f>
        <v/>
      </c>
      <c r="V482" s="493" t="str">
        <f>IFERROR(VLOOKUP($J482,[1]Insumos!$C$2:$F$528,4,FALSE),"")</f>
        <v/>
      </c>
      <c r="W482" s="504"/>
    </row>
    <row r="483" spans="2:23" x14ac:dyDescent="0.2">
      <c r="B483" s="490" t="str">
        <f>IF(Tabla465[[#This Row],[Tipos de Acciones]]="","",CONCATENATE(Tabla465[[#This Row],[POA]],".",Tabla465[[#This Row],[SRS]],".",Tabla465[[#This Row],[AREA]],".",Tabla465[[#This Row],[TIPO]]))</f>
        <v/>
      </c>
      <c r="C483" s="490" t="str">
        <f>IF(Tabla465[[#This Row],[Tipos de Acciones]]="","",'[1]Formulario PPGR1'!$N$2)</f>
        <v/>
      </c>
      <c r="D483" s="490" t="str">
        <f>IF(Tabla465[[#This Row],[Tipos de Acciones]]="","",'[1]Formulario PPGR1'!$N$3)</f>
        <v/>
      </c>
      <c r="E483" s="490" t="str">
        <f>IF(Tabla465[[#This Row],[Tipos de Acciones]]="","",'[1]Formulario PPGR1'!$N$4)</f>
        <v/>
      </c>
      <c r="F483" s="490" t="str">
        <f>IF(Tabla465[[#This Row],[Tipos de Acciones]]="","",'[1]Formulario PPGR1'!$N$5)</f>
        <v/>
      </c>
      <c r="G483" s="499"/>
      <c r="H483" s="509"/>
      <c r="I483" s="510" t="str">
        <f>IFERROR(VLOOKUP(Tabla465[[#This Row],[Tipo de Equipo]],[1]LSIns!F16:G32,2,FALSE),"")</f>
        <v/>
      </c>
      <c r="J483" s="509"/>
      <c r="K483" s="509"/>
      <c r="L483" s="509"/>
      <c r="M483" s="499"/>
      <c r="N483" s="511"/>
      <c r="O483" s="511"/>
      <c r="P483" s="512" t="str">
        <f>IFERROR(VLOOKUP(Tabla465[[#This Row],[Provincia]],[1]Prov!$A$2:$B$156,2,FALSE),"")</f>
        <v/>
      </c>
      <c r="Q483" s="513"/>
      <c r="R483" s="498"/>
      <c r="S483" s="498"/>
      <c r="T483" s="498"/>
      <c r="U483" s="493" t="str">
        <f>IFERROR(IF(AND(Tabla465[[#This Row],[Cantidad de Insumos]]="",Tabla465[[#This Row],[Precio Unitario]]=""),"",Tabla465[[#This Row],[Precio Unitario]]*Tabla465[[#This Row],[Cantidad de Insumos]]),"")</f>
        <v/>
      </c>
      <c r="V483" s="493" t="str">
        <f>IFERROR(VLOOKUP($J483,[1]Insumos!$C$2:$F$528,4,FALSE),"")</f>
        <v/>
      </c>
      <c r="W483" s="504"/>
    </row>
    <row r="484" spans="2:23" x14ac:dyDescent="0.2">
      <c r="B484" s="490" t="str">
        <f>IF(Tabla465[[#This Row],[Tipos de Acciones]]="","",CONCATENATE(Tabla465[[#This Row],[POA]],".",Tabla465[[#This Row],[SRS]],".",Tabla465[[#This Row],[AREA]],".",Tabla465[[#This Row],[TIPO]]))</f>
        <v/>
      </c>
      <c r="C484" s="490" t="str">
        <f>IF(Tabla465[[#This Row],[Tipos de Acciones]]="","",'[1]Formulario PPGR1'!$N$2)</f>
        <v/>
      </c>
      <c r="D484" s="490" t="str">
        <f>IF(Tabla465[[#This Row],[Tipos de Acciones]]="","",'[1]Formulario PPGR1'!$N$3)</f>
        <v/>
      </c>
      <c r="E484" s="490" t="str">
        <f>IF(Tabla465[[#This Row],[Tipos de Acciones]]="","",'[1]Formulario PPGR1'!$N$4)</f>
        <v/>
      </c>
      <c r="F484" s="490" t="str">
        <f>IF(Tabla465[[#This Row],[Tipos de Acciones]]="","",'[1]Formulario PPGR1'!$N$5)</f>
        <v/>
      </c>
      <c r="G484" s="499"/>
      <c r="H484" s="509"/>
      <c r="I484" s="510" t="str">
        <f>IFERROR(VLOOKUP(Tabla465[[#This Row],[Tipo de Equipo]],[1]LSIns!F16:G32,2,FALSE),"")</f>
        <v/>
      </c>
      <c r="J484" s="509"/>
      <c r="K484" s="509"/>
      <c r="L484" s="509"/>
      <c r="M484" s="499"/>
      <c r="N484" s="511"/>
      <c r="O484" s="511"/>
      <c r="P484" s="512" t="str">
        <f>IFERROR(VLOOKUP(Tabla465[[#This Row],[Provincia]],[1]Prov!$A$2:$B$156,2,FALSE),"")</f>
        <v/>
      </c>
      <c r="Q484" s="513"/>
      <c r="R484" s="498"/>
      <c r="S484" s="498"/>
      <c r="T484" s="498"/>
      <c r="U484" s="493" t="str">
        <f>IFERROR(IF(AND(Tabla465[[#This Row],[Cantidad de Insumos]]="",Tabla465[[#This Row],[Precio Unitario]]=""),"",Tabla465[[#This Row],[Precio Unitario]]*Tabla465[[#This Row],[Cantidad de Insumos]]),"")</f>
        <v/>
      </c>
      <c r="V484" s="493" t="str">
        <f>IFERROR(VLOOKUP($J484,[1]Insumos!$C$2:$F$528,4,FALSE),"")</f>
        <v/>
      </c>
      <c r="W484" s="504"/>
    </row>
    <row r="485" spans="2:23" x14ac:dyDescent="0.2">
      <c r="B485" s="490" t="str">
        <f>IF(Tabla465[[#This Row],[Tipos de Acciones]]="","",CONCATENATE(Tabla465[[#This Row],[POA]],".",Tabla465[[#This Row],[SRS]],".",Tabla465[[#This Row],[AREA]],".",Tabla465[[#This Row],[TIPO]]))</f>
        <v/>
      </c>
      <c r="C485" s="490" t="str">
        <f>IF(Tabla465[[#This Row],[Tipos de Acciones]]="","",'[1]Formulario PPGR1'!$N$2)</f>
        <v/>
      </c>
      <c r="D485" s="490" t="str">
        <f>IF(Tabla465[[#This Row],[Tipos de Acciones]]="","",'[1]Formulario PPGR1'!$N$3)</f>
        <v/>
      </c>
      <c r="E485" s="490" t="str">
        <f>IF(Tabla465[[#This Row],[Tipos de Acciones]]="","",'[1]Formulario PPGR1'!$N$4)</f>
        <v/>
      </c>
      <c r="F485" s="490" t="str">
        <f>IF(Tabla465[[#This Row],[Tipos de Acciones]]="","",'[1]Formulario PPGR1'!$N$5)</f>
        <v/>
      </c>
      <c r="G485" s="499"/>
      <c r="H485" s="509"/>
      <c r="I485" s="510" t="str">
        <f>IFERROR(VLOOKUP(Tabla465[[#This Row],[Tipo de Equipo]],[1]LSIns!F16:G32,2,FALSE),"")</f>
        <v/>
      </c>
      <c r="J485" s="509"/>
      <c r="K485" s="509"/>
      <c r="L485" s="509"/>
      <c r="M485" s="499"/>
      <c r="N485" s="511"/>
      <c r="O485" s="511"/>
      <c r="P485" s="512" t="str">
        <f>IFERROR(VLOOKUP(Tabla465[[#This Row],[Provincia]],[1]Prov!$A$2:$B$156,2,FALSE),"")</f>
        <v/>
      </c>
      <c r="Q485" s="513"/>
      <c r="R485" s="498"/>
      <c r="S485" s="498"/>
      <c r="T485" s="498"/>
      <c r="U485" s="493" t="str">
        <f>IFERROR(IF(AND(Tabla465[[#This Row],[Cantidad de Insumos]]="",Tabla465[[#This Row],[Precio Unitario]]=""),"",Tabla465[[#This Row],[Precio Unitario]]*Tabla465[[#This Row],[Cantidad de Insumos]]),"")</f>
        <v/>
      </c>
      <c r="V485" s="493" t="str">
        <f>IFERROR(VLOOKUP($J485,[1]Insumos!$C$2:$F$528,4,FALSE),"")</f>
        <v/>
      </c>
      <c r="W485" s="504"/>
    </row>
    <row r="486" spans="2:23" x14ac:dyDescent="0.2">
      <c r="B486" s="490" t="str">
        <f>IF(Tabla465[[#This Row],[Tipos de Acciones]]="","",CONCATENATE(Tabla465[[#This Row],[POA]],".",Tabla465[[#This Row],[SRS]],".",Tabla465[[#This Row],[AREA]],".",Tabla465[[#This Row],[TIPO]]))</f>
        <v/>
      </c>
      <c r="C486" s="490" t="str">
        <f>IF(Tabla465[[#This Row],[Tipos de Acciones]]="","",'[1]Formulario PPGR1'!$N$2)</f>
        <v/>
      </c>
      <c r="D486" s="490" t="str">
        <f>IF(Tabla465[[#This Row],[Tipos de Acciones]]="","",'[1]Formulario PPGR1'!$N$3)</f>
        <v/>
      </c>
      <c r="E486" s="490" t="str">
        <f>IF(Tabla465[[#This Row],[Tipos de Acciones]]="","",'[1]Formulario PPGR1'!$N$4)</f>
        <v/>
      </c>
      <c r="F486" s="490" t="str">
        <f>IF(Tabla465[[#This Row],[Tipos de Acciones]]="","",'[1]Formulario PPGR1'!$N$5)</f>
        <v/>
      </c>
      <c r="G486" s="499"/>
      <c r="H486" s="509"/>
      <c r="I486" s="510" t="str">
        <f>IFERROR(VLOOKUP(Tabla465[[#This Row],[Tipo de Equipo]],[1]LSIns!F16:G32,2,FALSE),"")</f>
        <v/>
      </c>
      <c r="J486" s="509"/>
      <c r="K486" s="509"/>
      <c r="L486" s="509"/>
      <c r="M486" s="499"/>
      <c r="N486" s="511"/>
      <c r="O486" s="511"/>
      <c r="P486" s="512" t="str">
        <f>IFERROR(VLOOKUP(Tabla465[[#This Row],[Provincia]],[1]Prov!$A$2:$B$156,2,FALSE),"")</f>
        <v/>
      </c>
      <c r="Q486" s="513"/>
      <c r="R486" s="498"/>
      <c r="S486" s="498"/>
      <c r="T486" s="498"/>
      <c r="U486" s="493" t="str">
        <f>IFERROR(IF(AND(Tabla465[[#This Row],[Cantidad de Insumos]]="",Tabla465[[#This Row],[Precio Unitario]]=""),"",Tabla465[[#This Row],[Precio Unitario]]*Tabla465[[#This Row],[Cantidad de Insumos]]),"")</f>
        <v/>
      </c>
      <c r="V486" s="493" t="str">
        <f>IFERROR(VLOOKUP($J486,[1]Insumos!$C$2:$F$528,4,FALSE),"")</f>
        <v/>
      </c>
      <c r="W486" s="504"/>
    </row>
    <row r="487" spans="2:23" x14ac:dyDescent="0.2">
      <c r="B487" s="490" t="str">
        <f>IF(Tabla465[[#This Row],[Tipos de Acciones]]="","",CONCATENATE(Tabla465[[#This Row],[POA]],".",Tabla465[[#This Row],[SRS]],".",Tabla465[[#This Row],[AREA]],".",Tabla465[[#This Row],[TIPO]]))</f>
        <v/>
      </c>
      <c r="C487" s="490" t="str">
        <f>IF(Tabla465[[#This Row],[Tipos de Acciones]]="","",'[1]Formulario PPGR1'!$N$2)</f>
        <v/>
      </c>
      <c r="D487" s="490" t="str">
        <f>IF(Tabla465[[#This Row],[Tipos de Acciones]]="","",'[1]Formulario PPGR1'!$N$3)</f>
        <v/>
      </c>
      <c r="E487" s="490" t="str">
        <f>IF(Tabla465[[#This Row],[Tipos de Acciones]]="","",'[1]Formulario PPGR1'!$N$4)</f>
        <v/>
      </c>
      <c r="F487" s="490" t="str">
        <f>IF(Tabla465[[#This Row],[Tipos de Acciones]]="","",'[1]Formulario PPGR1'!$N$5)</f>
        <v/>
      </c>
      <c r="G487" s="499"/>
      <c r="H487" s="509"/>
      <c r="I487" s="510" t="str">
        <f>IFERROR(VLOOKUP(Tabla465[[#This Row],[Tipo de Equipo]],[1]LSIns!F16:G32,2,FALSE),"")</f>
        <v/>
      </c>
      <c r="J487" s="509"/>
      <c r="K487" s="509"/>
      <c r="L487" s="509"/>
      <c r="M487" s="499"/>
      <c r="N487" s="511"/>
      <c r="O487" s="511"/>
      <c r="P487" s="512" t="str">
        <f>IFERROR(VLOOKUP(Tabla465[[#This Row],[Provincia]],[1]Prov!$A$2:$B$156,2,FALSE),"")</f>
        <v/>
      </c>
      <c r="Q487" s="513"/>
      <c r="R487" s="498"/>
      <c r="S487" s="498"/>
      <c r="T487" s="498"/>
      <c r="U487" s="493" t="str">
        <f>IFERROR(IF(AND(Tabla465[[#This Row],[Cantidad de Insumos]]="",Tabla465[[#This Row],[Precio Unitario]]=""),"",Tabla465[[#This Row],[Precio Unitario]]*Tabla465[[#This Row],[Cantidad de Insumos]]),"")</f>
        <v/>
      </c>
      <c r="V487" s="493" t="str">
        <f>IFERROR(VLOOKUP($J487,[1]Insumos!$C$2:$F$528,4,FALSE),"")</f>
        <v/>
      </c>
      <c r="W487" s="504"/>
    </row>
    <row r="488" spans="2:23" x14ac:dyDescent="0.2">
      <c r="B488" s="490" t="str">
        <f>IF(Tabla465[[#This Row],[Tipos de Acciones]]="","",CONCATENATE(Tabla465[[#This Row],[POA]],".",Tabla465[[#This Row],[SRS]],".",Tabla465[[#This Row],[AREA]],".",Tabla465[[#This Row],[TIPO]]))</f>
        <v/>
      </c>
      <c r="C488" s="490" t="str">
        <f>IF(Tabla465[[#This Row],[Tipos de Acciones]]="","",'[1]Formulario PPGR1'!$N$2)</f>
        <v/>
      </c>
      <c r="D488" s="490" t="str">
        <f>IF(Tabla465[[#This Row],[Tipos de Acciones]]="","",'[1]Formulario PPGR1'!$N$3)</f>
        <v/>
      </c>
      <c r="E488" s="490" t="str">
        <f>IF(Tabla465[[#This Row],[Tipos de Acciones]]="","",'[1]Formulario PPGR1'!$N$4)</f>
        <v/>
      </c>
      <c r="F488" s="490" t="str">
        <f>IF(Tabla465[[#This Row],[Tipos de Acciones]]="","",'[1]Formulario PPGR1'!$N$5)</f>
        <v/>
      </c>
      <c r="G488" s="499"/>
      <c r="H488" s="509"/>
      <c r="I488" s="510" t="str">
        <f>IFERROR(VLOOKUP(Tabla465[[#This Row],[Tipo de Equipo]],[1]LSIns!F16:G32,2,FALSE),"")</f>
        <v/>
      </c>
      <c r="J488" s="509"/>
      <c r="K488" s="509"/>
      <c r="L488" s="509"/>
      <c r="M488" s="499"/>
      <c r="N488" s="511"/>
      <c r="O488" s="511"/>
      <c r="P488" s="512" t="str">
        <f>IFERROR(VLOOKUP(Tabla465[[#This Row],[Provincia]],[1]Prov!$A$2:$B$156,2,FALSE),"")</f>
        <v/>
      </c>
      <c r="Q488" s="513"/>
      <c r="R488" s="498"/>
      <c r="S488" s="498"/>
      <c r="T488" s="498"/>
      <c r="U488" s="493" t="str">
        <f>IFERROR(IF(AND(Tabla465[[#This Row],[Cantidad de Insumos]]="",Tabla465[[#This Row],[Precio Unitario]]=""),"",Tabla465[[#This Row],[Precio Unitario]]*Tabla465[[#This Row],[Cantidad de Insumos]]),"")</f>
        <v/>
      </c>
      <c r="V488" s="493" t="str">
        <f>IFERROR(VLOOKUP($J488,[1]Insumos!$C$2:$F$528,4,FALSE),"")</f>
        <v/>
      </c>
      <c r="W488" s="504"/>
    </row>
    <row r="489" spans="2:23" x14ac:dyDescent="0.2">
      <c r="B489" s="490" t="str">
        <f>IF(Tabla465[[#This Row],[Tipos de Acciones]]="","",CONCATENATE(Tabla465[[#This Row],[POA]],".",Tabla465[[#This Row],[SRS]],".",Tabla465[[#This Row],[AREA]],".",Tabla465[[#This Row],[TIPO]]))</f>
        <v/>
      </c>
      <c r="C489" s="490" t="str">
        <f>IF(Tabla465[[#This Row],[Tipos de Acciones]]="","",'[1]Formulario PPGR1'!$N$2)</f>
        <v/>
      </c>
      <c r="D489" s="490" t="str">
        <f>IF(Tabla465[[#This Row],[Tipos de Acciones]]="","",'[1]Formulario PPGR1'!$N$3)</f>
        <v/>
      </c>
      <c r="E489" s="490" t="str">
        <f>IF(Tabla465[[#This Row],[Tipos de Acciones]]="","",'[1]Formulario PPGR1'!$N$4)</f>
        <v/>
      </c>
      <c r="F489" s="490" t="str">
        <f>IF(Tabla465[[#This Row],[Tipos de Acciones]]="","",'[1]Formulario PPGR1'!$N$5)</f>
        <v/>
      </c>
      <c r="G489" s="499"/>
      <c r="H489" s="509"/>
      <c r="I489" s="510" t="str">
        <f>IFERROR(VLOOKUP(Tabla465[[#This Row],[Tipo de Equipo]],[1]LSIns!F16:G32,2,FALSE),"")</f>
        <v/>
      </c>
      <c r="J489" s="509"/>
      <c r="K489" s="509"/>
      <c r="L489" s="509"/>
      <c r="M489" s="499"/>
      <c r="N489" s="511"/>
      <c r="O489" s="511"/>
      <c r="P489" s="512" t="str">
        <f>IFERROR(VLOOKUP(Tabla465[[#This Row],[Provincia]],[1]Prov!$A$2:$B$156,2,FALSE),"")</f>
        <v/>
      </c>
      <c r="Q489" s="513"/>
      <c r="R489" s="498"/>
      <c r="S489" s="498"/>
      <c r="T489" s="498"/>
      <c r="U489" s="493" t="str">
        <f>IFERROR(IF(AND(Tabla465[[#This Row],[Cantidad de Insumos]]="",Tabla465[[#This Row],[Precio Unitario]]=""),"",Tabla465[[#This Row],[Precio Unitario]]*Tabla465[[#This Row],[Cantidad de Insumos]]),"")</f>
        <v/>
      </c>
      <c r="V489" s="493" t="str">
        <f>IFERROR(VLOOKUP($J489,[1]Insumos!$C$2:$F$528,4,FALSE),"")</f>
        <v/>
      </c>
      <c r="W489" s="504"/>
    </row>
    <row r="490" spans="2:23" x14ac:dyDescent="0.2">
      <c r="B490" s="490" t="str">
        <f>IF(Tabla465[[#This Row],[Tipos de Acciones]]="","",CONCATENATE(Tabla465[[#This Row],[POA]],".",Tabla465[[#This Row],[SRS]],".",Tabla465[[#This Row],[AREA]],".",Tabla465[[#This Row],[TIPO]]))</f>
        <v/>
      </c>
      <c r="C490" s="490" t="str">
        <f>IF(Tabla465[[#This Row],[Tipos de Acciones]]="","",'[1]Formulario PPGR1'!$N$2)</f>
        <v/>
      </c>
      <c r="D490" s="490" t="str">
        <f>IF(Tabla465[[#This Row],[Tipos de Acciones]]="","",'[1]Formulario PPGR1'!$N$3)</f>
        <v/>
      </c>
      <c r="E490" s="490" t="str">
        <f>IF(Tabla465[[#This Row],[Tipos de Acciones]]="","",'[1]Formulario PPGR1'!$N$4)</f>
        <v/>
      </c>
      <c r="F490" s="490" t="str">
        <f>IF(Tabla465[[#This Row],[Tipos de Acciones]]="","",'[1]Formulario PPGR1'!$N$5)</f>
        <v/>
      </c>
      <c r="G490" s="499"/>
      <c r="H490" s="509"/>
      <c r="I490" s="510" t="str">
        <f>IFERROR(VLOOKUP(Tabla465[[#This Row],[Tipo de Equipo]],[1]LSIns!F16:G32,2,FALSE),"")</f>
        <v/>
      </c>
      <c r="J490" s="509"/>
      <c r="K490" s="509"/>
      <c r="L490" s="509"/>
      <c r="M490" s="499"/>
      <c r="N490" s="511"/>
      <c r="O490" s="511"/>
      <c r="P490" s="512" t="str">
        <f>IFERROR(VLOOKUP(Tabla465[[#This Row],[Provincia]],[1]Prov!$A$2:$B$156,2,FALSE),"")</f>
        <v/>
      </c>
      <c r="Q490" s="513"/>
      <c r="R490" s="498"/>
      <c r="S490" s="498"/>
      <c r="T490" s="498"/>
      <c r="U490" s="493" t="str">
        <f>IFERROR(IF(AND(Tabla465[[#This Row],[Cantidad de Insumos]]="",Tabla465[[#This Row],[Precio Unitario]]=""),"",Tabla465[[#This Row],[Precio Unitario]]*Tabla465[[#This Row],[Cantidad de Insumos]]),"")</f>
        <v/>
      </c>
      <c r="V490" s="493" t="str">
        <f>IFERROR(VLOOKUP($J490,[1]Insumos!$C$2:$F$528,4,FALSE),"")</f>
        <v/>
      </c>
      <c r="W490" s="504"/>
    </row>
    <row r="491" spans="2:23" x14ac:dyDescent="0.2">
      <c r="B491" s="490" t="str">
        <f>IF(Tabla465[[#This Row],[Tipos de Acciones]]="","",CONCATENATE(Tabla465[[#This Row],[POA]],".",Tabla465[[#This Row],[SRS]],".",Tabla465[[#This Row],[AREA]],".",Tabla465[[#This Row],[TIPO]]))</f>
        <v/>
      </c>
      <c r="C491" s="490" t="str">
        <f>IF(Tabla465[[#This Row],[Tipos de Acciones]]="","",'[1]Formulario PPGR1'!$N$2)</f>
        <v/>
      </c>
      <c r="D491" s="490" t="str">
        <f>IF(Tabla465[[#This Row],[Tipos de Acciones]]="","",'[1]Formulario PPGR1'!$N$3)</f>
        <v/>
      </c>
      <c r="E491" s="490" t="str">
        <f>IF(Tabla465[[#This Row],[Tipos de Acciones]]="","",'[1]Formulario PPGR1'!$N$4)</f>
        <v/>
      </c>
      <c r="F491" s="490" t="str">
        <f>IF(Tabla465[[#This Row],[Tipos de Acciones]]="","",'[1]Formulario PPGR1'!$N$5)</f>
        <v/>
      </c>
      <c r="G491" s="499"/>
      <c r="H491" s="509"/>
      <c r="I491" s="510" t="str">
        <f>IFERROR(VLOOKUP(Tabla465[[#This Row],[Tipo de Equipo]],[1]LSIns!F16:G32,2,FALSE),"")</f>
        <v/>
      </c>
      <c r="J491" s="509"/>
      <c r="K491" s="509"/>
      <c r="L491" s="509"/>
      <c r="M491" s="499"/>
      <c r="N491" s="511"/>
      <c r="O491" s="511"/>
      <c r="P491" s="512" t="str">
        <f>IFERROR(VLOOKUP(Tabla465[[#This Row],[Provincia]],[1]Prov!$A$2:$B$156,2,FALSE),"")</f>
        <v/>
      </c>
      <c r="Q491" s="513"/>
      <c r="R491" s="498"/>
      <c r="S491" s="498"/>
      <c r="T491" s="498"/>
      <c r="U491" s="493" t="str">
        <f>IFERROR(IF(AND(Tabla465[[#This Row],[Cantidad de Insumos]]="",Tabla465[[#This Row],[Precio Unitario]]=""),"",Tabla465[[#This Row],[Precio Unitario]]*Tabla465[[#This Row],[Cantidad de Insumos]]),"")</f>
        <v/>
      </c>
      <c r="V491" s="493" t="str">
        <f>IFERROR(VLOOKUP($J491,[1]Insumos!$C$2:$F$528,4,FALSE),"")</f>
        <v/>
      </c>
      <c r="W491" s="504"/>
    </row>
    <row r="492" spans="2:23" x14ac:dyDescent="0.2">
      <c r="B492" s="490" t="str">
        <f>IF(Tabla465[[#This Row],[Tipos de Acciones]]="","",CONCATENATE(Tabla465[[#This Row],[POA]],".",Tabla465[[#This Row],[SRS]],".",Tabla465[[#This Row],[AREA]],".",Tabla465[[#This Row],[TIPO]]))</f>
        <v/>
      </c>
      <c r="C492" s="490" t="str">
        <f>IF(Tabla465[[#This Row],[Tipos de Acciones]]="","",'[1]Formulario PPGR1'!$N$2)</f>
        <v/>
      </c>
      <c r="D492" s="490" t="str">
        <f>IF(Tabla465[[#This Row],[Tipos de Acciones]]="","",'[1]Formulario PPGR1'!$N$3)</f>
        <v/>
      </c>
      <c r="E492" s="490" t="str">
        <f>IF(Tabla465[[#This Row],[Tipos de Acciones]]="","",'[1]Formulario PPGR1'!$N$4)</f>
        <v/>
      </c>
      <c r="F492" s="490" t="str">
        <f>IF(Tabla465[[#This Row],[Tipos de Acciones]]="","",'[1]Formulario PPGR1'!$N$5)</f>
        <v/>
      </c>
      <c r="G492" s="499"/>
      <c r="H492" s="509"/>
      <c r="I492" s="510" t="str">
        <f>IFERROR(VLOOKUP(Tabla465[[#This Row],[Tipo de Equipo]],[1]LSIns!F16:G32,2,FALSE),"")</f>
        <v/>
      </c>
      <c r="J492" s="509"/>
      <c r="K492" s="509"/>
      <c r="L492" s="509"/>
      <c r="M492" s="499"/>
      <c r="N492" s="511"/>
      <c r="O492" s="511"/>
      <c r="P492" s="512" t="str">
        <f>IFERROR(VLOOKUP(Tabla465[[#This Row],[Provincia]],[1]Prov!$A$2:$B$156,2,FALSE),"")</f>
        <v/>
      </c>
      <c r="Q492" s="513"/>
      <c r="R492" s="498"/>
      <c r="S492" s="498"/>
      <c r="T492" s="498"/>
      <c r="U492" s="493" t="str">
        <f>IFERROR(IF(AND(Tabla465[[#This Row],[Cantidad de Insumos]]="",Tabla465[[#This Row],[Precio Unitario]]=""),"",Tabla465[[#This Row],[Precio Unitario]]*Tabla465[[#This Row],[Cantidad de Insumos]]),"")</f>
        <v/>
      </c>
      <c r="V492" s="493" t="str">
        <f>IFERROR(VLOOKUP($J492,[1]Insumos!$C$2:$F$528,4,FALSE),"")</f>
        <v/>
      </c>
      <c r="W492" s="504"/>
    </row>
    <row r="493" spans="2:23" x14ac:dyDescent="0.2">
      <c r="B493" s="490" t="str">
        <f>IF(Tabla465[[#This Row],[Tipos de Acciones]]="","",CONCATENATE(Tabla465[[#This Row],[POA]],".",Tabla465[[#This Row],[SRS]],".",Tabla465[[#This Row],[AREA]],".",Tabla465[[#This Row],[TIPO]]))</f>
        <v/>
      </c>
      <c r="C493" s="490" t="str">
        <f>IF(Tabla465[[#This Row],[Tipos de Acciones]]="","",'[1]Formulario PPGR1'!$N$2)</f>
        <v/>
      </c>
      <c r="D493" s="490" t="str">
        <f>IF(Tabla465[[#This Row],[Tipos de Acciones]]="","",'[1]Formulario PPGR1'!$N$3)</f>
        <v/>
      </c>
      <c r="E493" s="490" t="str">
        <f>IF(Tabla465[[#This Row],[Tipos de Acciones]]="","",'[1]Formulario PPGR1'!$N$4)</f>
        <v/>
      </c>
      <c r="F493" s="490" t="str">
        <f>IF(Tabla465[[#This Row],[Tipos de Acciones]]="","",'[1]Formulario PPGR1'!$N$5)</f>
        <v/>
      </c>
      <c r="G493" s="499"/>
      <c r="H493" s="509"/>
      <c r="I493" s="510" t="str">
        <f>IFERROR(VLOOKUP(Tabla465[[#This Row],[Tipo de Equipo]],[1]LSIns!F16:G32,2,FALSE),"")</f>
        <v/>
      </c>
      <c r="J493" s="509"/>
      <c r="K493" s="509"/>
      <c r="L493" s="509"/>
      <c r="M493" s="499"/>
      <c r="N493" s="511"/>
      <c r="O493" s="511"/>
      <c r="P493" s="512" t="str">
        <f>IFERROR(VLOOKUP(Tabla465[[#This Row],[Provincia]],[1]Prov!$A$2:$B$156,2,FALSE),"")</f>
        <v/>
      </c>
      <c r="Q493" s="513"/>
      <c r="R493" s="498"/>
      <c r="S493" s="498"/>
      <c r="T493" s="498"/>
      <c r="U493" s="493" t="str">
        <f>IFERROR(IF(AND(Tabla465[[#This Row],[Cantidad de Insumos]]="",Tabla465[[#This Row],[Precio Unitario]]=""),"",Tabla465[[#This Row],[Precio Unitario]]*Tabla465[[#This Row],[Cantidad de Insumos]]),"")</f>
        <v/>
      </c>
      <c r="V493" s="493" t="str">
        <f>IFERROR(VLOOKUP($J493,[1]Insumos!$C$2:$F$528,4,FALSE),"")</f>
        <v/>
      </c>
      <c r="W493" s="504"/>
    </row>
    <row r="494" spans="2:23" x14ac:dyDescent="0.2">
      <c r="B494" s="490" t="str">
        <f>IF(Tabla465[[#This Row],[Tipos de Acciones]]="","",CONCATENATE(Tabla465[[#This Row],[POA]],".",Tabla465[[#This Row],[SRS]],".",Tabla465[[#This Row],[AREA]],".",Tabla465[[#This Row],[TIPO]]))</f>
        <v/>
      </c>
      <c r="C494" s="490" t="str">
        <f>IF(Tabla465[[#This Row],[Tipos de Acciones]]="","",'[1]Formulario PPGR1'!$N$2)</f>
        <v/>
      </c>
      <c r="D494" s="490" t="str">
        <f>IF(Tabla465[[#This Row],[Tipos de Acciones]]="","",'[1]Formulario PPGR1'!$N$3)</f>
        <v/>
      </c>
      <c r="E494" s="490" t="str">
        <f>IF(Tabla465[[#This Row],[Tipos de Acciones]]="","",'[1]Formulario PPGR1'!$N$4)</f>
        <v/>
      </c>
      <c r="F494" s="490" t="str">
        <f>IF(Tabla465[[#This Row],[Tipos de Acciones]]="","",'[1]Formulario PPGR1'!$N$5)</f>
        <v/>
      </c>
      <c r="G494" s="499"/>
      <c r="H494" s="509"/>
      <c r="I494" s="510" t="str">
        <f>IFERROR(VLOOKUP(Tabla465[[#This Row],[Tipo de Equipo]],[1]LSIns!F16:G32,2,FALSE),"")</f>
        <v/>
      </c>
      <c r="J494" s="509"/>
      <c r="K494" s="509"/>
      <c r="L494" s="509"/>
      <c r="M494" s="499"/>
      <c r="N494" s="511"/>
      <c r="O494" s="511"/>
      <c r="P494" s="512" t="str">
        <f>IFERROR(VLOOKUP(Tabla465[[#This Row],[Provincia]],[1]Prov!$A$2:$B$156,2,FALSE),"")</f>
        <v/>
      </c>
      <c r="Q494" s="513"/>
      <c r="R494" s="498"/>
      <c r="S494" s="498"/>
      <c r="T494" s="498"/>
      <c r="U494" s="493" t="str">
        <f>IFERROR(IF(AND(Tabla465[[#This Row],[Cantidad de Insumos]]="",Tabla465[[#This Row],[Precio Unitario]]=""),"",Tabla465[[#This Row],[Precio Unitario]]*Tabla465[[#This Row],[Cantidad de Insumos]]),"")</f>
        <v/>
      </c>
      <c r="V494" s="493" t="str">
        <f>IFERROR(VLOOKUP($J494,[1]Insumos!$C$2:$F$528,4,FALSE),"")</f>
        <v/>
      </c>
      <c r="W494" s="504"/>
    </row>
    <row r="495" spans="2:23" x14ac:dyDescent="0.2">
      <c r="B495" s="490" t="str">
        <f>IF(Tabla465[[#This Row],[Tipos de Acciones]]="","",CONCATENATE(Tabla465[[#This Row],[POA]],".",Tabla465[[#This Row],[SRS]],".",Tabla465[[#This Row],[AREA]],".",Tabla465[[#This Row],[TIPO]]))</f>
        <v/>
      </c>
      <c r="C495" s="490" t="str">
        <f>IF(Tabla465[[#This Row],[Tipos de Acciones]]="","",'[1]Formulario PPGR1'!$N$2)</f>
        <v/>
      </c>
      <c r="D495" s="490" t="str">
        <f>IF(Tabla465[[#This Row],[Tipos de Acciones]]="","",'[1]Formulario PPGR1'!$N$3)</f>
        <v/>
      </c>
      <c r="E495" s="490" t="str">
        <f>IF(Tabla465[[#This Row],[Tipos de Acciones]]="","",'[1]Formulario PPGR1'!$N$4)</f>
        <v/>
      </c>
      <c r="F495" s="490" t="str">
        <f>IF(Tabla465[[#This Row],[Tipos de Acciones]]="","",'[1]Formulario PPGR1'!$N$5)</f>
        <v/>
      </c>
      <c r="G495" s="499"/>
      <c r="H495" s="509"/>
      <c r="I495" s="510" t="str">
        <f>IFERROR(VLOOKUP(Tabla465[[#This Row],[Tipo de Equipo]],[1]LSIns!F16:G32,2,FALSE),"")</f>
        <v/>
      </c>
      <c r="J495" s="509"/>
      <c r="K495" s="509"/>
      <c r="L495" s="509"/>
      <c r="M495" s="499"/>
      <c r="N495" s="511"/>
      <c r="O495" s="511"/>
      <c r="P495" s="512" t="str">
        <f>IFERROR(VLOOKUP(Tabla465[[#This Row],[Provincia]],[1]Prov!$A$2:$B$156,2,FALSE),"")</f>
        <v/>
      </c>
      <c r="Q495" s="513"/>
      <c r="R495" s="498"/>
      <c r="S495" s="498"/>
      <c r="T495" s="498"/>
      <c r="U495" s="493" t="str">
        <f>IFERROR(IF(AND(Tabla465[[#This Row],[Cantidad de Insumos]]="",Tabla465[[#This Row],[Precio Unitario]]=""),"",Tabla465[[#This Row],[Precio Unitario]]*Tabla465[[#This Row],[Cantidad de Insumos]]),"")</f>
        <v/>
      </c>
      <c r="V495" s="493" t="str">
        <f>IFERROR(VLOOKUP($J495,[1]Insumos!$C$2:$F$528,4,FALSE),"")</f>
        <v/>
      </c>
      <c r="W495" s="504"/>
    </row>
    <row r="496" spans="2:23" x14ac:dyDescent="0.2">
      <c r="B496" s="490" t="str">
        <f>IF(Tabla465[[#This Row],[Tipos de Acciones]]="","",CONCATENATE(Tabla465[[#This Row],[POA]],".",Tabla465[[#This Row],[SRS]],".",Tabla465[[#This Row],[AREA]],".",Tabla465[[#This Row],[TIPO]]))</f>
        <v/>
      </c>
      <c r="C496" s="490" t="str">
        <f>IF(Tabla465[[#This Row],[Tipos de Acciones]]="","",'[1]Formulario PPGR1'!$N$2)</f>
        <v/>
      </c>
      <c r="D496" s="490" t="str">
        <f>IF(Tabla465[[#This Row],[Tipos de Acciones]]="","",'[1]Formulario PPGR1'!$N$3)</f>
        <v/>
      </c>
      <c r="E496" s="490" t="str">
        <f>IF(Tabla465[[#This Row],[Tipos de Acciones]]="","",'[1]Formulario PPGR1'!$N$4)</f>
        <v/>
      </c>
      <c r="F496" s="490" t="str">
        <f>IF(Tabla465[[#This Row],[Tipos de Acciones]]="","",'[1]Formulario PPGR1'!$N$5)</f>
        <v/>
      </c>
      <c r="G496" s="499"/>
      <c r="H496" s="509"/>
      <c r="I496" s="510" t="str">
        <f>IFERROR(VLOOKUP(Tabla465[[#This Row],[Tipo de Equipo]],[1]LSIns!F16:G32,2,FALSE),"")</f>
        <v/>
      </c>
      <c r="J496" s="509"/>
      <c r="K496" s="509"/>
      <c r="L496" s="509"/>
      <c r="M496" s="499"/>
      <c r="N496" s="511"/>
      <c r="O496" s="511"/>
      <c r="P496" s="512" t="str">
        <f>IFERROR(VLOOKUP(Tabla465[[#This Row],[Provincia]],[1]Prov!$A$2:$B$156,2,FALSE),"")</f>
        <v/>
      </c>
      <c r="Q496" s="513"/>
      <c r="R496" s="498"/>
      <c r="S496" s="498"/>
      <c r="T496" s="498"/>
      <c r="U496" s="493" t="str">
        <f>IFERROR(IF(AND(Tabla465[[#This Row],[Cantidad de Insumos]]="",Tabla465[[#This Row],[Precio Unitario]]=""),"",Tabla465[[#This Row],[Precio Unitario]]*Tabla465[[#This Row],[Cantidad de Insumos]]),"")</f>
        <v/>
      </c>
      <c r="V496" s="493" t="str">
        <f>IFERROR(VLOOKUP($J496,[1]Insumos!$C$2:$F$528,4,FALSE),"")</f>
        <v/>
      </c>
      <c r="W496" s="504"/>
    </row>
    <row r="497" spans="2:23" x14ac:dyDescent="0.2">
      <c r="B497" s="490" t="str">
        <f>IF(Tabla465[[#This Row],[Tipos de Acciones]]="","",CONCATENATE(Tabla465[[#This Row],[POA]],".",Tabla465[[#This Row],[SRS]],".",Tabla465[[#This Row],[AREA]],".",Tabla465[[#This Row],[TIPO]]))</f>
        <v/>
      </c>
      <c r="C497" s="490" t="str">
        <f>IF(Tabla465[[#This Row],[Tipos de Acciones]]="","",'[1]Formulario PPGR1'!$N$2)</f>
        <v/>
      </c>
      <c r="D497" s="490" t="str">
        <f>IF(Tabla465[[#This Row],[Tipos de Acciones]]="","",'[1]Formulario PPGR1'!$N$3)</f>
        <v/>
      </c>
      <c r="E497" s="490" t="str">
        <f>IF(Tabla465[[#This Row],[Tipos de Acciones]]="","",'[1]Formulario PPGR1'!$N$4)</f>
        <v/>
      </c>
      <c r="F497" s="490" t="str">
        <f>IF(Tabla465[[#This Row],[Tipos de Acciones]]="","",'[1]Formulario PPGR1'!$N$5)</f>
        <v/>
      </c>
      <c r="G497" s="499"/>
      <c r="H497" s="509"/>
      <c r="I497" s="510" t="str">
        <f>IFERROR(VLOOKUP(Tabla465[[#This Row],[Tipo de Equipo]],[1]LSIns!F16:G32,2,FALSE),"")</f>
        <v/>
      </c>
      <c r="J497" s="509"/>
      <c r="K497" s="509"/>
      <c r="L497" s="509"/>
      <c r="M497" s="499"/>
      <c r="N497" s="511"/>
      <c r="O497" s="511"/>
      <c r="P497" s="512" t="str">
        <f>IFERROR(VLOOKUP(Tabla465[[#This Row],[Provincia]],[1]Prov!$A$2:$B$156,2,FALSE),"")</f>
        <v/>
      </c>
      <c r="Q497" s="513"/>
      <c r="R497" s="498"/>
      <c r="S497" s="498"/>
      <c r="T497" s="498"/>
      <c r="U497" s="493" t="str">
        <f>IFERROR(IF(AND(Tabla465[[#This Row],[Cantidad de Insumos]]="",Tabla465[[#This Row],[Precio Unitario]]=""),"",Tabla465[[#This Row],[Precio Unitario]]*Tabla465[[#This Row],[Cantidad de Insumos]]),"")</f>
        <v/>
      </c>
      <c r="V497" s="493" t="str">
        <f>IFERROR(VLOOKUP($J497,[1]Insumos!$C$2:$F$528,4,FALSE),"")</f>
        <v/>
      </c>
      <c r="W497" s="504"/>
    </row>
    <row r="498" spans="2:23" x14ac:dyDescent="0.2">
      <c r="B498" s="490" t="str">
        <f>IF(Tabla465[[#This Row],[Tipos de Acciones]]="","",CONCATENATE(Tabla465[[#This Row],[POA]],".",Tabla465[[#This Row],[SRS]],".",Tabla465[[#This Row],[AREA]],".",Tabla465[[#This Row],[TIPO]]))</f>
        <v/>
      </c>
      <c r="C498" s="490" t="str">
        <f>IF(Tabla465[[#This Row],[Tipos de Acciones]]="","",'[1]Formulario PPGR1'!$N$2)</f>
        <v/>
      </c>
      <c r="D498" s="490" t="str">
        <f>IF(Tabla465[[#This Row],[Tipos de Acciones]]="","",'[1]Formulario PPGR1'!$N$3)</f>
        <v/>
      </c>
      <c r="E498" s="490" t="str">
        <f>IF(Tabla465[[#This Row],[Tipos de Acciones]]="","",'[1]Formulario PPGR1'!$N$4)</f>
        <v/>
      </c>
      <c r="F498" s="490" t="str">
        <f>IF(Tabla465[[#This Row],[Tipos de Acciones]]="","",'[1]Formulario PPGR1'!$N$5)</f>
        <v/>
      </c>
      <c r="G498" s="499"/>
      <c r="H498" s="509"/>
      <c r="I498" s="510" t="str">
        <f>IFERROR(VLOOKUP(Tabla465[[#This Row],[Tipo de Equipo]],[1]LSIns!F16:G32,2,FALSE),"")</f>
        <v/>
      </c>
      <c r="J498" s="509"/>
      <c r="K498" s="509"/>
      <c r="L498" s="509"/>
      <c r="M498" s="499"/>
      <c r="N498" s="511"/>
      <c r="O498" s="511"/>
      <c r="P498" s="512" t="str">
        <f>IFERROR(VLOOKUP(Tabla465[[#This Row],[Provincia]],[1]Prov!$A$2:$B$156,2,FALSE),"")</f>
        <v/>
      </c>
      <c r="Q498" s="513"/>
      <c r="R498" s="498"/>
      <c r="S498" s="498"/>
      <c r="T498" s="498"/>
      <c r="U498" s="493" t="str">
        <f>IFERROR(IF(AND(Tabla465[[#This Row],[Cantidad de Insumos]]="",Tabla465[[#This Row],[Precio Unitario]]=""),"",Tabla465[[#This Row],[Precio Unitario]]*Tabla465[[#This Row],[Cantidad de Insumos]]),"")</f>
        <v/>
      </c>
      <c r="V498" s="493" t="str">
        <f>IFERROR(VLOOKUP($J498,[1]Insumos!$C$2:$F$528,4,FALSE),"")</f>
        <v/>
      </c>
      <c r="W498" s="504"/>
    </row>
    <row r="499" spans="2:23" x14ac:dyDescent="0.2">
      <c r="B499" s="490" t="str">
        <f>IF(Tabla465[[#This Row],[Tipos de Acciones]]="","",CONCATENATE(Tabla465[[#This Row],[POA]],".",Tabla465[[#This Row],[SRS]],".",Tabla465[[#This Row],[AREA]],".",Tabla465[[#This Row],[TIPO]]))</f>
        <v/>
      </c>
      <c r="C499" s="490" t="str">
        <f>IF(Tabla465[[#This Row],[Tipos de Acciones]]="","",'[1]Formulario PPGR1'!$N$2)</f>
        <v/>
      </c>
      <c r="D499" s="490" t="str">
        <f>IF(Tabla465[[#This Row],[Tipos de Acciones]]="","",'[1]Formulario PPGR1'!$N$3)</f>
        <v/>
      </c>
      <c r="E499" s="490" t="str">
        <f>IF(Tabla465[[#This Row],[Tipos de Acciones]]="","",'[1]Formulario PPGR1'!$N$4)</f>
        <v/>
      </c>
      <c r="F499" s="490" t="str">
        <f>IF(Tabla465[[#This Row],[Tipos de Acciones]]="","",'[1]Formulario PPGR1'!$N$5)</f>
        <v/>
      </c>
      <c r="G499" s="499"/>
      <c r="H499" s="509"/>
      <c r="I499" s="510" t="str">
        <f>IFERROR(VLOOKUP(Tabla465[[#This Row],[Tipo de Equipo]],[1]LSIns!F16:G32,2,FALSE),"")</f>
        <v/>
      </c>
      <c r="J499" s="509"/>
      <c r="K499" s="509"/>
      <c r="L499" s="509"/>
      <c r="M499" s="499"/>
      <c r="N499" s="511"/>
      <c r="O499" s="511"/>
      <c r="P499" s="512" t="str">
        <f>IFERROR(VLOOKUP(Tabla465[[#This Row],[Provincia]],[1]Prov!$A$2:$B$156,2,FALSE),"")</f>
        <v/>
      </c>
      <c r="Q499" s="513"/>
      <c r="R499" s="498"/>
      <c r="S499" s="498"/>
      <c r="T499" s="498"/>
      <c r="U499" s="493" t="str">
        <f>IFERROR(IF(AND(Tabla465[[#This Row],[Cantidad de Insumos]]="",Tabla465[[#This Row],[Precio Unitario]]=""),"",Tabla465[[#This Row],[Precio Unitario]]*Tabla465[[#This Row],[Cantidad de Insumos]]),"")</f>
        <v/>
      </c>
      <c r="V499" s="493" t="str">
        <f>IFERROR(VLOOKUP($J499,[1]Insumos!$C$2:$F$528,4,FALSE),"")</f>
        <v/>
      </c>
      <c r="W499" s="504"/>
    </row>
    <row r="500" spans="2:23" x14ac:dyDescent="0.2">
      <c r="B500" s="490" t="str">
        <f>IF(Tabla465[[#This Row],[Tipos de Acciones]]="","",CONCATENATE(Tabla465[[#This Row],[POA]],".",Tabla465[[#This Row],[SRS]],".",Tabla465[[#This Row],[AREA]],".",Tabla465[[#This Row],[TIPO]]))</f>
        <v/>
      </c>
      <c r="C500" s="490" t="str">
        <f>IF(Tabla465[[#This Row],[Tipos de Acciones]]="","",'[1]Formulario PPGR1'!$N$2)</f>
        <v/>
      </c>
      <c r="D500" s="490" t="str">
        <f>IF(Tabla465[[#This Row],[Tipos de Acciones]]="","",'[1]Formulario PPGR1'!$N$3)</f>
        <v/>
      </c>
      <c r="E500" s="490" t="str">
        <f>IF(Tabla465[[#This Row],[Tipos de Acciones]]="","",'[1]Formulario PPGR1'!$N$4)</f>
        <v/>
      </c>
      <c r="F500" s="490" t="str">
        <f>IF(Tabla465[[#This Row],[Tipos de Acciones]]="","",'[1]Formulario PPGR1'!$N$5)</f>
        <v/>
      </c>
      <c r="G500" s="499"/>
      <c r="H500" s="509"/>
      <c r="I500" s="510" t="str">
        <f>IFERROR(VLOOKUP(Tabla465[[#This Row],[Tipo de Equipo]],[1]LSIns!F16:G32,2,FALSE),"")</f>
        <v/>
      </c>
      <c r="J500" s="509"/>
      <c r="K500" s="509"/>
      <c r="L500" s="509"/>
      <c r="M500" s="499"/>
      <c r="N500" s="511"/>
      <c r="O500" s="511"/>
      <c r="P500" s="512" t="str">
        <f>IFERROR(VLOOKUP(Tabla465[[#This Row],[Provincia]],[1]Prov!$A$2:$B$156,2,FALSE),"")</f>
        <v/>
      </c>
      <c r="Q500" s="513"/>
      <c r="R500" s="498"/>
      <c r="S500" s="498"/>
      <c r="T500" s="498"/>
      <c r="U500" s="493" t="str">
        <f>IFERROR(IF(AND(Tabla465[[#This Row],[Cantidad de Insumos]]="",Tabla465[[#This Row],[Precio Unitario]]=""),"",Tabla465[[#This Row],[Precio Unitario]]*Tabla465[[#This Row],[Cantidad de Insumos]]),"")</f>
        <v/>
      </c>
      <c r="V500" s="493" t="str">
        <f>IFERROR(VLOOKUP($J500,[1]Insumos!$C$2:$F$528,4,FALSE),"")</f>
        <v/>
      </c>
      <c r="W500" s="504"/>
    </row>
    <row r="501" spans="2:23" x14ac:dyDescent="0.2">
      <c r="B501" s="490" t="str">
        <f>IF(Tabla465[[#This Row],[Tipos de Acciones]]="","",CONCATENATE(Tabla465[[#This Row],[POA]],".",Tabla465[[#This Row],[SRS]],".",Tabla465[[#This Row],[AREA]],".",Tabla465[[#This Row],[TIPO]]))</f>
        <v/>
      </c>
      <c r="C501" s="490" t="str">
        <f>IF(Tabla465[[#This Row],[Tipos de Acciones]]="","",'[1]Formulario PPGR1'!$N$2)</f>
        <v/>
      </c>
      <c r="D501" s="490" t="str">
        <f>IF(Tabla465[[#This Row],[Tipos de Acciones]]="","",'[1]Formulario PPGR1'!$N$3)</f>
        <v/>
      </c>
      <c r="E501" s="490" t="str">
        <f>IF(Tabla465[[#This Row],[Tipos de Acciones]]="","",'[1]Formulario PPGR1'!$N$4)</f>
        <v/>
      </c>
      <c r="F501" s="490" t="str">
        <f>IF(Tabla465[[#This Row],[Tipos de Acciones]]="","",'[1]Formulario PPGR1'!$N$5)</f>
        <v/>
      </c>
      <c r="G501" s="499"/>
      <c r="H501" s="509"/>
      <c r="I501" s="510" t="str">
        <f>IFERROR(VLOOKUP(Tabla465[[#This Row],[Tipo de Equipo]],[1]LSIns!F16:G32,2,FALSE),"")</f>
        <v/>
      </c>
      <c r="J501" s="509"/>
      <c r="K501" s="509"/>
      <c r="L501" s="509"/>
      <c r="M501" s="499"/>
      <c r="N501" s="511"/>
      <c r="O501" s="511"/>
      <c r="P501" s="512" t="str">
        <f>IFERROR(VLOOKUP(Tabla465[[#This Row],[Provincia]],[1]Prov!$A$2:$B$156,2,FALSE),"")</f>
        <v/>
      </c>
      <c r="Q501" s="513"/>
      <c r="R501" s="498"/>
      <c r="S501" s="498"/>
      <c r="T501" s="498"/>
      <c r="U501" s="493" t="str">
        <f>IFERROR(IF(AND(Tabla465[[#This Row],[Cantidad de Insumos]]="",Tabla465[[#This Row],[Precio Unitario]]=""),"",Tabla465[[#This Row],[Precio Unitario]]*Tabla465[[#This Row],[Cantidad de Insumos]]),"")</f>
        <v/>
      </c>
      <c r="V501" s="493" t="str">
        <f>IFERROR(VLOOKUP($J501,[1]Insumos!$C$2:$F$528,4,FALSE),"")</f>
        <v/>
      </c>
      <c r="W501" s="504"/>
    </row>
    <row r="502" spans="2:23" x14ac:dyDescent="0.2">
      <c r="B502" s="490" t="str">
        <f>IF(Tabla465[[#This Row],[Tipos de Acciones]]="","",CONCATENATE(Tabla465[[#This Row],[POA]],".",Tabla465[[#This Row],[SRS]],".",Tabla465[[#This Row],[AREA]],".",Tabla465[[#This Row],[TIPO]]))</f>
        <v/>
      </c>
      <c r="C502" s="490" t="str">
        <f>IF(Tabla465[[#This Row],[Tipos de Acciones]]="","",'[1]Formulario PPGR1'!$N$2)</f>
        <v/>
      </c>
      <c r="D502" s="490" t="str">
        <f>IF(Tabla465[[#This Row],[Tipos de Acciones]]="","",'[1]Formulario PPGR1'!$N$3)</f>
        <v/>
      </c>
      <c r="E502" s="490" t="str">
        <f>IF(Tabla465[[#This Row],[Tipos de Acciones]]="","",'[1]Formulario PPGR1'!$N$4)</f>
        <v/>
      </c>
      <c r="F502" s="490" t="str">
        <f>IF(Tabla465[[#This Row],[Tipos de Acciones]]="","",'[1]Formulario PPGR1'!$N$5)</f>
        <v/>
      </c>
      <c r="G502" s="499"/>
      <c r="H502" s="509"/>
      <c r="I502" s="510" t="str">
        <f>IFERROR(VLOOKUP(Tabla465[[#This Row],[Tipo de Equipo]],[1]LSIns!F16:G32,2,FALSE),"")</f>
        <v/>
      </c>
      <c r="J502" s="509"/>
      <c r="K502" s="509"/>
      <c r="L502" s="509"/>
      <c r="M502" s="499"/>
      <c r="N502" s="511"/>
      <c r="O502" s="511"/>
      <c r="P502" s="512" t="str">
        <f>IFERROR(VLOOKUP(Tabla465[[#This Row],[Provincia]],[1]Prov!$A$2:$B$156,2,FALSE),"")</f>
        <v/>
      </c>
      <c r="Q502" s="513"/>
      <c r="R502" s="498"/>
      <c r="S502" s="498"/>
      <c r="T502" s="498"/>
      <c r="U502" s="493" t="str">
        <f>IFERROR(IF(AND(Tabla465[[#This Row],[Cantidad de Insumos]]="",Tabla465[[#This Row],[Precio Unitario]]=""),"",Tabla465[[#This Row],[Precio Unitario]]*Tabla465[[#This Row],[Cantidad de Insumos]]),"")</f>
        <v/>
      </c>
      <c r="V502" s="493" t="str">
        <f>IFERROR(VLOOKUP($J502,[1]Insumos!$C$2:$F$528,4,FALSE),"")</f>
        <v/>
      </c>
      <c r="W502" s="504"/>
    </row>
    <row r="503" spans="2:23" x14ac:dyDescent="0.2">
      <c r="B503" s="490" t="str">
        <f>IF(Tabla465[[#This Row],[Tipos de Acciones]]="","",CONCATENATE(Tabla465[[#This Row],[POA]],".",Tabla465[[#This Row],[SRS]],".",Tabla465[[#This Row],[AREA]],".",Tabla465[[#This Row],[TIPO]]))</f>
        <v/>
      </c>
      <c r="C503" s="490" t="str">
        <f>IF(Tabla465[[#This Row],[Tipos de Acciones]]="","",'[1]Formulario PPGR1'!$N$2)</f>
        <v/>
      </c>
      <c r="D503" s="490" t="str">
        <f>IF(Tabla465[[#This Row],[Tipos de Acciones]]="","",'[1]Formulario PPGR1'!$N$3)</f>
        <v/>
      </c>
      <c r="E503" s="490" t="str">
        <f>IF(Tabla465[[#This Row],[Tipos de Acciones]]="","",'[1]Formulario PPGR1'!$N$4)</f>
        <v/>
      </c>
      <c r="F503" s="490" t="str">
        <f>IF(Tabla465[[#This Row],[Tipos de Acciones]]="","",'[1]Formulario PPGR1'!$N$5)</f>
        <v/>
      </c>
      <c r="G503" s="499"/>
      <c r="H503" s="509"/>
      <c r="I503" s="510" t="str">
        <f>IFERROR(VLOOKUP(Tabla465[[#This Row],[Tipo de Equipo]],[1]LSIns!F16:G32,2,FALSE),"")</f>
        <v/>
      </c>
      <c r="J503" s="509"/>
      <c r="K503" s="509"/>
      <c r="L503" s="509"/>
      <c r="M503" s="499"/>
      <c r="N503" s="511"/>
      <c r="O503" s="511"/>
      <c r="P503" s="512" t="str">
        <f>IFERROR(VLOOKUP(Tabla465[[#This Row],[Provincia]],[1]Prov!$A$2:$B$156,2,FALSE),"")</f>
        <v/>
      </c>
      <c r="Q503" s="513"/>
      <c r="R503" s="498"/>
      <c r="S503" s="498"/>
      <c r="T503" s="498"/>
      <c r="U503" s="493" t="str">
        <f>IFERROR(IF(AND(Tabla465[[#This Row],[Cantidad de Insumos]]="",Tabla465[[#This Row],[Precio Unitario]]=""),"",Tabla465[[#This Row],[Precio Unitario]]*Tabla465[[#This Row],[Cantidad de Insumos]]),"")</f>
        <v/>
      </c>
      <c r="V503" s="493" t="str">
        <f>IFERROR(VLOOKUP($J503,[1]Insumos!$C$2:$F$528,4,FALSE),"")</f>
        <v/>
      </c>
      <c r="W503" s="504"/>
    </row>
    <row r="504" spans="2:23" x14ac:dyDescent="0.2">
      <c r="B504" s="490" t="str">
        <f>IF(Tabla465[[#This Row],[Tipos de Acciones]]="","",CONCATENATE(Tabla465[[#This Row],[POA]],".",Tabla465[[#This Row],[SRS]],".",Tabla465[[#This Row],[AREA]],".",Tabla465[[#This Row],[TIPO]]))</f>
        <v/>
      </c>
      <c r="C504" s="490" t="str">
        <f>IF(Tabla465[[#This Row],[Tipos de Acciones]]="","",'[1]Formulario PPGR1'!$N$2)</f>
        <v/>
      </c>
      <c r="D504" s="490" t="str">
        <f>IF(Tabla465[[#This Row],[Tipos de Acciones]]="","",'[1]Formulario PPGR1'!$N$3)</f>
        <v/>
      </c>
      <c r="E504" s="490" t="str">
        <f>IF(Tabla465[[#This Row],[Tipos de Acciones]]="","",'[1]Formulario PPGR1'!$N$4)</f>
        <v/>
      </c>
      <c r="F504" s="490" t="str">
        <f>IF(Tabla465[[#This Row],[Tipos de Acciones]]="","",'[1]Formulario PPGR1'!$N$5)</f>
        <v/>
      </c>
      <c r="G504" s="499"/>
      <c r="H504" s="509"/>
      <c r="I504" s="510" t="str">
        <f>IFERROR(VLOOKUP(Tabla465[[#This Row],[Tipo de Equipo]],[1]LSIns!F16:G32,2,FALSE),"")</f>
        <v/>
      </c>
      <c r="J504" s="509"/>
      <c r="K504" s="509"/>
      <c r="L504" s="509"/>
      <c r="M504" s="499"/>
      <c r="N504" s="511"/>
      <c r="O504" s="511"/>
      <c r="P504" s="512" t="str">
        <f>IFERROR(VLOOKUP(Tabla465[[#This Row],[Provincia]],[1]Prov!$A$2:$B$156,2,FALSE),"")</f>
        <v/>
      </c>
      <c r="Q504" s="513"/>
      <c r="R504" s="498"/>
      <c r="S504" s="498"/>
      <c r="T504" s="498"/>
      <c r="U504" s="493" t="str">
        <f>IFERROR(IF(AND(Tabla465[[#This Row],[Cantidad de Insumos]]="",Tabla465[[#This Row],[Precio Unitario]]=""),"",Tabla465[[#This Row],[Precio Unitario]]*Tabla465[[#This Row],[Cantidad de Insumos]]),"")</f>
        <v/>
      </c>
      <c r="V504" s="493" t="str">
        <f>IFERROR(VLOOKUP($J504,[1]Insumos!$C$2:$F$528,4,FALSE),"")</f>
        <v/>
      </c>
      <c r="W504" s="504"/>
    </row>
    <row r="505" spans="2:23" x14ac:dyDescent="0.2">
      <c r="B505" s="490" t="str">
        <f>IF(Tabla465[[#This Row],[Tipos de Acciones]]="","",CONCATENATE(Tabla465[[#This Row],[POA]],".",Tabla465[[#This Row],[SRS]],".",Tabla465[[#This Row],[AREA]],".",Tabla465[[#This Row],[TIPO]]))</f>
        <v/>
      </c>
      <c r="C505" s="490" t="str">
        <f>IF(Tabla465[[#This Row],[Tipos de Acciones]]="","",'[1]Formulario PPGR1'!$N$2)</f>
        <v/>
      </c>
      <c r="D505" s="490" t="str">
        <f>IF(Tabla465[[#This Row],[Tipos de Acciones]]="","",'[1]Formulario PPGR1'!$N$3)</f>
        <v/>
      </c>
      <c r="E505" s="490" t="str">
        <f>IF(Tabla465[[#This Row],[Tipos de Acciones]]="","",'[1]Formulario PPGR1'!$N$4)</f>
        <v/>
      </c>
      <c r="F505" s="490" t="str">
        <f>IF(Tabla465[[#This Row],[Tipos de Acciones]]="","",'[1]Formulario PPGR1'!$N$5)</f>
        <v/>
      </c>
      <c r="G505" s="499"/>
      <c r="H505" s="509"/>
      <c r="I505" s="510" t="str">
        <f>IFERROR(VLOOKUP(Tabla465[[#This Row],[Tipo de Equipo]],[1]LSIns!F16:G32,2,FALSE),"")</f>
        <v/>
      </c>
      <c r="J505" s="509"/>
      <c r="K505" s="509"/>
      <c r="L505" s="509"/>
      <c r="M505" s="499"/>
      <c r="N505" s="511"/>
      <c r="O505" s="511"/>
      <c r="P505" s="512" t="str">
        <f>IFERROR(VLOOKUP(Tabla465[[#This Row],[Provincia]],[1]Prov!$A$2:$B$156,2,FALSE),"")</f>
        <v/>
      </c>
      <c r="Q505" s="513"/>
      <c r="R505" s="498"/>
      <c r="S505" s="498"/>
      <c r="T505" s="498"/>
      <c r="U505" s="493" t="str">
        <f>IFERROR(IF(AND(Tabla465[[#This Row],[Cantidad de Insumos]]="",Tabla465[[#This Row],[Precio Unitario]]=""),"",Tabla465[[#This Row],[Precio Unitario]]*Tabla465[[#This Row],[Cantidad de Insumos]]),"")</f>
        <v/>
      </c>
      <c r="V505" s="493" t="str">
        <f>IFERROR(VLOOKUP($J505,[1]Insumos!$C$2:$F$528,4,FALSE),"")</f>
        <v/>
      </c>
      <c r="W505" s="504"/>
    </row>
    <row r="506" spans="2:23" x14ac:dyDescent="0.2">
      <c r="B506" s="490" t="str">
        <f>IF(Tabla465[[#This Row],[Tipos de Acciones]]="","",CONCATENATE(Tabla465[[#This Row],[POA]],".",Tabla465[[#This Row],[SRS]],".",Tabla465[[#This Row],[AREA]],".",Tabla465[[#This Row],[TIPO]]))</f>
        <v/>
      </c>
      <c r="C506" s="490" t="str">
        <f>IF(Tabla465[[#This Row],[Tipos de Acciones]]="","",'[1]Formulario PPGR1'!$N$2)</f>
        <v/>
      </c>
      <c r="D506" s="490" t="str">
        <f>IF(Tabla465[[#This Row],[Tipos de Acciones]]="","",'[1]Formulario PPGR1'!$N$3)</f>
        <v/>
      </c>
      <c r="E506" s="490" t="str">
        <f>IF(Tabla465[[#This Row],[Tipos de Acciones]]="","",'[1]Formulario PPGR1'!$N$4)</f>
        <v/>
      </c>
      <c r="F506" s="490" t="str">
        <f>IF(Tabla465[[#This Row],[Tipos de Acciones]]="","",'[1]Formulario PPGR1'!$N$5)</f>
        <v/>
      </c>
      <c r="G506" s="499"/>
      <c r="H506" s="509"/>
      <c r="I506" s="510" t="str">
        <f>IFERROR(VLOOKUP(Tabla465[[#This Row],[Tipo de Equipo]],[1]LSIns!F16:G32,2,FALSE),"")</f>
        <v/>
      </c>
      <c r="J506" s="509"/>
      <c r="K506" s="509"/>
      <c r="L506" s="509"/>
      <c r="M506" s="499"/>
      <c r="N506" s="511"/>
      <c r="O506" s="511"/>
      <c r="P506" s="512" t="str">
        <f>IFERROR(VLOOKUP(Tabla465[[#This Row],[Provincia]],[1]Prov!$A$2:$B$156,2,FALSE),"")</f>
        <v/>
      </c>
      <c r="Q506" s="513"/>
      <c r="R506" s="498"/>
      <c r="S506" s="498"/>
      <c r="T506" s="498"/>
      <c r="U506" s="493" t="str">
        <f>IFERROR(IF(AND(Tabla465[[#This Row],[Cantidad de Insumos]]="",Tabla465[[#This Row],[Precio Unitario]]=""),"",Tabla465[[#This Row],[Precio Unitario]]*Tabla465[[#This Row],[Cantidad de Insumos]]),"")</f>
        <v/>
      </c>
      <c r="V506" s="493" t="str">
        <f>IFERROR(VLOOKUP($J506,[1]Insumos!$C$2:$F$528,4,FALSE),"")</f>
        <v/>
      </c>
      <c r="W506" s="504"/>
    </row>
    <row r="507" spans="2:23" x14ac:dyDescent="0.2">
      <c r="B507" s="490" t="str">
        <f>IF(Tabla465[[#This Row],[Tipos de Acciones]]="","",CONCATENATE(Tabla465[[#This Row],[POA]],".",Tabla465[[#This Row],[SRS]],".",Tabla465[[#This Row],[AREA]],".",Tabla465[[#This Row],[TIPO]]))</f>
        <v/>
      </c>
      <c r="C507" s="490" t="str">
        <f>IF(Tabla465[[#This Row],[Tipos de Acciones]]="","",'[1]Formulario PPGR1'!$N$2)</f>
        <v/>
      </c>
      <c r="D507" s="490" t="str">
        <f>IF(Tabla465[[#This Row],[Tipos de Acciones]]="","",'[1]Formulario PPGR1'!$N$3)</f>
        <v/>
      </c>
      <c r="E507" s="490" t="str">
        <f>IF(Tabla465[[#This Row],[Tipos de Acciones]]="","",'[1]Formulario PPGR1'!$N$4)</f>
        <v/>
      </c>
      <c r="F507" s="490" t="str">
        <f>IF(Tabla465[[#This Row],[Tipos de Acciones]]="","",'[1]Formulario PPGR1'!$N$5)</f>
        <v/>
      </c>
      <c r="G507" s="499"/>
      <c r="H507" s="509"/>
      <c r="I507" s="510" t="str">
        <f>IFERROR(VLOOKUP(Tabla465[[#This Row],[Tipo de Equipo]],[1]LSIns!F16:G32,2,FALSE),"")</f>
        <v/>
      </c>
      <c r="J507" s="509"/>
      <c r="K507" s="509"/>
      <c r="L507" s="509"/>
      <c r="M507" s="499"/>
      <c r="N507" s="511"/>
      <c r="O507" s="511"/>
      <c r="P507" s="512" t="str">
        <f>IFERROR(VLOOKUP(Tabla465[[#This Row],[Provincia]],[1]Prov!$A$2:$B$156,2,FALSE),"")</f>
        <v/>
      </c>
      <c r="Q507" s="513"/>
      <c r="R507" s="498"/>
      <c r="S507" s="498"/>
      <c r="T507" s="498"/>
      <c r="U507" s="493" t="str">
        <f>IFERROR(IF(AND(Tabla465[[#This Row],[Cantidad de Insumos]]="",Tabla465[[#This Row],[Precio Unitario]]=""),"",Tabla465[[#This Row],[Precio Unitario]]*Tabla465[[#This Row],[Cantidad de Insumos]]),"")</f>
        <v/>
      </c>
      <c r="V507" s="493" t="str">
        <f>IFERROR(VLOOKUP($J507,[1]Insumos!$C$2:$F$528,4,FALSE),"")</f>
        <v/>
      </c>
      <c r="W507" s="504"/>
    </row>
    <row r="508" spans="2:23" x14ac:dyDescent="0.2">
      <c r="B508" s="490" t="str">
        <f>IF(Tabla465[[#This Row],[Tipos de Acciones]]="","",CONCATENATE(Tabla465[[#This Row],[POA]],".",Tabla465[[#This Row],[SRS]],".",Tabla465[[#This Row],[AREA]],".",Tabla465[[#This Row],[TIPO]]))</f>
        <v/>
      </c>
      <c r="C508" s="490" t="str">
        <f>IF(Tabla465[[#This Row],[Tipos de Acciones]]="","",'[1]Formulario PPGR1'!$N$2)</f>
        <v/>
      </c>
      <c r="D508" s="490" t="str">
        <f>IF(Tabla465[[#This Row],[Tipos de Acciones]]="","",'[1]Formulario PPGR1'!$N$3)</f>
        <v/>
      </c>
      <c r="E508" s="490" t="str">
        <f>IF(Tabla465[[#This Row],[Tipos de Acciones]]="","",'[1]Formulario PPGR1'!$N$4)</f>
        <v/>
      </c>
      <c r="F508" s="490" t="str">
        <f>IF(Tabla465[[#This Row],[Tipos de Acciones]]="","",'[1]Formulario PPGR1'!$N$5)</f>
        <v/>
      </c>
      <c r="G508" s="499"/>
      <c r="H508" s="509"/>
      <c r="I508" s="510" t="str">
        <f>IFERROR(VLOOKUP(Tabla465[[#This Row],[Tipo de Equipo]],[1]LSIns!F16:G32,2,FALSE),"")</f>
        <v/>
      </c>
      <c r="J508" s="509"/>
      <c r="K508" s="509"/>
      <c r="L508" s="509"/>
      <c r="M508" s="499"/>
      <c r="N508" s="511"/>
      <c r="O508" s="511"/>
      <c r="P508" s="512" t="str">
        <f>IFERROR(VLOOKUP(Tabla465[[#This Row],[Provincia]],[1]Prov!$A$2:$B$156,2,FALSE),"")</f>
        <v/>
      </c>
      <c r="Q508" s="513"/>
      <c r="R508" s="498"/>
      <c r="S508" s="498"/>
      <c r="T508" s="498"/>
      <c r="U508" s="493" t="str">
        <f>IFERROR(IF(AND(Tabla465[[#This Row],[Cantidad de Insumos]]="",Tabla465[[#This Row],[Precio Unitario]]=""),"",Tabla465[[#This Row],[Precio Unitario]]*Tabla465[[#This Row],[Cantidad de Insumos]]),"")</f>
        <v/>
      </c>
      <c r="V508" s="493" t="str">
        <f>IFERROR(VLOOKUP($J508,[1]Insumos!$C$2:$F$528,4,FALSE),"")</f>
        <v/>
      </c>
      <c r="W508" s="504"/>
    </row>
    <row r="509" spans="2:23" x14ac:dyDescent="0.2">
      <c r="B509" s="490" t="str">
        <f>IF(Tabla465[[#This Row],[Tipos de Acciones]]="","",CONCATENATE(Tabla465[[#This Row],[POA]],".",Tabla465[[#This Row],[SRS]],".",Tabla465[[#This Row],[AREA]],".",Tabla465[[#This Row],[TIPO]]))</f>
        <v/>
      </c>
      <c r="C509" s="490" t="str">
        <f>IF(Tabla465[[#This Row],[Tipos de Acciones]]="","",'[1]Formulario PPGR1'!$N$2)</f>
        <v/>
      </c>
      <c r="D509" s="490" t="str">
        <f>IF(Tabla465[[#This Row],[Tipos de Acciones]]="","",'[1]Formulario PPGR1'!$N$3)</f>
        <v/>
      </c>
      <c r="E509" s="490" t="str">
        <f>IF(Tabla465[[#This Row],[Tipos de Acciones]]="","",'[1]Formulario PPGR1'!$N$4)</f>
        <v/>
      </c>
      <c r="F509" s="490" t="str">
        <f>IF(Tabla465[[#This Row],[Tipos de Acciones]]="","",'[1]Formulario PPGR1'!$N$5)</f>
        <v/>
      </c>
      <c r="G509" s="499"/>
      <c r="H509" s="509"/>
      <c r="I509" s="510" t="str">
        <f>IFERROR(VLOOKUP(Tabla465[[#This Row],[Tipo de Equipo]],[1]LSIns!F16:G32,2,FALSE),"")</f>
        <v/>
      </c>
      <c r="J509" s="509"/>
      <c r="K509" s="509"/>
      <c r="L509" s="509"/>
      <c r="M509" s="499"/>
      <c r="N509" s="511"/>
      <c r="O509" s="511"/>
      <c r="P509" s="512" t="str">
        <f>IFERROR(VLOOKUP(Tabla465[[#This Row],[Provincia]],[1]Prov!$A$2:$B$156,2,FALSE),"")</f>
        <v/>
      </c>
      <c r="Q509" s="513"/>
      <c r="R509" s="498"/>
      <c r="S509" s="498"/>
      <c r="T509" s="498"/>
      <c r="U509" s="493" t="str">
        <f>IFERROR(IF(AND(Tabla465[[#This Row],[Cantidad de Insumos]]="",Tabla465[[#This Row],[Precio Unitario]]=""),"",Tabla465[[#This Row],[Precio Unitario]]*Tabla465[[#This Row],[Cantidad de Insumos]]),"")</f>
        <v/>
      </c>
      <c r="V509" s="493" t="str">
        <f>IFERROR(VLOOKUP($J509,[1]Insumos!$C$2:$F$528,4,FALSE),"")</f>
        <v/>
      </c>
      <c r="W509" s="504"/>
    </row>
    <row r="510" spans="2:23" x14ac:dyDescent="0.2">
      <c r="B510" s="490" t="str">
        <f>IF(Tabla465[[#This Row],[Tipos de Acciones]]="","",CONCATENATE(Tabla465[[#This Row],[POA]],".",Tabla465[[#This Row],[SRS]],".",Tabla465[[#This Row],[AREA]],".",Tabla465[[#This Row],[TIPO]]))</f>
        <v/>
      </c>
      <c r="C510" s="490" t="str">
        <f>IF(Tabla465[[#This Row],[Tipos de Acciones]]="","",'[1]Formulario PPGR1'!$N$2)</f>
        <v/>
      </c>
      <c r="D510" s="490" t="str">
        <f>IF(Tabla465[[#This Row],[Tipos de Acciones]]="","",'[1]Formulario PPGR1'!$N$3)</f>
        <v/>
      </c>
      <c r="E510" s="490" t="str">
        <f>IF(Tabla465[[#This Row],[Tipos de Acciones]]="","",'[1]Formulario PPGR1'!$N$4)</f>
        <v/>
      </c>
      <c r="F510" s="490" t="str">
        <f>IF(Tabla465[[#This Row],[Tipos de Acciones]]="","",'[1]Formulario PPGR1'!$N$5)</f>
        <v/>
      </c>
      <c r="G510" s="499"/>
      <c r="H510" s="509"/>
      <c r="I510" s="510" t="str">
        <f>IFERROR(VLOOKUP(Tabla465[[#This Row],[Tipo de Equipo]],[1]LSIns!F16:G32,2,FALSE),"")</f>
        <v/>
      </c>
      <c r="J510" s="509"/>
      <c r="K510" s="509"/>
      <c r="L510" s="509"/>
      <c r="M510" s="499"/>
      <c r="N510" s="511"/>
      <c r="O510" s="511"/>
      <c r="P510" s="512" t="str">
        <f>IFERROR(VLOOKUP(Tabla465[[#This Row],[Provincia]],[1]Prov!$A$2:$B$156,2,FALSE),"")</f>
        <v/>
      </c>
      <c r="Q510" s="513"/>
      <c r="R510" s="498"/>
      <c r="S510" s="498"/>
      <c r="T510" s="498"/>
      <c r="U510" s="493" t="str">
        <f>IFERROR(IF(AND(Tabla465[[#This Row],[Cantidad de Insumos]]="",Tabla465[[#This Row],[Precio Unitario]]=""),"",Tabla465[[#This Row],[Precio Unitario]]*Tabla465[[#This Row],[Cantidad de Insumos]]),"")</f>
        <v/>
      </c>
      <c r="V510" s="493" t="str">
        <f>IFERROR(VLOOKUP($J510,[1]Insumos!$C$2:$F$528,4,FALSE),"")</f>
        <v/>
      </c>
      <c r="W510" s="504"/>
    </row>
    <row r="511" spans="2:23" x14ac:dyDescent="0.2">
      <c r="B511" s="490" t="str">
        <f>IF(Tabla465[[#This Row],[Tipos de Acciones]]="","",CONCATENATE(Tabla465[[#This Row],[POA]],".",Tabla465[[#This Row],[SRS]],".",Tabla465[[#This Row],[AREA]],".",Tabla465[[#This Row],[TIPO]]))</f>
        <v/>
      </c>
      <c r="C511" s="490" t="str">
        <f>IF(Tabla465[[#This Row],[Tipos de Acciones]]="","",'[1]Formulario PPGR1'!$N$2)</f>
        <v/>
      </c>
      <c r="D511" s="490" t="str">
        <f>IF(Tabla465[[#This Row],[Tipos de Acciones]]="","",'[1]Formulario PPGR1'!$N$3)</f>
        <v/>
      </c>
      <c r="E511" s="490" t="str">
        <f>IF(Tabla465[[#This Row],[Tipos de Acciones]]="","",'[1]Formulario PPGR1'!$N$4)</f>
        <v/>
      </c>
      <c r="F511" s="490" t="str">
        <f>IF(Tabla465[[#This Row],[Tipos de Acciones]]="","",'[1]Formulario PPGR1'!$N$5)</f>
        <v/>
      </c>
      <c r="G511" s="499"/>
      <c r="H511" s="509"/>
      <c r="I511" s="510" t="str">
        <f>IFERROR(VLOOKUP(Tabla465[[#This Row],[Tipo de Equipo]],[1]LSIns!F16:G32,2,FALSE),"")</f>
        <v/>
      </c>
      <c r="J511" s="509"/>
      <c r="K511" s="509"/>
      <c r="L511" s="509"/>
      <c r="M511" s="499"/>
      <c r="N511" s="511"/>
      <c r="O511" s="511"/>
      <c r="P511" s="512" t="str">
        <f>IFERROR(VLOOKUP(Tabla465[[#This Row],[Provincia]],[1]Prov!$A$2:$B$156,2,FALSE),"")</f>
        <v/>
      </c>
      <c r="Q511" s="513"/>
      <c r="R511" s="498"/>
      <c r="S511" s="498"/>
      <c r="T511" s="498"/>
      <c r="U511" s="493" t="str">
        <f>IFERROR(IF(AND(Tabla465[[#This Row],[Cantidad de Insumos]]="",Tabla465[[#This Row],[Precio Unitario]]=""),"",Tabla465[[#This Row],[Precio Unitario]]*Tabla465[[#This Row],[Cantidad de Insumos]]),"")</f>
        <v/>
      </c>
      <c r="V511" s="493" t="str">
        <f>IFERROR(VLOOKUP($J511,[1]Insumos!$C$2:$F$528,4,FALSE),"")</f>
        <v/>
      </c>
      <c r="W511" s="504"/>
    </row>
    <row r="512" spans="2:23" x14ac:dyDescent="0.2">
      <c r="B512" s="490" t="str">
        <f>IF(Tabla465[[#This Row],[Tipos de Acciones]]="","",CONCATENATE(Tabla465[[#This Row],[POA]],".",Tabla465[[#This Row],[SRS]],".",Tabla465[[#This Row],[AREA]],".",Tabla465[[#This Row],[TIPO]]))</f>
        <v/>
      </c>
      <c r="C512" s="490" t="str">
        <f>IF(Tabla465[[#This Row],[Tipos de Acciones]]="","",'[1]Formulario PPGR1'!$N$2)</f>
        <v/>
      </c>
      <c r="D512" s="490" t="str">
        <f>IF(Tabla465[[#This Row],[Tipos de Acciones]]="","",'[1]Formulario PPGR1'!$N$3)</f>
        <v/>
      </c>
      <c r="E512" s="490" t="str">
        <f>IF(Tabla465[[#This Row],[Tipos de Acciones]]="","",'[1]Formulario PPGR1'!$N$4)</f>
        <v/>
      </c>
      <c r="F512" s="490" t="str">
        <f>IF(Tabla465[[#This Row],[Tipos de Acciones]]="","",'[1]Formulario PPGR1'!$N$5)</f>
        <v/>
      </c>
      <c r="G512" s="499"/>
      <c r="H512" s="509"/>
      <c r="I512" s="510" t="str">
        <f>IFERROR(VLOOKUP(Tabla465[[#This Row],[Tipo de Equipo]],[1]LSIns!F16:G32,2,FALSE),"")</f>
        <v/>
      </c>
      <c r="J512" s="509"/>
      <c r="K512" s="509"/>
      <c r="L512" s="509"/>
      <c r="M512" s="499"/>
      <c r="N512" s="511"/>
      <c r="O512" s="511"/>
      <c r="P512" s="512" t="str">
        <f>IFERROR(VLOOKUP(Tabla465[[#This Row],[Provincia]],[1]Prov!$A$2:$B$156,2,FALSE),"")</f>
        <v/>
      </c>
      <c r="Q512" s="513"/>
      <c r="R512" s="498"/>
      <c r="S512" s="498"/>
      <c r="T512" s="498"/>
      <c r="U512" s="493" t="str">
        <f>IFERROR(IF(AND(Tabla465[[#This Row],[Cantidad de Insumos]]="",Tabla465[[#This Row],[Precio Unitario]]=""),"",Tabla465[[#This Row],[Precio Unitario]]*Tabla465[[#This Row],[Cantidad de Insumos]]),"")</f>
        <v/>
      </c>
      <c r="V512" s="493" t="str">
        <f>IFERROR(VLOOKUP($J512,[1]Insumos!$C$2:$F$528,4,FALSE),"")</f>
        <v/>
      </c>
      <c r="W512" s="504"/>
    </row>
    <row r="513" spans="2:23" x14ac:dyDescent="0.2">
      <c r="B513" s="490" t="str">
        <f>IF(Tabla465[[#This Row],[Tipos de Acciones]]="","",CONCATENATE(Tabla465[[#This Row],[POA]],".",Tabla465[[#This Row],[SRS]],".",Tabla465[[#This Row],[AREA]],".",Tabla465[[#This Row],[TIPO]]))</f>
        <v/>
      </c>
      <c r="C513" s="490" t="str">
        <f>IF(Tabla465[[#This Row],[Tipos de Acciones]]="","",'[1]Formulario PPGR1'!$N$2)</f>
        <v/>
      </c>
      <c r="D513" s="490" t="str">
        <f>IF(Tabla465[[#This Row],[Tipos de Acciones]]="","",'[1]Formulario PPGR1'!$N$3)</f>
        <v/>
      </c>
      <c r="E513" s="490" t="str">
        <f>IF(Tabla465[[#This Row],[Tipos de Acciones]]="","",'[1]Formulario PPGR1'!$N$4)</f>
        <v/>
      </c>
      <c r="F513" s="490" t="str">
        <f>IF(Tabla465[[#This Row],[Tipos de Acciones]]="","",'[1]Formulario PPGR1'!$N$5)</f>
        <v/>
      </c>
      <c r="G513" s="499"/>
      <c r="H513" s="509"/>
      <c r="I513" s="510" t="str">
        <f>IFERROR(VLOOKUP(Tabla465[[#This Row],[Tipo de Equipo]],[1]LSIns!F16:G32,2,FALSE),"")</f>
        <v/>
      </c>
      <c r="J513" s="509"/>
      <c r="K513" s="509"/>
      <c r="L513" s="509"/>
      <c r="M513" s="499"/>
      <c r="N513" s="511"/>
      <c r="O513" s="511"/>
      <c r="P513" s="512" t="str">
        <f>IFERROR(VLOOKUP(Tabla465[[#This Row],[Provincia]],[1]Prov!$A$2:$B$156,2,FALSE),"")</f>
        <v/>
      </c>
      <c r="Q513" s="513"/>
      <c r="R513" s="498"/>
      <c r="S513" s="498"/>
      <c r="T513" s="498"/>
      <c r="U513" s="493" t="str">
        <f>IFERROR(IF(AND(Tabla465[[#This Row],[Cantidad de Insumos]]="",Tabla465[[#This Row],[Precio Unitario]]=""),"",Tabla465[[#This Row],[Precio Unitario]]*Tabla465[[#This Row],[Cantidad de Insumos]]),"")</f>
        <v/>
      </c>
      <c r="V513" s="493" t="str">
        <f>IFERROR(VLOOKUP($J513,[1]Insumos!$C$2:$F$528,4,FALSE),"")</f>
        <v/>
      </c>
      <c r="W513" s="504"/>
    </row>
    <row r="514" spans="2:23" x14ac:dyDescent="0.2">
      <c r="B514" s="490" t="str">
        <f>IF(Tabla465[[#This Row],[Tipos de Acciones]]="","",CONCATENATE(Tabla465[[#This Row],[POA]],".",Tabla465[[#This Row],[SRS]],".",Tabla465[[#This Row],[AREA]],".",Tabla465[[#This Row],[TIPO]]))</f>
        <v/>
      </c>
      <c r="C514" s="490" t="str">
        <f>IF(Tabla465[[#This Row],[Tipos de Acciones]]="","",'[1]Formulario PPGR1'!$N$2)</f>
        <v/>
      </c>
      <c r="D514" s="490" t="str">
        <f>IF(Tabla465[[#This Row],[Tipos de Acciones]]="","",'[1]Formulario PPGR1'!$N$3)</f>
        <v/>
      </c>
      <c r="E514" s="490" t="str">
        <f>IF(Tabla465[[#This Row],[Tipos de Acciones]]="","",'[1]Formulario PPGR1'!$N$4)</f>
        <v/>
      </c>
      <c r="F514" s="490" t="str">
        <f>IF(Tabla465[[#This Row],[Tipos de Acciones]]="","",'[1]Formulario PPGR1'!$N$5)</f>
        <v/>
      </c>
      <c r="G514" s="499"/>
      <c r="H514" s="509"/>
      <c r="I514" s="510" t="str">
        <f>IFERROR(VLOOKUP(Tabla465[[#This Row],[Tipo de Equipo]],[1]LSIns!F16:G32,2,FALSE),"")</f>
        <v/>
      </c>
      <c r="J514" s="509"/>
      <c r="K514" s="509"/>
      <c r="L514" s="509"/>
      <c r="M514" s="499"/>
      <c r="N514" s="511"/>
      <c r="O514" s="511"/>
      <c r="P514" s="512" t="str">
        <f>IFERROR(VLOOKUP(Tabla465[[#This Row],[Provincia]],[1]Prov!$A$2:$B$156,2,FALSE),"")</f>
        <v/>
      </c>
      <c r="Q514" s="513"/>
      <c r="R514" s="498"/>
      <c r="S514" s="498"/>
      <c r="T514" s="498"/>
      <c r="U514" s="493" t="str">
        <f>IFERROR(IF(AND(Tabla465[[#This Row],[Cantidad de Insumos]]="",Tabla465[[#This Row],[Precio Unitario]]=""),"",Tabla465[[#This Row],[Precio Unitario]]*Tabla465[[#This Row],[Cantidad de Insumos]]),"")</f>
        <v/>
      </c>
      <c r="V514" s="493" t="str">
        <f>IFERROR(VLOOKUP($J514,[1]Insumos!$C$2:$F$528,4,FALSE),"")</f>
        <v/>
      </c>
      <c r="W514" s="504"/>
    </row>
    <row r="515" spans="2:23" x14ac:dyDescent="0.2">
      <c r="B515" s="490" t="str">
        <f>IF(Tabla465[[#This Row],[Tipos de Acciones]]="","",CONCATENATE(Tabla465[[#This Row],[POA]],".",Tabla465[[#This Row],[SRS]],".",Tabla465[[#This Row],[AREA]],".",Tabla465[[#This Row],[TIPO]]))</f>
        <v/>
      </c>
      <c r="C515" s="490" t="str">
        <f>IF(Tabla465[[#This Row],[Tipos de Acciones]]="","",'[1]Formulario PPGR1'!$N$2)</f>
        <v/>
      </c>
      <c r="D515" s="490" t="str">
        <f>IF(Tabla465[[#This Row],[Tipos de Acciones]]="","",'[1]Formulario PPGR1'!$N$3)</f>
        <v/>
      </c>
      <c r="E515" s="490" t="str">
        <f>IF(Tabla465[[#This Row],[Tipos de Acciones]]="","",'[1]Formulario PPGR1'!$N$4)</f>
        <v/>
      </c>
      <c r="F515" s="490" t="str">
        <f>IF(Tabla465[[#This Row],[Tipos de Acciones]]="","",'[1]Formulario PPGR1'!$N$5)</f>
        <v/>
      </c>
      <c r="G515" s="499"/>
      <c r="H515" s="509"/>
      <c r="I515" s="510" t="str">
        <f>IFERROR(VLOOKUP(Tabla465[[#This Row],[Tipo de Equipo]],[1]LSIns!F16:G32,2,FALSE),"")</f>
        <v/>
      </c>
      <c r="J515" s="509"/>
      <c r="K515" s="509"/>
      <c r="L515" s="509"/>
      <c r="M515" s="499"/>
      <c r="N515" s="511"/>
      <c r="O515" s="511"/>
      <c r="P515" s="512" t="str">
        <f>IFERROR(VLOOKUP(Tabla465[[#This Row],[Provincia]],[1]Prov!$A$2:$B$156,2,FALSE),"")</f>
        <v/>
      </c>
      <c r="Q515" s="513"/>
      <c r="R515" s="498"/>
      <c r="S515" s="498"/>
      <c r="T515" s="498"/>
      <c r="U515" s="493" t="str">
        <f>IFERROR(IF(AND(Tabla465[[#This Row],[Cantidad de Insumos]]="",Tabla465[[#This Row],[Precio Unitario]]=""),"",Tabla465[[#This Row],[Precio Unitario]]*Tabla465[[#This Row],[Cantidad de Insumos]]),"")</f>
        <v/>
      </c>
      <c r="V515" s="493" t="str">
        <f>IFERROR(VLOOKUP($J515,[1]Insumos!$C$2:$F$528,4,FALSE),"")</f>
        <v/>
      </c>
      <c r="W515" s="504"/>
    </row>
    <row r="516" spans="2:23" x14ac:dyDescent="0.2">
      <c r="B516" s="490" t="str">
        <f>IF(Tabla465[[#This Row],[Tipos de Acciones]]="","",CONCATENATE(Tabla465[[#This Row],[POA]],".",Tabla465[[#This Row],[SRS]],".",Tabla465[[#This Row],[AREA]],".",Tabla465[[#This Row],[TIPO]]))</f>
        <v/>
      </c>
      <c r="C516" s="490" t="str">
        <f>IF(Tabla465[[#This Row],[Tipos de Acciones]]="","",'[1]Formulario PPGR1'!$N$2)</f>
        <v/>
      </c>
      <c r="D516" s="490" t="str">
        <f>IF(Tabla465[[#This Row],[Tipos de Acciones]]="","",'[1]Formulario PPGR1'!$N$3)</f>
        <v/>
      </c>
      <c r="E516" s="490" t="str">
        <f>IF(Tabla465[[#This Row],[Tipos de Acciones]]="","",'[1]Formulario PPGR1'!$N$4)</f>
        <v/>
      </c>
      <c r="F516" s="490" t="str">
        <f>IF(Tabla465[[#This Row],[Tipos de Acciones]]="","",'[1]Formulario PPGR1'!$N$5)</f>
        <v/>
      </c>
      <c r="G516" s="499"/>
      <c r="H516" s="509"/>
      <c r="I516" s="510" t="str">
        <f>IFERROR(VLOOKUP(Tabla465[[#This Row],[Tipo de Equipo]],[1]LSIns!F16:G32,2,FALSE),"")</f>
        <v/>
      </c>
      <c r="J516" s="509"/>
      <c r="K516" s="509"/>
      <c r="L516" s="509"/>
      <c r="M516" s="499"/>
      <c r="N516" s="511"/>
      <c r="O516" s="511"/>
      <c r="P516" s="512" t="str">
        <f>IFERROR(VLOOKUP(Tabla465[[#This Row],[Provincia]],[1]Prov!$A$2:$B$156,2,FALSE),"")</f>
        <v/>
      </c>
      <c r="Q516" s="513"/>
      <c r="R516" s="498"/>
      <c r="S516" s="498"/>
      <c r="T516" s="498"/>
      <c r="U516" s="493" t="str">
        <f>IFERROR(IF(AND(Tabla465[[#This Row],[Cantidad de Insumos]]="",Tabla465[[#This Row],[Precio Unitario]]=""),"",Tabla465[[#This Row],[Precio Unitario]]*Tabla465[[#This Row],[Cantidad de Insumos]]),"")</f>
        <v/>
      </c>
      <c r="V516" s="493" t="str">
        <f>IFERROR(VLOOKUP($J516,[1]Insumos!$C$2:$F$528,4,FALSE),"")</f>
        <v/>
      </c>
      <c r="W516" s="504"/>
    </row>
    <row r="517" spans="2:23" x14ac:dyDescent="0.2">
      <c r="B517" s="490" t="str">
        <f>IF(Tabla465[[#This Row],[Tipos de Acciones]]="","",CONCATENATE(Tabla465[[#This Row],[POA]],".",Tabla465[[#This Row],[SRS]],".",Tabla465[[#This Row],[AREA]],".",Tabla465[[#This Row],[TIPO]]))</f>
        <v/>
      </c>
      <c r="C517" s="490" t="str">
        <f>IF(Tabla465[[#This Row],[Tipos de Acciones]]="","",'[1]Formulario PPGR1'!$N$2)</f>
        <v/>
      </c>
      <c r="D517" s="490" t="str">
        <f>IF(Tabla465[[#This Row],[Tipos de Acciones]]="","",'[1]Formulario PPGR1'!$N$3)</f>
        <v/>
      </c>
      <c r="E517" s="490" t="str">
        <f>IF(Tabla465[[#This Row],[Tipos de Acciones]]="","",'[1]Formulario PPGR1'!$N$4)</f>
        <v/>
      </c>
      <c r="F517" s="490" t="str">
        <f>IF(Tabla465[[#This Row],[Tipos de Acciones]]="","",'[1]Formulario PPGR1'!$N$5)</f>
        <v/>
      </c>
      <c r="G517" s="499"/>
      <c r="H517" s="509"/>
      <c r="I517" s="510" t="str">
        <f>IFERROR(VLOOKUP(Tabla465[[#This Row],[Tipo de Equipo]],[1]LSIns!F16:G32,2,FALSE),"")</f>
        <v/>
      </c>
      <c r="J517" s="509"/>
      <c r="K517" s="509"/>
      <c r="L517" s="509"/>
      <c r="M517" s="499"/>
      <c r="N517" s="511"/>
      <c r="O517" s="511"/>
      <c r="P517" s="512" t="str">
        <f>IFERROR(VLOOKUP(Tabla465[[#This Row],[Provincia]],[1]Prov!$A$2:$B$156,2,FALSE),"")</f>
        <v/>
      </c>
      <c r="Q517" s="513"/>
      <c r="R517" s="498"/>
      <c r="S517" s="498"/>
      <c r="T517" s="498"/>
      <c r="U517" s="493" t="str">
        <f>IFERROR(IF(AND(Tabla465[[#This Row],[Cantidad de Insumos]]="",Tabla465[[#This Row],[Precio Unitario]]=""),"",Tabla465[[#This Row],[Precio Unitario]]*Tabla465[[#This Row],[Cantidad de Insumos]]),"")</f>
        <v/>
      </c>
      <c r="V517" s="493" t="str">
        <f>IFERROR(VLOOKUP($J517,[1]Insumos!$C$2:$F$528,4,FALSE),"")</f>
        <v/>
      </c>
      <c r="W517" s="504"/>
    </row>
    <row r="518" spans="2:23" x14ac:dyDescent="0.2">
      <c r="B518" s="490" t="str">
        <f>IF(Tabla465[[#This Row],[Tipos de Acciones]]="","",CONCATENATE(Tabla465[[#This Row],[POA]],".",Tabla465[[#This Row],[SRS]],".",Tabla465[[#This Row],[AREA]],".",Tabla465[[#This Row],[TIPO]]))</f>
        <v/>
      </c>
      <c r="C518" s="490" t="str">
        <f>IF(Tabla465[[#This Row],[Tipos de Acciones]]="","",'[1]Formulario PPGR1'!$N$2)</f>
        <v/>
      </c>
      <c r="D518" s="490" t="str">
        <f>IF(Tabla465[[#This Row],[Tipos de Acciones]]="","",'[1]Formulario PPGR1'!$N$3)</f>
        <v/>
      </c>
      <c r="E518" s="490" t="str">
        <f>IF(Tabla465[[#This Row],[Tipos de Acciones]]="","",'[1]Formulario PPGR1'!$N$4)</f>
        <v/>
      </c>
      <c r="F518" s="490" t="str">
        <f>IF(Tabla465[[#This Row],[Tipos de Acciones]]="","",'[1]Formulario PPGR1'!$N$5)</f>
        <v/>
      </c>
      <c r="G518" s="499"/>
      <c r="H518" s="509"/>
      <c r="I518" s="510" t="str">
        <f>IFERROR(VLOOKUP(Tabla465[[#This Row],[Tipo de Equipo]],[1]LSIns!F16:G32,2,FALSE),"")</f>
        <v/>
      </c>
      <c r="J518" s="509"/>
      <c r="K518" s="509"/>
      <c r="L518" s="509"/>
      <c r="M518" s="499"/>
      <c r="N518" s="511"/>
      <c r="O518" s="511"/>
      <c r="P518" s="512" t="str">
        <f>IFERROR(VLOOKUP(Tabla465[[#This Row],[Provincia]],[1]Prov!$A$2:$B$156,2,FALSE),"")</f>
        <v/>
      </c>
      <c r="Q518" s="513"/>
      <c r="R518" s="498"/>
      <c r="S518" s="498"/>
      <c r="T518" s="498"/>
      <c r="U518" s="493" t="str">
        <f>IFERROR(IF(AND(Tabla465[[#This Row],[Cantidad de Insumos]]="",Tabla465[[#This Row],[Precio Unitario]]=""),"",Tabla465[[#This Row],[Precio Unitario]]*Tabla465[[#This Row],[Cantidad de Insumos]]),"")</f>
        <v/>
      </c>
      <c r="V518" s="493" t="str">
        <f>IFERROR(VLOOKUP($J518,[1]Insumos!$C$2:$F$528,4,FALSE),"")</f>
        <v/>
      </c>
      <c r="W518" s="504"/>
    </row>
    <row r="519" spans="2:23" x14ac:dyDescent="0.2">
      <c r="B519" s="490" t="str">
        <f>IF(Tabla465[[#This Row],[Tipos de Acciones]]="","",CONCATENATE(Tabla465[[#This Row],[POA]],".",Tabla465[[#This Row],[SRS]],".",Tabla465[[#This Row],[AREA]],".",Tabla465[[#This Row],[TIPO]]))</f>
        <v/>
      </c>
      <c r="C519" s="490" t="str">
        <f>IF(Tabla465[[#This Row],[Tipos de Acciones]]="","",'[1]Formulario PPGR1'!$N$2)</f>
        <v/>
      </c>
      <c r="D519" s="490" t="str">
        <f>IF(Tabla465[[#This Row],[Tipos de Acciones]]="","",'[1]Formulario PPGR1'!$N$3)</f>
        <v/>
      </c>
      <c r="E519" s="490" t="str">
        <f>IF(Tabla465[[#This Row],[Tipos de Acciones]]="","",'[1]Formulario PPGR1'!$N$4)</f>
        <v/>
      </c>
      <c r="F519" s="490" t="str">
        <f>IF(Tabla465[[#This Row],[Tipos de Acciones]]="","",'[1]Formulario PPGR1'!$N$5)</f>
        <v/>
      </c>
      <c r="G519" s="499"/>
      <c r="H519" s="509"/>
      <c r="I519" s="510" t="str">
        <f>IFERROR(VLOOKUP(Tabla465[[#This Row],[Tipo de Equipo]],[1]LSIns!F16:G32,2,FALSE),"")</f>
        <v/>
      </c>
      <c r="J519" s="509"/>
      <c r="K519" s="509"/>
      <c r="L519" s="509"/>
      <c r="M519" s="499"/>
      <c r="N519" s="511"/>
      <c r="O519" s="511"/>
      <c r="P519" s="512" t="str">
        <f>IFERROR(VLOOKUP(Tabla465[[#This Row],[Provincia]],[1]Prov!$A$2:$B$156,2,FALSE),"")</f>
        <v/>
      </c>
      <c r="Q519" s="513"/>
      <c r="R519" s="498"/>
      <c r="S519" s="498"/>
      <c r="T519" s="498"/>
      <c r="U519" s="493" t="str">
        <f>IFERROR(IF(AND(Tabla465[[#This Row],[Cantidad de Insumos]]="",Tabla465[[#This Row],[Precio Unitario]]=""),"",Tabla465[[#This Row],[Precio Unitario]]*Tabla465[[#This Row],[Cantidad de Insumos]]),"")</f>
        <v/>
      </c>
      <c r="V519" s="493" t="str">
        <f>IFERROR(VLOOKUP($J519,[1]Insumos!$C$2:$F$528,4,FALSE),"")</f>
        <v/>
      </c>
      <c r="W519" s="504"/>
    </row>
    <row r="520" spans="2:23" x14ac:dyDescent="0.2">
      <c r="B520" s="490" t="str">
        <f>IF(Tabla465[[#This Row],[Tipos de Acciones]]="","",CONCATENATE(Tabla465[[#This Row],[POA]],".",Tabla465[[#This Row],[SRS]],".",Tabla465[[#This Row],[AREA]],".",Tabla465[[#This Row],[TIPO]]))</f>
        <v/>
      </c>
      <c r="C520" s="490" t="str">
        <f>IF(Tabla465[[#This Row],[Tipos de Acciones]]="","",'[1]Formulario PPGR1'!$N$2)</f>
        <v/>
      </c>
      <c r="D520" s="490" t="str">
        <f>IF(Tabla465[[#This Row],[Tipos de Acciones]]="","",'[1]Formulario PPGR1'!$N$3)</f>
        <v/>
      </c>
      <c r="E520" s="490" t="str">
        <f>IF(Tabla465[[#This Row],[Tipos de Acciones]]="","",'[1]Formulario PPGR1'!$N$4)</f>
        <v/>
      </c>
      <c r="F520" s="490" t="str">
        <f>IF(Tabla465[[#This Row],[Tipos de Acciones]]="","",'[1]Formulario PPGR1'!$N$5)</f>
        <v/>
      </c>
      <c r="G520" s="499"/>
      <c r="H520" s="509"/>
      <c r="I520" s="510" t="str">
        <f>IFERROR(VLOOKUP(Tabla465[[#This Row],[Tipo de Equipo]],[1]LSIns!F16:G32,2,FALSE),"")</f>
        <v/>
      </c>
      <c r="J520" s="509"/>
      <c r="K520" s="509"/>
      <c r="L520" s="509"/>
      <c r="M520" s="499"/>
      <c r="N520" s="511"/>
      <c r="O520" s="511"/>
      <c r="P520" s="512" t="str">
        <f>IFERROR(VLOOKUP(Tabla465[[#This Row],[Provincia]],[1]Prov!$A$2:$B$156,2,FALSE),"")</f>
        <v/>
      </c>
      <c r="Q520" s="513"/>
      <c r="R520" s="498"/>
      <c r="S520" s="498"/>
      <c r="T520" s="498"/>
      <c r="U520" s="493" t="str">
        <f>IFERROR(IF(AND(Tabla465[[#This Row],[Cantidad de Insumos]]="",Tabla465[[#This Row],[Precio Unitario]]=""),"",Tabla465[[#This Row],[Precio Unitario]]*Tabla465[[#This Row],[Cantidad de Insumos]]),"")</f>
        <v/>
      </c>
      <c r="V520" s="493" t="str">
        <f>IFERROR(VLOOKUP($J520,[1]Insumos!$C$2:$F$528,4,FALSE),"")</f>
        <v/>
      </c>
      <c r="W520" s="504"/>
    </row>
    <row r="521" spans="2:23" x14ac:dyDescent="0.2">
      <c r="B521" s="490" t="str">
        <f>IF(Tabla465[[#This Row],[Tipos de Acciones]]="","",CONCATENATE(Tabla465[[#This Row],[POA]],".",Tabla465[[#This Row],[SRS]],".",Tabla465[[#This Row],[AREA]],".",Tabla465[[#This Row],[TIPO]]))</f>
        <v/>
      </c>
      <c r="C521" s="490" t="str">
        <f>IF(Tabla465[[#This Row],[Tipos de Acciones]]="","",'[1]Formulario PPGR1'!$N$2)</f>
        <v/>
      </c>
      <c r="D521" s="490" t="str">
        <f>IF(Tabla465[[#This Row],[Tipos de Acciones]]="","",'[1]Formulario PPGR1'!$N$3)</f>
        <v/>
      </c>
      <c r="E521" s="490" t="str">
        <f>IF(Tabla465[[#This Row],[Tipos de Acciones]]="","",'[1]Formulario PPGR1'!$N$4)</f>
        <v/>
      </c>
      <c r="F521" s="490" t="str">
        <f>IF(Tabla465[[#This Row],[Tipos de Acciones]]="","",'[1]Formulario PPGR1'!$N$5)</f>
        <v/>
      </c>
      <c r="G521" s="499"/>
      <c r="H521" s="509"/>
      <c r="I521" s="510" t="str">
        <f>IFERROR(VLOOKUP(Tabla465[[#This Row],[Tipo de Equipo]],[1]LSIns!F16:G32,2,FALSE),"")</f>
        <v/>
      </c>
      <c r="J521" s="509"/>
      <c r="K521" s="509"/>
      <c r="L521" s="509"/>
      <c r="M521" s="499"/>
      <c r="N521" s="511"/>
      <c r="O521" s="511"/>
      <c r="P521" s="512" t="str">
        <f>IFERROR(VLOOKUP(Tabla465[[#This Row],[Provincia]],[1]Prov!$A$2:$B$156,2,FALSE),"")</f>
        <v/>
      </c>
      <c r="Q521" s="513"/>
      <c r="R521" s="498"/>
      <c r="S521" s="498"/>
      <c r="T521" s="498"/>
      <c r="U521" s="493" t="str">
        <f>IFERROR(IF(AND(Tabla465[[#This Row],[Cantidad de Insumos]]="",Tabla465[[#This Row],[Precio Unitario]]=""),"",Tabla465[[#This Row],[Precio Unitario]]*Tabla465[[#This Row],[Cantidad de Insumos]]),"")</f>
        <v/>
      </c>
      <c r="V521" s="493" t="str">
        <f>IFERROR(VLOOKUP($J521,[1]Insumos!$C$2:$F$528,4,FALSE),"")</f>
        <v/>
      </c>
      <c r="W521" s="504"/>
    </row>
    <row r="522" spans="2:23" x14ac:dyDescent="0.2">
      <c r="B522" s="490" t="str">
        <f>IF(Tabla465[[#This Row],[Tipos de Acciones]]="","",CONCATENATE(Tabla465[[#This Row],[POA]],".",Tabla465[[#This Row],[SRS]],".",Tabla465[[#This Row],[AREA]],".",Tabla465[[#This Row],[TIPO]]))</f>
        <v/>
      </c>
      <c r="C522" s="490" t="str">
        <f>IF(Tabla465[[#This Row],[Tipos de Acciones]]="","",'[1]Formulario PPGR1'!$N$2)</f>
        <v/>
      </c>
      <c r="D522" s="490" t="str">
        <f>IF(Tabla465[[#This Row],[Tipos de Acciones]]="","",'[1]Formulario PPGR1'!$N$3)</f>
        <v/>
      </c>
      <c r="E522" s="490" t="str">
        <f>IF(Tabla465[[#This Row],[Tipos de Acciones]]="","",'[1]Formulario PPGR1'!$N$4)</f>
        <v/>
      </c>
      <c r="F522" s="490" t="str">
        <f>IF(Tabla465[[#This Row],[Tipos de Acciones]]="","",'[1]Formulario PPGR1'!$N$5)</f>
        <v/>
      </c>
      <c r="G522" s="499"/>
      <c r="H522" s="509"/>
      <c r="I522" s="510" t="str">
        <f>IFERROR(VLOOKUP(Tabla465[[#This Row],[Tipo de Equipo]],[1]LSIns!F16:G32,2,FALSE),"")</f>
        <v/>
      </c>
      <c r="J522" s="509"/>
      <c r="K522" s="509"/>
      <c r="L522" s="509"/>
      <c r="M522" s="499"/>
      <c r="N522" s="511"/>
      <c r="O522" s="511"/>
      <c r="P522" s="512" t="str">
        <f>IFERROR(VLOOKUP(Tabla465[[#This Row],[Provincia]],[1]Prov!$A$2:$B$156,2,FALSE),"")</f>
        <v/>
      </c>
      <c r="Q522" s="513"/>
      <c r="R522" s="498"/>
      <c r="S522" s="498"/>
      <c r="T522" s="498"/>
      <c r="U522" s="493" t="str">
        <f>IFERROR(IF(AND(Tabla465[[#This Row],[Cantidad de Insumos]]="",Tabla465[[#This Row],[Precio Unitario]]=""),"",Tabla465[[#This Row],[Precio Unitario]]*Tabla465[[#This Row],[Cantidad de Insumos]]),"")</f>
        <v/>
      </c>
      <c r="V522" s="493" t="str">
        <f>IFERROR(VLOOKUP($J522,[1]Insumos!$C$2:$F$528,4,FALSE),"")</f>
        <v/>
      </c>
      <c r="W522" s="504"/>
    </row>
    <row r="523" spans="2:23" x14ac:dyDescent="0.2">
      <c r="B523" s="490" t="str">
        <f>IF(Tabla465[[#This Row],[Tipos de Acciones]]="","",CONCATENATE(Tabla465[[#This Row],[POA]],".",Tabla465[[#This Row],[SRS]],".",Tabla465[[#This Row],[AREA]],".",Tabla465[[#This Row],[TIPO]]))</f>
        <v/>
      </c>
      <c r="C523" s="490" t="str">
        <f>IF(Tabla465[[#This Row],[Tipos de Acciones]]="","",'[1]Formulario PPGR1'!$N$2)</f>
        <v/>
      </c>
      <c r="D523" s="490" t="str">
        <f>IF(Tabla465[[#This Row],[Tipos de Acciones]]="","",'[1]Formulario PPGR1'!$N$3)</f>
        <v/>
      </c>
      <c r="E523" s="490" t="str">
        <f>IF(Tabla465[[#This Row],[Tipos de Acciones]]="","",'[1]Formulario PPGR1'!$N$4)</f>
        <v/>
      </c>
      <c r="F523" s="490" t="str">
        <f>IF(Tabla465[[#This Row],[Tipos de Acciones]]="","",'[1]Formulario PPGR1'!$N$5)</f>
        <v/>
      </c>
      <c r="G523" s="499"/>
      <c r="H523" s="509"/>
      <c r="I523" s="510" t="str">
        <f>IFERROR(VLOOKUP(Tabla465[[#This Row],[Tipo de Equipo]],[1]LSIns!F16:G32,2,FALSE),"")</f>
        <v/>
      </c>
      <c r="J523" s="509"/>
      <c r="K523" s="509"/>
      <c r="L523" s="509"/>
      <c r="M523" s="499"/>
      <c r="N523" s="511"/>
      <c r="O523" s="511"/>
      <c r="P523" s="512" t="str">
        <f>IFERROR(VLOOKUP(Tabla465[[#This Row],[Provincia]],[1]Prov!$A$2:$B$156,2,FALSE),"")</f>
        <v/>
      </c>
      <c r="Q523" s="513"/>
      <c r="R523" s="498"/>
      <c r="S523" s="498"/>
      <c r="T523" s="498"/>
      <c r="U523" s="493" t="str">
        <f>IFERROR(IF(AND(Tabla465[[#This Row],[Cantidad de Insumos]]="",Tabla465[[#This Row],[Precio Unitario]]=""),"",Tabla465[[#This Row],[Precio Unitario]]*Tabla465[[#This Row],[Cantidad de Insumos]]),"")</f>
        <v/>
      </c>
      <c r="V523" s="493" t="str">
        <f>IFERROR(VLOOKUP($J523,[1]Insumos!$C$2:$F$528,4,FALSE),"")</f>
        <v/>
      </c>
      <c r="W523" s="504"/>
    </row>
    <row r="524" spans="2:23" x14ac:dyDescent="0.2">
      <c r="B524" s="490" t="str">
        <f>IF(Tabla465[[#This Row],[Tipos de Acciones]]="","",CONCATENATE(Tabla465[[#This Row],[POA]],".",Tabla465[[#This Row],[SRS]],".",Tabla465[[#This Row],[AREA]],".",Tabla465[[#This Row],[TIPO]]))</f>
        <v/>
      </c>
      <c r="C524" s="490" t="str">
        <f>IF(Tabla465[[#This Row],[Tipos de Acciones]]="","",'[1]Formulario PPGR1'!$N$2)</f>
        <v/>
      </c>
      <c r="D524" s="490" t="str">
        <f>IF(Tabla465[[#This Row],[Tipos de Acciones]]="","",'[1]Formulario PPGR1'!$N$3)</f>
        <v/>
      </c>
      <c r="E524" s="490" t="str">
        <f>IF(Tabla465[[#This Row],[Tipos de Acciones]]="","",'[1]Formulario PPGR1'!$N$4)</f>
        <v/>
      </c>
      <c r="F524" s="490" t="str">
        <f>IF(Tabla465[[#This Row],[Tipos de Acciones]]="","",'[1]Formulario PPGR1'!$N$5)</f>
        <v/>
      </c>
      <c r="G524" s="499"/>
      <c r="H524" s="509"/>
      <c r="I524" s="510" t="str">
        <f>IFERROR(VLOOKUP(Tabla465[[#This Row],[Tipo de Equipo]],[1]LSIns!F16:G32,2,FALSE),"")</f>
        <v/>
      </c>
      <c r="J524" s="509"/>
      <c r="K524" s="509"/>
      <c r="L524" s="509"/>
      <c r="M524" s="499"/>
      <c r="N524" s="511"/>
      <c r="O524" s="511"/>
      <c r="P524" s="512" t="str">
        <f>IFERROR(VLOOKUP(Tabla465[[#This Row],[Provincia]],[1]Prov!$A$2:$B$156,2,FALSE),"")</f>
        <v/>
      </c>
      <c r="Q524" s="513"/>
      <c r="R524" s="498"/>
      <c r="S524" s="498"/>
      <c r="T524" s="498"/>
      <c r="U524" s="493" t="str">
        <f>IFERROR(IF(AND(Tabla465[[#This Row],[Cantidad de Insumos]]="",Tabla465[[#This Row],[Precio Unitario]]=""),"",Tabla465[[#This Row],[Precio Unitario]]*Tabla465[[#This Row],[Cantidad de Insumos]]),"")</f>
        <v/>
      </c>
      <c r="V524" s="493" t="str">
        <f>IFERROR(VLOOKUP($J524,[1]Insumos!$C$2:$F$528,4,FALSE),"")</f>
        <v/>
      </c>
      <c r="W524" s="504"/>
    </row>
    <row r="525" spans="2:23" x14ac:dyDescent="0.2">
      <c r="B525" s="490" t="str">
        <f>IF(Tabla465[[#This Row],[Tipos de Acciones]]="","",CONCATENATE(Tabla465[[#This Row],[POA]],".",Tabla465[[#This Row],[SRS]],".",Tabla465[[#This Row],[AREA]],".",Tabla465[[#This Row],[TIPO]]))</f>
        <v/>
      </c>
      <c r="C525" s="490" t="str">
        <f>IF(Tabla465[[#This Row],[Tipos de Acciones]]="","",'[1]Formulario PPGR1'!$N$2)</f>
        <v/>
      </c>
      <c r="D525" s="490" t="str">
        <f>IF(Tabla465[[#This Row],[Tipos de Acciones]]="","",'[1]Formulario PPGR1'!$N$3)</f>
        <v/>
      </c>
      <c r="E525" s="490" t="str">
        <f>IF(Tabla465[[#This Row],[Tipos de Acciones]]="","",'[1]Formulario PPGR1'!$N$4)</f>
        <v/>
      </c>
      <c r="F525" s="490" t="str">
        <f>IF(Tabla465[[#This Row],[Tipos de Acciones]]="","",'[1]Formulario PPGR1'!$N$5)</f>
        <v/>
      </c>
      <c r="G525" s="499"/>
      <c r="H525" s="509"/>
      <c r="I525" s="510" t="str">
        <f>IFERROR(VLOOKUP(Tabla465[[#This Row],[Tipo de Equipo]],[1]LSIns!F16:G32,2,FALSE),"")</f>
        <v/>
      </c>
      <c r="J525" s="509"/>
      <c r="K525" s="509"/>
      <c r="L525" s="509"/>
      <c r="M525" s="499"/>
      <c r="N525" s="511"/>
      <c r="O525" s="511"/>
      <c r="P525" s="512" t="str">
        <f>IFERROR(VLOOKUP(Tabla465[[#This Row],[Provincia]],[1]Prov!$A$2:$B$156,2,FALSE),"")</f>
        <v/>
      </c>
      <c r="Q525" s="513"/>
      <c r="R525" s="498"/>
      <c r="S525" s="498"/>
      <c r="T525" s="498"/>
      <c r="U525" s="493" t="str">
        <f>IFERROR(IF(AND(Tabla465[[#This Row],[Cantidad de Insumos]]="",Tabla465[[#This Row],[Precio Unitario]]=""),"",Tabla465[[#This Row],[Precio Unitario]]*Tabla465[[#This Row],[Cantidad de Insumos]]),"")</f>
        <v/>
      </c>
      <c r="V525" s="493" t="str">
        <f>IFERROR(VLOOKUP($J525,[1]Insumos!$C$2:$F$528,4,FALSE),"")</f>
        <v/>
      </c>
      <c r="W525" s="504"/>
    </row>
    <row r="526" spans="2:23" x14ac:dyDescent="0.2">
      <c r="B526" s="490" t="str">
        <f>IF(Tabla465[[#This Row],[Tipos de Acciones]]="","",CONCATENATE(Tabla465[[#This Row],[POA]],".",Tabla465[[#This Row],[SRS]],".",Tabla465[[#This Row],[AREA]],".",Tabla465[[#This Row],[TIPO]]))</f>
        <v/>
      </c>
      <c r="C526" s="490" t="str">
        <f>IF(Tabla465[[#This Row],[Tipos de Acciones]]="","",'[1]Formulario PPGR1'!$N$2)</f>
        <v/>
      </c>
      <c r="D526" s="490" t="str">
        <f>IF(Tabla465[[#This Row],[Tipos de Acciones]]="","",'[1]Formulario PPGR1'!$N$3)</f>
        <v/>
      </c>
      <c r="E526" s="490" t="str">
        <f>IF(Tabla465[[#This Row],[Tipos de Acciones]]="","",'[1]Formulario PPGR1'!$N$4)</f>
        <v/>
      </c>
      <c r="F526" s="490" t="str">
        <f>IF(Tabla465[[#This Row],[Tipos de Acciones]]="","",'[1]Formulario PPGR1'!$N$5)</f>
        <v/>
      </c>
      <c r="G526" s="499"/>
      <c r="H526" s="509"/>
      <c r="I526" s="510" t="str">
        <f>IFERROR(VLOOKUP(Tabla465[[#This Row],[Tipo de Equipo]],[1]LSIns!F16:G32,2,FALSE),"")</f>
        <v/>
      </c>
      <c r="J526" s="509"/>
      <c r="K526" s="509"/>
      <c r="L526" s="509"/>
      <c r="M526" s="499"/>
      <c r="N526" s="511"/>
      <c r="O526" s="511"/>
      <c r="P526" s="512" t="str">
        <f>IFERROR(VLOOKUP(Tabla465[[#This Row],[Provincia]],[1]Prov!$A$2:$B$156,2,FALSE),"")</f>
        <v/>
      </c>
      <c r="Q526" s="513"/>
      <c r="R526" s="498"/>
      <c r="S526" s="498"/>
      <c r="T526" s="498"/>
      <c r="U526" s="493" t="str">
        <f>IFERROR(IF(AND(Tabla465[[#This Row],[Cantidad de Insumos]]="",Tabla465[[#This Row],[Precio Unitario]]=""),"",Tabla465[[#This Row],[Precio Unitario]]*Tabla465[[#This Row],[Cantidad de Insumos]]),"")</f>
        <v/>
      </c>
      <c r="V526" s="493" t="str">
        <f>IFERROR(VLOOKUP($J526,[1]Insumos!$C$2:$F$528,4,FALSE),"")</f>
        <v/>
      </c>
      <c r="W526" s="504"/>
    </row>
    <row r="527" spans="2:23" x14ac:dyDescent="0.2">
      <c r="B527" s="490" t="str">
        <f>IF(Tabla465[[#This Row],[Tipos de Acciones]]="","",CONCATENATE(Tabla465[[#This Row],[POA]],".",Tabla465[[#This Row],[SRS]],".",Tabla465[[#This Row],[AREA]],".",Tabla465[[#This Row],[TIPO]]))</f>
        <v/>
      </c>
      <c r="C527" s="490" t="str">
        <f>IF(Tabla465[[#This Row],[Tipos de Acciones]]="","",'[1]Formulario PPGR1'!$N$2)</f>
        <v/>
      </c>
      <c r="D527" s="490" t="str">
        <f>IF(Tabla465[[#This Row],[Tipos de Acciones]]="","",'[1]Formulario PPGR1'!$N$3)</f>
        <v/>
      </c>
      <c r="E527" s="490" t="str">
        <f>IF(Tabla465[[#This Row],[Tipos de Acciones]]="","",'[1]Formulario PPGR1'!$N$4)</f>
        <v/>
      </c>
      <c r="F527" s="490" t="str">
        <f>IF(Tabla465[[#This Row],[Tipos de Acciones]]="","",'[1]Formulario PPGR1'!$N$5)</f>
        <v/>
      </c>
      <c r="G527" s="499"/>
      <c r="H527" s="509"/>
      <c r="I527" s="510" t="str">
        <f>IFERROR(VLOOKUP(Tabla465[[#This Row],[Tipo de Equipo]],[1]LSIns!F16:G32,2,FALSE),"")</f>
        <v/>
      </c>
      <c r="J527" s="509"/>
      <c r="K527" s="509"/>
      <c r="L527" s="509"/>
      <c r="M527" s="499"/>
      <c r="N527" s="511"/>
      <c r="O527" s="511"/>
      <c r="P527" s="512" t="str">
        <f>IFERROR(VLOOKUP(Tabla465[[#This Row],[Provincia]],[1]Prov!$A$2:$B$156,2,FALSE),"")</f>
        <v/>
      </c>
      <c r="Q527" s="513"/>
      <c r="R527" s="498"/>
      <c r="S527" s="498"/>
      <c r="T527" s="498"/>
      <c r="U527" s="493" t="str">
        <f>IFERROR(IF(AND(Tabla465[[#This Row],[Cantidad de Insumos]]="",Tabla465[[#This Row],[Precio Unitario]]=""),"",Tabla465[[#This Row],[Precio Unitario]]*Tabla465[[#This Row],[Cantidad de Insumos]]),"")</f>
        <v/>
      </c>
      <c r="V527" s="493" t="str">
        <f>IFERROR(VLOOKUP($J527,[1]Insumos!$C$2:$F$528,4,FALSE),"")</f>
        <v/>
      </c>
      <c r="W527" s="504"/>
    </row>
    <row r="528" spans="2:23" x14ac:dyDescent="0.2">
      <c r="B528" s="490" t="str">
        <f>IF(Tabla465[[#This Row],[Tipos de Acciones]]="","",CONCATENATE(Tabla465[[#This Row],[POA]],".",Tabla465[[#This Row],[SRS]],".",Tabla465[[#This Row],[AREA]],".",Tabla465[[#This Row],[TIPO]]))</f>
        <v/>
      </c>
      <c r="C528" s="490" t="str">
        <f>IF(Tabla465[[#This Row],[Tipos de Acciones]]="","",'[1]Formulario PPGR1'!$N$2)</f>
        <v/>
      </c>
      <c r="D528" s="490" t="str">
        <f>IF(Tabla465[[#This Row],[Tipos de Acciones]]="","",'[1]Formulario PPGR1'!$N$3)</f>
        <v/>
      </c>
      <c r="E528" s="490" t="str">
        <f>IF(Tabla465[[#This Row],[Tipos de Acciones]]="","",'[1]Formulario PPGR1'!$N$4)</f>
        <v/>
      </c>
      <c r="F528" s="490" t="str">
        <f>IF(Tabla465[[#This Row],[Tipos de Acciones]]="","",'[1]Formulario PPGR1'!$N$5)</f>
        <v/>
      </c>
      <c r="G528" s="499"/>
      <c r="H528" s="509"/>
      <c r="I528" s="510" t="str">
        <f>IFERROR(VLOOKUP(Tabla465[[#This Row],[Tipo de Equipo]],[1]LSIns!F16:G32,2,FALSE),"")</f>
        <v/>
      </c>
      <c r="J528" s="509"/>
      <c r="K528" s="509"/>
      <c r="L528" s="509"/>
      <c r="M528" s="499"/>
      <c r="N528" s="511"/>
      <c r="O528" s="511"/>
      <c r="P528" s="512" t="str">
        <f>IFERROR(VLOOKUP(Tabla465[[#This Row],[Provincia]],[1]Prov!$A$2:$B$156,2,FALSE),"")</f>
        <v/>
      </c>
      <c r="Q528" s="513"/>
      <c r="R528" s="498"/>
      <c r="S528" s="498"/>
      <c r="T528" s="498"/>
      <c r="U528" s="493" t="str">
        <f>IFERROR(IF(AND(Tabla465[[#This Row],[Cantidad de Insumos]]="",Tabla465[[#This Row],[Precio Unitario]]=""),"",Tabla465[[#This Row],[Precio Unitario]]*Tabla465[[#This Row],[Cantidad de Insumos]]),"")</f>
        <v/>
      </c>
      <c r="V528" s="493" t="str">
        <f>IFERROR(VLOOKUP($J528,[1]Insumos!$C$2:$F$528,4,FALSE),"")</f>
        <v/>
      </c>
      <c r="W528" s="504"/>
    </row>
    <row r="529" spans="2:23" x14ac:dyDescent="0.2">
      <c r="B529" s="490" t="str">
        <f>IF(Tabla465[[#This Row],[Tipos de Acciones]]="","",CONCATENATE(Tabla465[[#This Row],[POA]],".",Tabla465[[#This Row],[SRS]],".",Tabla465[[#This Row],[AREA]],".",Tabla465[[#This Row],[TIPO]]))</f>
        <v/>
      </c>
      <c r="C529" s="490" t="str">
        <f>IF(Tabla465[[#This Row],[Tipos de Acciones]]="","",'[1]Formulario PPGR1'!$N$2)</f>
        <v/>
      </c>
      <c r="D529" s="490" t="str">
        <f>IF(Tabla465[[#This Row],[Tipos de Acciones]]="","",'[1]Formulario PPGR1'!$N$3)</f>
        <v/>
      </c>
      <c r="E529" s="490" t="str">
        <f>IF(Tabla465[[#This Row],[Tipos de Acciones]]="","",'[1]Formulario PPGR1'!$N$4)</f>
        <v/>
      </c>
      <c r="F529" s="490" t="str">
        <f>IF(Tabla465[[#This Row],[Tipos de Acciones]]="","",'[1]Formulario PPGR1'!$N$5)</f>
        <v/>
      </c>
      <c r="G529" s="499"/>
      <c r="H529" s="509"/>
      <c r="I529" s="510" t="str">
        <f>IFERROR(VLOOKUP(Tabla465[[#This Row],[Tipo de Equipo]],[1]LSIns!F16:G32,2,FALSE),"")</f>
        <v/>
      </c>
      <c r="J529" s="509"/>
      <c r="K529" s="509"/>
      <c r="L529" s="509"/>
      <c r="M529" s="499"/>
      <c r="N529" s="511"/>
      <c r="O529" s="511"/>
      <c r="P529" s="512" t="str">
        <f>IFERROR(VLOOKUP(Tabla465[[#This Row],[Provincia]],[1]Prov!$A$2:$B$156,2,FALSE),"")</f>
        <v/>
      </c>
      <c r="Q529" s="513"/>
      <c r="R529" s="498"/>
      <c r="S529" s="498"/>
      <c r="T529" s="498"/>
      <c r="U529" s="493" t="str">
        <f>IFERROR(IF(AND(Tabla465[[#This Row],[Cantidad de Insumos]]="",Tabla465[[#This Row],[Precio Unitario]]=""),"",Tabla465[[#This Row],[Precio Unitario]]*Tabla465[[#This Row],[Cantidad de Insumos]]),"")</f>
        <v/>
      </c>
      <c r="V529" s="493" t="str">
        <f>IFERROR(VLOOKUP($J529,[1]Insumos!$C$2:$F$528,4,FALSE),"")</f>
        <v/>
      </c>
      <c r="W529" s="504"/>
    </row>
    <row r="530" spans="2:23" x14ac:dyDescent="0.2">
      <c r="B530" s="490" t="str">
        <f>IF(Tabla465[[#This Row],[Tipos de Acciones]]="","",CONCATENATE(Tabla465[[#This Row],[POA]],".",Tabla465[[#This Row],[SRS]],".",Tabla465[[#This Row],[AREA]],".",Tabla465[[#This Row],[TIPO]]))</f>
        <v/>
      </c>
      <c r="C530" s="490" t="str">
        <f>IF(Tabla465[[#This Row],[Tipos de Acciones]]="","",'[1]Formulario PPGR1'!$N$2)</f>
        <v/>
      </c>
      <c r="D530" s="490" t="str">
        <f>IF(Tabla465[[#This Row],[Tipos de Acciones]]="","",'[1]Formulario PPGR1'!$N$3)</f>
        <v/>
      </c>
      <c r="E530" s="490" t="str">
        <f>IF(Tabla465[[#This Row],[Tipos de Acciones]]="","",'[1]Formulario PPGR1'!$N$4)</f>
        <v/>
      </c>
      <c r="F530" s="490" t="str">
        <f>IF(Tabla465[[#This Row],[Tipos de Acciones]]="","",'[1]Formulario PPGR1'!$N$5)</f>
        <v/>
      </c>
      <c r="G530" s="499"/>
      <c r="H530" s="509"/>
      <c r="I530" s="510" t="str">
        <f>IFERROR(VLOOKUP(Tabla465[[#This Row],[Tipo de Equipo]],[1]LSIns!F16:G32,2,FALSE),"")</f>
        <v/>
      </c>
      <c r="J530" s="509"/>
      <c r="K530" s="509"/>
      <c r="L530" s="509"/>
      <c r="M530" s="499"/>
      <c r="N530" s="511"/>
      <c r="O530" s="511"/>
      <c r="P530" s="512" t="str">
        <f>IFERROR(VLOOKUP(Tabla465[[#This Row],[Provincia]],[1]Prov!$A$2:$B$156,2,FALSE),"")</f>
        <v/>
      </c>
      <c r="Q530" s="513"/>
      <c r="R530" s="498"/>
      <c r="S530" s="498"/>
      <c r="T530" s="498"/>
      <c r="U530" s="493" t="str">
        <f>IFERROR(IF(AND(Tabla465[[#This Row],[Cantidad de Insumos]]="",Tabla465[[#This Row],[Precio Unitario]]=""),"",Tabla465[[#This Row],[Precio Unitario]]*Tabla465[[#This Row],[Cantidad de Insumos]]),"")</f>
        <v/>
      </c>
      <c r="V530" s="493" t="str">
        <f>IFERROR(VLOOKUP($J530,[1]Insumos!$C$2:$F$528,4,FALSE),"")</f>
        <v/>
      </c>
      <c r="W530" s="504"/>
    </row>
    <row r="531" spans="2:23" x14ac:dyDescent="0.2">
      <c r="B531" s="490" t="str">
        <f>IF(Tabla465[[#This Row],[Tipos de Acciones]]="","",CONCATENATE(Tabla465[[#This Row],[POA]],".",Tabla465[[#This Row],[SRS]],".",Tabla465[[#This Row],[AREA]],".",Tabla465[[#This Row],[TIPO]]))</f>
        <v/>
      </c>
      <c r="C531" s="490" t="str">
        <f>IF(Tabla465[[#This Row],[Tipos de Acciones]]="","",'[1]Formulario PPGR1'!$N$2)</f>
        <v/>
      </c>
      <c r="D531" s="490" t="str">
        <f>IF(Tabla465[[#This Row],[Tipos de Acciones]]="","",'[1]Formulario PPGR1'!$N$3)</f>
        <v/>
      </c>
      <c r="E531" s="490" t="str">
        <f>IF(Tabla465[[#This Row],[Tipos de Acciones]]="","",'[1]Formulario PPGR1'!$N$4)</f>
        <v/>
      </c>
      <c r="F531" s="490" t="str">
        <f>IF(Tabla465[[#This Row],[Tipos de Acciones]]="","",'[1]Formulario PPGR1'!$N$5)</f>
        <v/>
      </c>
      <c r="G531" s="499"/>
      <c r="H531" s="509"/>
      <c r="I531" s="510" t="str">
        <f>IFERROR(VLOOKUP(Tabla465[[#This Row],[Tipo de Equipo]],[1]LSIns!F16:G32,2,FALSE),"")</f>
        <v/>
      </c>
      <c r="J531" s="509"/>
      <c r="K531" s="509"/>
      <c r="L531" s="509"/>
      <c r="M531" s="499"/>
      <c r="N531" s="511"/>
      <c r="O531" s="511"/>
      <c r="P531" s="512" t="str">
        <f>IFERROR(VLOOKUP(Tabla465[[#This Row],[Provincia]],[1]Prov!$A$2:$B$156,2,FALSE),"")</f>
        <v/>
      </c>
      <c r="Q531" s="513"/>
      <c r="R531" s="498"/>
      <c r="S531" s="498"/>
      <c r="T531" s="498"/>
      <c r="U531" s="493" t="str">
        <f>IFERROR(IF(AND(Tabla465[[#This Row],[Cantidad de Insumos]]="",Tabla465[[#This Row],[Precio Unitario]]=""),"",Tabla465[[#This Row],[Precio Unitario]]*Tabla465[[#This Row],[Cantidad de Insumos]]),"")</f>
        <v/>
      </c>
      <c r="V531" s="493" t="str">
        <f>IFERROR(VLOOKUP($J531,[1]Insumos!$C$2:$F$528,4,FALSE),"")</f>
        <v/>
      </c>
      <c r="W531" s="504"/>
    </row>
    <row r="532" spans="2:23" x14ac:dyDescent="0.2">
      <c r="B532" s="490" t="str">
        <f>IF(Tabla465[[#This Row],[Tipos de Acciones]]="","",CONCATENATE(Tabla465[[#This Row],[POA]],".",Tabla465[[#This Row],[SRS]],".",Tabla465[[#This Row],[AREA]],".",Tabla465[[#This Row],[TIPO]]))</f>
        <v/>
      </c>
      <c r="C532" s="490" t="str">
        <f>IF(Tabla465[[#This Row],[Tipos de Acciones]]="","",'[1]Formulario PPGR1'!$N$2)</f>
        <v/>
      </c>
      <c r="D532" s="490" t="str">
        <f>IF(Tabla465[[#This Row],[Tipos de Acciones]]="","",'[1]Formulario PPGR1'!$N$3)</f>
        <v/>
      </c>
      <c r="E532" s="490" t="str">
        <f>IF(Tabla465[[#This Row],[Tipos de Acciones]]="","",'[1]Formulario PPGR1'!$N$4)</f>
        <v/>
      </c>
      <c r="F532" s="490" t="str">
        <f>IF(Tabla465[[#This Row],[Tipos de Acciones]]="","",'[1]Formulario PPGR1'!$N$5)</f>
        <v/>
      </c>
      <c r="G532" s="499"/>
      <c r="H532" s="509"/>
      <c r="I532" s="510" t="str">
        <f>IFERROR(VLOOKUP(Tabla465[[#This Row],[Tipo de Equipo]],[1]LSIns!F16:G32,2,FALSE),"")</f>
        <v/>
      </c>
      <c r="J532" s="509"/>
      <c r="K532" s="509"/>
      <c r="L532" s="509"/>
      <c r="M532" s="499"/>
      <c r="N532" s="511"/>
      <c r="O532" s="511"/>
      <c r="P532" s="512" t="str">
        <f>IFERROR(VLOOKUP(Tabla465[[#This Row],[Provincia]],[1]Prov!$A$2:$B$156,2,FALSE),"")</f>
        <v/>
      </c>
      <c r="Q532" s="513"/>
      <c r="R532" s="498"/>
      <c r="S532" s="498"/>
      <c r="T532" s="498"/>
      <c r="U532" s="493" t="str">
        <f>IFERROR(IF(AND(Tabla465[[#This Row],[Cantidad de Insumos]]="",Tabla465[[#This Row],[Precio Unitario]]=""),"",Tabla465[[#This Row],[Precio Unitario]]*Tabla465[[#This Row],[Cantidad de Insumos]]),"")</f>
        <v/>
      </c>
      <c r="V532" s="493" t="str">
        <f>IFERROR(VLOOKUP($J532,[1]Insumos!$C$2:$F$528,4,FALSE),"")</f>
        <v/>
      </c>
      <c r="W532" s="504"/>
    </row>
    <row r="533" spans="2:23" x14ac:dyDescent="0.2">
      <c r="B533" s="490" t="str">
        <f>IF(Tabla465[[#This Row],[Tipos de Acciones]]="","",CONCATENATE(Tabla465[[#This Row],[POA]],".",Tabla465[[#This Row],[SRS]],".",Tabla465[[#This Row],[AREA]],".",Tabla465[[#This Row],[TIPO]]))</f>
        <v/>
      </c>
      <c r="C533" s="490" t="str">
        <f>IF(Tabla465[[#This Row],[Tipos de Acciones]]="","",'[1]Formulario PPGR1'!$N$2)</f>
        <v/>
      </c>
      <c r="D533" s="490" t="str">
        <f>IF(Tabla465[[#This Row],[Tipos de Acciones]]="","",'[1]Formulario PPGR1'!$N$3)</f>
        <v/>
      </c>
      <c r="E533" s="490" t="str">
        <f>IF(Tabla465[[#This Row],[Tipos de Acciones]]="","",'[1]Formulario PPGR1'!$N$4)</f>
        <v/>
      </c>
      <c r="F533" s="490" t="str">
        <f>IF(Tabla465[[#This Row],[Tipos de Acciones]]="","",'[1]Formulario PPGR1'!$N$5)</f>
        <v/>
      </c>
      <c r="G533" s="499"/>
      <c r="H533" s="509"/>
      <c r="I533" s="510" t="str">
        <f>IFERROR(VLOOKUP(Tabla465[[#This Row],[Tipo de Equipo]],[1]LSIns!F16:G32,2,FALSE),"")</f>
        <v/>
      </c>
      <c r="J533" s="509"/>
      <c r="K533" s="509"/>
      <c r="L533" s="509"/>
      <c r="M533" s="499"/>
      <c r="N533" s="511"/>
      <c r="O533" s="511"/>
      <c r="P533" s="512" t="str">
        <f>IFERROR(VLOOKUP(Tabla465[[#This Row],[Provincia]],[1]Prov!$A$2:$B$156,2,FALSE),"")</f>
        <v/>
      </c>
      <c r="Q533" s="513"/>
      <c r="R533" s="498"/>
      <c r="S533" s="498"/>
      <c r="T533" s="498"/>
      <c r="U533" s="493" t="str">
        <f>IFERROR(IF(AND(Tabla465[[#This Row],[Cantidad de Insumos]]="",Tabla465[[#This Row],[Precio Unitario]]=""),"",Tabla465[[#This Row],[Precio Unitario]]*Tabla465[[#This Row],[Cantidad de Insumos]]),"")</f>
        <v/>
      </c>
      <c r="V533" s="493" t="str">
        <f>IFERROR(VLOOKUP($J533,[1]Insumos!$C$2:$F$528,4,FALSE),"")</f>
        <v/>
      </c>
      <c r="W533" s="504"/>
    </row>
    <row r="534" spans="2:23" x14ac:dyDescent="0.2">
      <c r="B534" s="490" t="str">
        <f>IF(Tabla465[[#This Row],[Tipos de Acciones]]="","",CONCATENATE(Tabla465[[#This Row],[POA]],".",Tabla465[[#This Row],[SRS]],".",Tabla465[[#This Row],[AREA]],".",Tabla465[[#This Row],[TIPO]]))</f>
        <v/>
      </c>
      <c r="C534" s="490" t="str">
        <f>IF(Tabla465[[#This Row],[Tipos de Acciones]]="","",'[1]Formulario PPGR1'!$N$2)</f>
        <v/>
      </c>
      <c r="D534" s="490" t="str">
        <f>IF(Tabla465[[#This Row],[Tipos de Acciones]]="","",'[1]Formulario PPGR1'!$N$3)</f>
        <v/>
      </c>
      <c r="E534" s="490" t="str">
        <f>IF(Tabla465[[#This Row],[Tipos de Acciones]]="","",'[1]Formulario PPGR1'!$N$4)</f>
        <v/>
      </c>
      <c r="F534" s="490" t="str">
        <f>IF(Tabla465[[#This Row],[Tipos de Acciones]]="","",'[1]Formulario PPGR1'!$N$5)</f>
        <v/>
      </c>
      <c r="G534" s="499"/>
      <c r="H534" s="509"/>
      <c r="I534" s="510" t="str">
        <f>IFERROR(VLOOKUP(Tabla465[[#This Row],[Tipo de Equipo]],[1]LSIns!F16:G32,2,FALSE),"")</f>
        <v/>
      </c>
      <c r="J534" s="509"/>
      <c r="K534" s="509"/>
      <c r="L534" s="509"/>
      <c r="M534" s="499"/>
      <c r="N534" s="511"/>
      <c r="O534" s="511"/>
      <c r="P534" s="512" t="str">
        <f>IFERROR(VLOOKUP(Tabla465[[#This Row],[Provincia]],[1]Prov!$A$2:$B$156,2,FALSE),"")</f>
        <v/>
      </c>
      <c r="Q534" s="513"/>
      <c r="R534" s="498"/>
      <c r="S534" s="498"/>
      <c r="T534" s="498"/>
      <c r="U534" s="493" t="str">
        <f>IFERROR(IF(AND(Tabla465[[#This Row],[Cantidad de Insumos]]="",Tabla465[[#This Row],[Precio Unitario]]=""),"",Tabla465[[#This Row],[Precio Unitario]]*Tabla465[[#This Row],[Cantidad de Insumos]]),"")</f>
        <v/>
      </c>
      <c r="V534" s="493" t="str">
        <f>IFERROR(VLOOKUP($J534,[1]Insumos!$C$2:$F$528,4,FALSE),"")</f>
        <v/>
      </c>
      <c r="W534" s="504"/>
    </row>
    <row r="535" spans="2:23" x14ac:dyDescent="0.2">
      <c r="B535" s="490" t="str">
        <f>IF(Tabla465[[#This Row],[Tipos de Acciones]]="","",CONCATENATE(Tabla465[[#This Row],[POA]],".",Tabla465[[#This Row],[SRS]],".",Tabla465[[#This Row],[AREA]],".",Tabla465[[#This Row],[TIPO]]))</f>
        <v/>
      </c>
      <c r="C535" s="490" t="str">
        <f>IF(Tabla465[[#This Row],[Tipos de Acciones]]="","",'[1]Formulario PPGR1'!$N$2)</f>
        <v/>
      </c>
      <c r="D535" s="490" t="str">
        <f>IF(Tabla465[[#This Row],[Tipos de Acciones]]="","",'[1]Formulario PPGR1'!$N$3)</f>
        <v/>
      </c>
      <c r="E535" s="490" t="str">
        <f>IF(Tabla465[[#This Row],[Tipos de Acciones]]="","",'[1]Formulario PPGR1'!$N$4)</f>
        <v/>
      </c>
      <c r="F535" s="490" t="str">
        <f>IF(Tabla465[[#This Row],[Tipos de Acciones]]="","",'[1]Formulario PPGR1'!$N$5)</f>
        <v/>
      </c>
      <c r="G535" s="499"/>
      <c r="H535" s="509"/>
      <c r="I535" s="510" t="str">
        <f>IFERROR(VLOOKUP(Tabla465[[#This Row],[Tipo de Equipo]],[1]LSIns!F16:G32,2,FALSE),"")</f>
        <v/>
      </c>
      <c r="J535" s="509"/>
      <c r="K535" s="509"/>
      <c r="L535" s="509"/>
      <c r="M535" s="499"/>
      <c r="N535" s="511"/>
      <c r="O535" s="511"/>
      <c r="P535" s="512" t="str">
        <f>IFERROR(VLOOKUP(Tabla465[[#This Row],[Provincia]],[1]Prov!$A$2:$B$156,2,FALSE),"")</f>
        <v/>
      </c>
      <c r="Q535" s="513"/>
      <c r="R535" s="498"/>
      <c r="S535" s="498"/>
      <c r="T535" s="498"/>
      <c r="U535" s="493" t="str">
        <f>IFERROR(IF(AND(Tabla465[[#This Row],[Cantidad de Insumos]]="",Tabla465[[#This Row],[Precio Unitario]]=""),"",Tabla465[[#This Row],[Precio Unitario]]*Tabla465[[#This Row],[Cantidad de Insumos]]),"")</f>
        <v/>
      </c>
      <c r="V535" s="493" t="str">
        <f>IFERROR(VLOOKUP($J535,[1]Insumos!$C$2:$F$528,4,FALSE),"")</f>
        <v/>
      </c>
      <c r="W535" s="504"/>
    </row>
    <row r="536" spans="2:23" x14ac:dyDescent="0.2">
      <c r="B536" s="490" t="str">
        <f>IF(Tabla465[[#This Row],[Tipos de Acciones]]="","",CONCATENATE(Tabla465[[#This Row],[POA]],".",Tabla465[[#This Row],[SRS]],".",Tabla465[[#This Row],[AREA]],".",Tabla465[[#This Row],[TIPO]]))</f>
        <v/>
      </c>
      <c r="C536" s="490" t="str">
        <f>IF(Tabla465[[#This Row],[Tipos de Acciones]]="","",'[1]Formulario PPGR1'!$N$2)</f>
        <v/>
      </c>
      <c r="D536" s="490" t="str">
        <f>IF(Tabla465[[#This Row],[Tipos de Acciones]]="","",'[1]Formulario PPGR1'!$N$3)</f>
        <v/>
      </c>
      <c r="E536" s="490" t="str">
        <f>IF(Tabla465[[#This Row],[Tipos de Acciones]]="","",'[1]Formulario PPGR1'!$N$4)</f>
        <v/>
      </c>
      <c r="F536" s="490" t="str">
        <f>IF(Tabla465[[#This Row],[Tipos de Acciones]]="","",'[1]Formulario PPGR1'!$N$5)</f>
        <v/>
      </c>
      <c r="G536" s="499"/>
      <c r="H536" s="509"/>
      <c r="I536" s="510" t="str">
        <f>IFERROR(VLOOKUP(Tabla465[[#This Row],[Tipo de Equipo]],[1]LSIns!F16:G32,2,FALSE),"")</f>
        <v/>
      </c>
      <c r="J536" s="509"/>
      <c r="K536" s="509"/>
      <c r="L536" s="509"/>
      <c r="M536" s="499"/>
      <c r="N536" s="511"/>
      <c r="O536" s="511"/>
      <c r="P536" s="512" t="str">
        <f>IFERROR(VLOOKUP(Tabla465[[#This Row],[Provincia]],[1]Prov!$A$2:$B$156,2,FALSE),"")</f>
        <v/>
      </c>
      <c r="Q536" s="513"/>
      <c r="R536" s="498"/>
      <c r="S536" s="498"/>
      <c r="T536" s="498"/>
      <c r="U536" s="493" t="str">
        <f>IFERROR(IF(AND(Tabla465[[#This Row],[Cantidad de Insumos]]="",Tabla465[[#This Row],[Precio Unitario]]=""),"",Tabla465[[#This Row],[Precio Unitario]]*Tabla465[[#This Row],[Cantidad de Insumos]]),"")</f>
        <v/>
      </c>
      <c r="V536" s="493" t="str">
        <f>IFERROR(VLOOKUP($J536,[1]Insumos!$C$2:$F$528,4,FALSE),"")</f>
        <v/>
      </c>
      <c r="W536" s="504"/>
    </row>
    <row r="537" spans="2:23" x14ac:dyDescent="0.2">
      <c r="B537" s="490" t="str">
        <f>IF(Tabla465[[#This Row],[Tipos de Acciones]]="","",CONCATENATE(Tabla465[[#This Row],[POA]],".",Tabla465[[#This Row],[SRS]],".",Tabla465[[#This Row],[AREA]],".",Tabla465[[#This Row],[TIPO]]))</f>
        <v/>
      </c>
      <c r="C537" s="490" t="str">
        <f>IF(Tabla465[[#This Row],[Tipos de Acciones]]="","",'[1]Formulario PPGR1'!$N$2)</f>
        <v/>
      </c>
      <c r="D537" s="490" t="str">
        <f>IF(Tabla465[[#This Row],[Tipos de Acciones]]="","",'[1]Formulario PPGR1'!$N$3)</f>
        <v/>
      </c>
      <c r="E537" s="490" t="str">
        <f>IF(Tabla465[[#This Row],[Tipos de Acciones]]="","",'[1]Formulario PPGR1'!$N$4)</f>
        <v/>
      </c>
      <c r="F537" s="490" t="str">
        <f>IF(Tabla465[[#This Row],[Tipos de Acciones]]="","",'[1]Formulario PPGR1'!$N$5)</f>
        <v/>
      </c>
      <c r="G537" s="499"/>
      <c r="H537" s="509"/>
      <c r="I537" s="510" t="str">
        <f>IFERROR(VLOOKUP(Tabla465[[#This Row],[Tipo de Equipo]],[1]LSIns!F16:G32,2,FALSE),"")</f>
        <v/>
      </c>
      <c r="J537" s="509"/>
      <c r="K537" s="509"/>
      <c r="L537" s="509"/>
      <c r="M537" s="499"/>
      <c r="N537" s="511"/>
      <c r="O537" s="511"/>
      <c r="P537" s="512" t="str">
        <f>IFERROR(VLOOKUP(Tabla465[[#This Row],[Provincia]],[1]Prov!$A$2:$B$156,2,FALSE),"")</f>
        <v/>
      </c>
      <c r="Q537" s="513"/>
      <c r="R537" s="498"/>
      <c r="S537" s="498"/>
      <c r="T537" s="498"/>
      <c r="U537" s="493" t="str">
        <f>IFERROR(IF(AND(Tabla465[[#This Row],[Cantidad de Insumos]]="",Tabla465[[#This Row],[Precio Unitario]]=""),"",Tabla465[[#This Row],[Precio Unitario]]*Tabla465[[#This Row],[Cantidad de Insumos]]),"")</f>
        <v/>
      </c>
      <c r="V537" s="493" t="str">
        <f>IFERROR(VLOOKUP($J537,[1]Insumos!$C$2:$F$528,4,FALSE),"")</f>
        <v/>
      </c>
      <c r="W537" s="504"/>
    </row>
    <row r="538" spans="2:23" x14ac:dyDescent="0.2">
      <c r="B538" s="490" t="str">
        <f>IF(Tabla465[[#This Row],[Tipos de Acciones]]="","",CONCATENATE(Tabla465[[#This Row],[POA]],".",Tabla465[[#This Row],[SRS]],".",Tabla465[[#This Row],[AREA]],".",Tabla465[[#This Row],[TIPO]]))</f>
        <v/>
      </c>
      <c r="C538" s="490" t="str">
        <f>IF(Tabla465[[#This Row],[Tipos de Acciones]]="","",'[1]Formulario PPGR1'!$N$2)</f>
        <v/>
      </c>
      <c r="D538" s="490" t="str">
        <f>IF(Tabla465[[#This Row],[Tipos de Acciones]]="","",'[1]Formulario PPGR1'!$N$3)</f>
        <v/>
      </c>
      <c r="E538" s="490" t="str">
        <f>IF(Tabla465[[#This Row],[Tipos de Acciones]]="","",'[1]Formulario PPGR1'!$N$4)</f>
        <v/>
      </c>
      <c r="F538" s="490" t="str">
        <f>IF(Tabla465[[#This Row],[Tipos de Acciones]]="","",'[1]Formulario PPGR1'!$N$5)</f>
        <v/>
      </c>
      <c r="G538" s="499"/>
      <c r="H538" s="509"/>
      <c r="I538" s="510" t="str">
        <f>IFERROR(VLOOKUP(Tabla465[[#This Row],[Tipo de Equipo]],[1]LSIns!F16:G32,2,FALSE),"")</f>
        <v/>
      </c>
      <c r="J538" s="509"/>
      <c r="K538" s="509"/>
      <c r="L538" s="509"/>
      <c r="M538" s="499"/>
      <c r="N538" s="511"/>
      <c r="O538" s="511"/>
      <c r="P538" s="512" t="str">
        <f>IFERROR(VLOOKUP(Tabla465[[#This Row],[Provincia]],[1]Prov!$A$2:$B$156,2,FALSE),"")</f>
        <v/>
      </c>
      <c r="Q538" s="513"/>
      <c r="R538" s="498"/>
      <c r="S538" s="498"/>
      <c r="T538" s="498"/>
      <c r="U538" s="493" t="str">
        <f>IFERROR(IF(AND(Tabla465[[#This Row],[Cantidad de Insumos]]="",Tabla465[[#This Row],[Precio Unitario]]=""),"",Tabla465[[#This Row],[Precio Unitario]]*Tabla465[[#This Row],[Cantidad de Insumos]]),"")</f>
        <v/>
      </c>
      <c r="V538" s="493" t="str">
        <f>IFERROR(VLOOKUP($J538,[1]Insumos!$C$2:$F$528,4,FALSE),"")</f>
        <v/>
      </c>
      <c r="W538" s="504"/>
    </row>
    <row r="539" spans="2:23" x14ac:dyDescent="0.2">
      <c r="B539" s="490" t="str">
        <f>IF(Tabla465[[#This Row],[Tipos de Acciones]]="","",CONCATENATE(Tabla465[[#This Row],[POA]],".",Tabla465[[#This Row],[SRS]],".",Tabla465[[#This Row],[AREA]],".",Tabla465[[#This Row],[TIPO]]))</f>
        <v/>
      </c>
      <c r="C539" s="490" t="str">
        <f>IF(Tabla465[[#This Row],[Tipos de Acciones]]="","",'[1]Formulario PPGR1'!$N$2)</f>
        <v/>
      </c>
      <c r="D539" s="490" t="str">
        <f>IF(Tabla465[[#This Row],[Tipos de Acciones]]="","",'[1]Formulario PPGR1'!$N$3)</f>
        <v/>
      </c>
      <c r="E539" s="490" t="str">
        <f>IF(Tabla465[[#This Row],[Tipos de Acciones]]="","",'[1]Formulario PPGR1'!$N$4)</f>
        <v/>
      </c>
      <c r="F539" s="490" t="str">
        <f>IF(Tabla465[[#This Row],[Tipos de Acciones]]="","",'[1]Formulario PPGR1'!$N$5)</f>
        <v/>
      </c>
      <c r="G539" s="499"/>
      <c r="H539" s="509"/>
      <c r="I539" s="510" t="str">
        <f>IFERROR(VLOOKUP(Tabla465[[#This Row],[Tipo de Equipo]],[1]LSIns!F16:G32,2,FALSE),"")</f>
        <v/>
      </c>
      <c r="J539" s="509"/>
      <c r="K539" s="509"/>
      <c r="L539" s="509"/>
      <c r="M539" s="499"/>
      <c r="N539" s="511"/>
      <c r="O539" s="511"/>
      <c r="P539" s="512" t="str">
        <f>IFERROR(VLOOKUP(Tabla465[[#This Row],[Provincia]],[1]Prov!$A$2:$B$156,2,FALSE),"")</f>
        <v/>
      </c>
      <c r="Q539" s="513"/>
      <c r="R539" s="498"/>
      <c r="S539" s="498"/>
      <c r="T539" s="498"/>
      <c r="U539" s="493" t="str">
        <f>IFERROR(IF(AND(Tabla465[[#This Row],[Cantidad de Insumos]]="",Tabla465[[#This Row],[Precio Unitario]]=""),"",Tabla465[[#This Row],[Precio Unitario]]*Tabla465[[#This Row],[Cantidad de Insumos]]),"")</f>
        <v/>
      </c>
      <c r="V539" s="493" t="str">
        <f>IFERROR(VLOOKUP($J539,[1]Insumos!$C$2:$F$528,4,FALSE),"")</f>
        <v/>
      </c>
      <c r="W539" s="504"/>
    </row>
    <row r="540" spans="2:23" x14ac:dyDescent="0.2">
      <c r="B540" s="490" t="str">
        <f>IF(Tabla465[[#This Row],[Tipos de Acciones]]="","",CONCATENATE(Tabla465[[#This Row],[POA]],".",Tabla465[[#This Row],[SRS]],".",Tabla465[[#This Row],[AREA]],".",Tabla465[[#This Row],[TIPO]]))</f>
        <v/>
      </c>
      <c r="C540" s="490" t="str">
        <f>IF(Tabla465[[#This Row],[Tipos de Acciones]]="","",'[1]Formulario PPGR1'!$N$2)</f>
        <v/>
      </c>
      <c r="D540" s="490" t="str">
        <f>IF(Tabla465[[#This Row],[Tipos de Acciones]]="","",'[1]Formulario PPGR1'!$N$3)</f>
        <v/>
      </c>
      <c r="E540" s="490" t="str">
        <f>IF(Tabla465[[#This Row],[Tipos de Acciones]]="","",'[1]Formulario PPGR1'!$N$4)</f>
        <v/>
      </c>
      <c r="F540" s="490" t="str">
        <f>IF(Tabla465[[#This Row],[Tipos de Acciones]]="","",'[1]Formulario PPGR1'!$N$5)</f>
        <v/>
      </c>
      <c r="G540" s="499"/>
      <c r="H540" s="509"/>
      <c r="I540" s="510" t="str">
        <f>IFERROR(VLOOKUP(Tabla465[[#This Row],[Tipo de Equipo]],[1]LSIns!F16:G32,2,FALSE),"")</f>
        <v/>
      </c>
      <c r="J540" s="509"/>
      <c r="K540" s="509"/>
      <c r="L540" s="509"/>
      <c r="M540" s="499"/>
      <c r="N540" s="511"/>
      <c r="O540" s="511"/>
      <c r="P540" s="512" t="str">
        <f>IFERROR(VLOOKUP(Tabla465[[#This Row],[Provincia]],[1]Prov!$A$2:$B$156,2,FALSE),"")</f>
        <v/>
      </c>
      <c r="Q540" s="513"/>
      <c r="R540" s="498"/>
      <c r="S540" s="498"/>
      <c r="T540" s="498"/>
      <c r="U540" s="493" t="str">
        <f>IFERROR(IF(AND(Tabla465[[#This Row],[Cantidad de Insumos]]="",Tabla465[[#This Row],[Precio Unitario]]=""),"",Tabla465[[#This Row],[Precio Unitario]]*Tabla465[[#This Row],[Cantidad de Insumos]]),"")</f>
        <v/>
      </c>
      <c r="V540" s="493" t="str">
        <f>IFERROR(VLOOKUP($J540,[1]Insumos!$C$2:$F$528,4,FALSE),"")</f>
        <v/>
      </c>
      <c r="W540" s="504"/>
    </row>
    <row r="541" spans="2:23" x14ac:dyDescent="0.2">
      <c r="B541" s="490" t="str">
        <f>IF(Tabla465[[#This Row],[Tipos de Acciones]]="","",CONCATENATE(Tabla465[[#This Row],[POA]],".",Tabla465[[#This Row],[SRS]],".",Tabla465[[#This Row],[AREA]],".",Tabla465[[#This Row],[TIPO]]))</f>
        <v/>
      </c>
      <c r="C541" s="490" t="str">
        <f>IF(Tabla465[[#This Row],[Tipos de Acciones]]="","",'[1]Formulario PPGR1'!$N$2)</f>
        <v/>
      </c>
      <c r="D541" s="490" t="str">
        <f>IF(Tabla465[[#This Row],[Tipos de Acciones]]="","",'[1]Formulario PPGR1'!$N$3)</f>
        <v/>
      </c>
      <c r="E541" s="490" t="str">
        <f>IF(Tabla465[[#This Row],[Tipos de Acciones]]="","",'[1]Formulario PPGR1'!$N$4)</f>
        <v/>
      </c>
      <c r="F541" s="490" t="str">
        <f>IF(Tabla465[[#This Row],[Tipos de Acciones]]="","",'[1]Formulario PPGR1'!$N$5)</f>
        <v/>
      </c>
      <c r="G541" s="499"/>
      <c r="H541" s="509"/>
      <c r="I541" s="510" t="str">
        <f>IFERROR(VLOOKUP(Tabla465[[#This Row],[Tipo de Equipo]],[1]LSIns!F16:G32,2,FALSE),"")</f>
        <v/>
      </c>
      <c r="J541" s="509"/>
      <c r="K541" s="509"/>
      <c r="L541" s="509"/>
      <c r="M541" s="499"/>
      <c r="N541" s="511"/>
      <c r="O541" s="511"/>
      <c r="P541" s="512" t="str">
        <f>IFERROR(VLOOKUP(Tabla465[[#This Row],[Provincia]],[1]Prov!$A$2:$B$156,2,FALSE),"")</f>
        <v/>
      </c>
      <c r="Q541" s="513"/>
      <c r="R541" s="498"/>
      <c r="S541" s="498"/>
      <c r="T541" s="498"/>
      <c r="U541" s="493" t="str">
        <f>IFERROR(IF(AND(Tabla465[[#This Row],[Cantidad de Insumos]]="",Tabla465[[#This Row],[Precio Unitario]]=""),"",Tabla465[[#This Row],[Precio Unitario]]*Tabla465[[#This Row],[Cantidad de Insumos]]),"")</f>
        <v/>
      </c>
      <c r="V541" s="493" t="str">
        <f>IFERROR(VLOOKUP($J541,[1]Insumos!$C$2:$F$528,4,FALSE),"")</f>
        <v/>
      </c>
      <c r="W541" s="504"/>
    </row>
    <row r="542" spans="2:23" x14ac:dyDescent="0.2">
      <c r="B542" s="490" t="str">
        <f>IF(Tabla465[[#This Row],[Tipos de Acciones]]="","",CONCATENATE(Tabla465[[#This Row],[POA]],".",Tabla465[[#This Row],[SRS]],".",Tabla465[[#This Row],[AREA]],".",Tabla465[[#This Row],[TIPO]]))</f>
        <v/>
      </c>
      <c r="C542" s="490" t="str">
        <f>IF(Tabla465[[#This Row],[Tipos de Acciones]]="","",'[1]Formulario PPGR1'!$N$2)</f>
        <v/>
      </c>
      <c r="D542" s="490" t="str">
        <f>IF(Tabla465[[#This Row],[Tipos de Acciones]]="","",'[1]Formulario PPGR1'!$N$3)</f>
        <v/>
      </c>
      <c r="E542" s="490" t="str">
        <f>IF(Tabla465[[#This Row],[Tipos de Acciones]]="","",'[1]Formulario PPGR1'!$N$4)</f>
        <v/>
      </c>
      <c r="F542" s="490" t="str">
        <f>IF(Tabla465[[#This Row],[Tipos de Acciones]]="","",'[1]Formulario PPGR1'!$N$5)</f>
        <v/>
      </c>
      <c r="G542" s="499"/>
      <c r="H542" s="509"/>
      <c r="I542" s="510" t="str">
        <f>IFERROR(VLOOKUP(Tabla465[[#This Row],[Tipo de Equipo]],[1]LSIns!F16:G32,2,FALSE),"")</f>
        <v/>
      </c>
      <c r="J542" s="509"/>
      <c r="K542" s="509"/>
      <c r="L542" s="509"/>
      <c r="M542" s="499"/>
      <c r="N542" s="511"/>
      <c r="O542" s="511"/>
      <c r="P542" s="512" t="str">
        <f>IFERROR(VLOOKUP(Tabla465[[#This Row],[Provincia]],[1]Prov!$A$2:$B$156,2,FALSE),"")</f>
        <v/>
      </c>
      <c r="Q542" s="513"/>
      <c r="R542" s="498"/>
      <c r="S542" s="498"/>
      <c r="T542" s="498"/>
      <c r="U542" s="493" t="str">
        <f>IFERROR(IF(AND(Tabla465[[#This Row],[Cantidad de Insumos]]="",Tabla465[[#This Row],[Precio Unitario]]=""),"",Tabla465[[#This Row],[Precio Unitario]]*Tabla465[[#This Row],[Cantidad de Insumos]]),"")</f>
        <v/>
      </c>
      <c r="V542" s="493" t="str">
        <f>IFERROR(VLOOKUP($J542,[1]Insumos!$C$2:$F$528,4,FALSE),"")</f>
        <v/>
      </c>
      <c r="W542" s="504"/>
    </row>
    <row r="543" spans="2:23" x14ac:dyDescent="0.2">
      <c r="B543" s="490" t="str">
        <f>IF(Tabla465[[#This Row],[Tipos de Acciones]]="","",CONCATENATE(Tabla465[[#This Row],[POA]],".",Tabla465[[#This Row],[SRS]],".",Tabla465[[#This Row],[AREA]],".",Tabla465[[#This Row],[TIPO]]))</f>
        <v/>
      </c>
      <c r="C543" s="490" t="str">
        <f>IF(Tabla465[[#This Row],[Tipos de Acciones]]="","",'[1]Formulario PPGR1'!$N$2)</f>
        <v/>
      </c>
      <c r="D543" s="490" t="str">
        <f>IF(Tabla465[[#This Row],[Tipos de Acciones]]="","",'[1]Formulario PPGR1'!$N$3)</f>
        <v/>
      </c>
      <c r="E543" s="490" t="str">
        <f>IF(Tabla465[[#This Row],[Tipos de Acciones]]="","",'[1]Formulario PPGR1'!$N$4)</f>
        <v/>
      </c>
      <c r="F543" s="490" t="str">
        <f>IF(Tabla465[[#This Row],[Tipos de Acciones]]="","",'[1]Formulario PPGR1'!$N$5)</f>
        <v/>
      </c>
      <c r="G543" s="499"/>
      <c r="H543" s="509"/>
      <c r="I543" s="510" t="str">
        <f>IFERROR(VLOOKUP(Tabla465[[#This Row],[Tipo de Equipo]],[1]LSIns!F16:G32,2,FALSE),"")</f>
        <v/>
      </c>
      <c r="J543" s="509"/>
      <c r="K543" s="509"/>
      <c r="L543" s="509"/>
      <c r="M543" s="499"/>
      <c r="N543" s="511"/>
      <c r="O543" s="511"/>
      <c r="P543" s="512" t="str">
        <f>IFERROR(VLOOKUP(Tabla465[[#This Row],[Provincia]],[1]Prov!$A$2:$B$156,2,FALSE),"")</f>
        <v/>
      </c>
      <c r="Q543" s="513"/>
      <c r="R543" s="498"/>
      <c r="S543" s="498"/>
      <c r="T543" s="498"/>
      <c r="U543" s="493" t="str">
        <f>IFERROR(IF(AND(Tabla465[[#This Row],[Cantidad de Insumos]]="",Tabla465[[#This Row],[Precio Unitario]]=""),"",Tabla465[[#This Row],[Precio Unitario]]*Tabla465[[#This Row],[Cantidad de Insumos]]),"")</f>
        <v/>
      </c>
      <c r="V543" s="493" t="str">
        <f>IFERROR(VLOOKUP($J543,[1]Insumos!$C$2:$F$528,4,FALSE),"")</f>
        <v/>
      </c>
      <c r="W543" s="504"/>
    </row>
    <row r="544" spans="2:23" x14ac:dyDescent="0.2">
      <c r="B544" s="490" t="str">
        <f>IF(Tabla465[[#This Row],[Tipos de Acciones]]="","",CONCATENATE(Tabla465[[#This Row],[POA]],".",Tabla465[[#This Row],[SRS]],".",Tabla465[[#This Row],[AREA]],".",Tabla465[[#This Row],[TIPO]]))</f>
        <v/>
      </c>
      <c r="C544" s="490" t="str">
        <f>IF(Tabla465[[#This Row],[Tipos de Acciones]]="","",'[1]Formulario PPGR1'!$N$2)</f>
        <v/>
      </c>
      <c r="D544" s="490" t="str">
        <f>IF(Tabla465[[#This Row],[Tipos de Acciones]]="","",'[1]Formulario PPGR1'!$N$3)</f>
        <v/>
      </c>
      <c r="E544" s="490" t="str">
        <f>IF(Tabla465[[#This Row],[Tipos de Acciones]]="","",'[1]Formulario PPGR1'!$N$4)</f>
        <v/>
      </c>
      <c r="F544" s="490" t="str">
        <f>IF(Tabla465[[#This Row],[Tipos de Acciones]]="","",'[1]Formulario PPGR1'!$N$5)</f>
        <v/>
      </c>
      <c r="G544" s="499"/>
      <c r="H544" s="509"/>
      <c r="I544" s="510" t="str">
        <f>IFERROR(VLOOKUP(Tabla465[[#This Row],[Tipo de Equipo]],[1]LSIns!F16:G32,2,FALSE),"")</f>
        <v/>
      </c>
      <c r="J544" s="509"/>
      <c r="K544" s="509"/>
      <c r="L544" s="509"/>
      <c r="M544" s="499"/>
      <c r="N544" s="511"/>
      <c r="O544" s="511"/>
      <c r="P544" s="512" t="str">
        <f>IFERROR(VLOOKUP(Tabla465[[#This Row],[Provincia]],[1]Prov!$A$2:$B$156,2,FALSE),"")</f>
        <v/>
      </c>
      <c r="Q544" s="513"/>
      <c r="R544" s="498"/>
      <c r="S544" s="498"/>
      <c r="T544" s="498"/>
      <c r="U544" s="493" t="str">
        <f>IFERROR(IF(AND(Tabla465[[#This Row],[Cantidad de Insumos]]="",Tabla465[[#This Row],[Precio Unitario]]=""),"",Tabla465[[#This Row],[Precio Unitario]]*Tabla465[[#This Row],[Cantidad de Insumos]]),"")</f>
        <v/>
      </c>
      <c r="V544" s="493" t="str">
        <f>IFERROR(VLOOKUP($J544,[1]Insumos!$C$2:$F$528,4,FALSE),"")</f>
        <v/>
      </c>
      <c r="W544" s="504"/>
    </row>
    <row r="545" spans="2:23" x14ac:dyDescent="0.2">
      <c r="B545" s="490" t="str">
        <f>IF(Tabla465[[#This Row],[Tipos de Acciones]]="","",CONCATENATE(Tabla465[[#This Row],[POA]],".",Tabla465[[#This Row],[SRS]],".",Tabla465[[#This Row],[AREA]],".",Tabla465[[#This Row],[TIPO]]))</f>
        <v/>
      </c>
      <c r="C545" s="490" t="str">
        <f>IF(Tabla465[[#This Row],[Tipos de Acciones]]="","",'[1]Formulario PPGR1'!$N$2)</f>
        <v/>
      </c>
      <c r="D545" s="490" t="str">
        <f>IF(Tabla465[[#This Row],[Tipos de Acciones]]="","",'[1]Formulario PPGR1'!$N$3)</f>
        <v/>
      </c>
      <c r="E545" s="490" t="str">
        <f>IF(Tabla465[[#This Row],[Tipos de Acciones]]="","",'[1]Formulario PPGR1'!$N$4)</f>
        <v/>
      </c>
      <c r="F545" s="490" t="str">
        <f>IF(Tabla465[[#This Row],[Tipos de Acciones]]="","",'[1]Formulario PPGR1'!$N$5)</f>
        <v/>
      </c>
      <c r="G545" s="499"/>
      <c r="H545" s="509"/>
      <c r="I545" s="510" t="str">
        <f>IFERROR(VLOOKUP(Tabla465[[#This Row],[Tipo de Equipo]],[1]LSIns!F16:G32,2,FALSE),"")</f>
        <v/>
      </c>
      <c r="J545" s="509"/>
      <c r="K545" s="509"/>
      <c r="L545" s="509"/>
      <c r="M545" s="499"/>
      <c r="N545" s="511"/>
      <c r="O545" s="511"/>
      <c r="P545" s="512" t="str">
        <f>IFERROR(VLOOKUP(Tabla465[[#This Row],[Provincia]],[1]Prov!$A$2:$B$156,2,FALSE),"")</f>
        <v/>
      </c>
      <c r="Q545" s="513"/>
      <c r="R545" s="498"/>
      <c r="S545" s="498"/>
      <c r="T545" s="498"/>
      <c r="U545" s="493" t="str">
        <f>IFERROR(IF(AND(Tabla465[[#This Row],[Cantidad de Insumos]]="",Tabla465[[#This Row],[Precio Unitario]]=""),"",Tabla465[[#This Row],[Precio Unitario]]*Tabla465[[#This Row],[Cantidad de Insumos]]),"")</f>
        <v/>
      </c>
      <c r="V545" s="493" t="str">
        <f>IFERROR(VLOOKUP($J545,[1]Insumos!$C$2:$F$528,4,FALSE),"")</f>
        <v/>
      </c>
      <c r="W545" s="504"/>
    </row>
    <row r="546" spans="2:23" x14ac:dyDescent="0.2">
      <c r="B546" s="490" t="str">
        <f>IF(Tabla465[[#This Row],[Tipos de Acciones]]="","",CONCATENATE(Tabla465[[#This Row],[POA]],".",Tabla465[[#This Row],[SRS]],".",Tabla465[[#This Row],[AREA]],".",Tabla465[[#This Row],[TIPO]]))</f>
        <v/>
      </c>
      <c r="C546" s="490" t="str">
        <f>IF(Tabla465[[#This Row],[Tipos de Acciones]]="","",'[1]Formulario PPGR1'!$N$2)</f>
        <v/>
      </c>
      <c r="D546" s="490" t="str">
        <f>IF(Tabla465[[#This Row],[Tipos de Acciones]]="","",'[1]Formulario PPGR1'!$N$3)</f>
        <v/>
      </c>
      <c r="E546" s="490" t="str">
        <f>IF(Tabla465[[#This Row],[Tipos de Acciones]]="","",'[1]Formulario PPGR1'!$N$4)</f>
        <v/>
      </c>
      <c r="F546" s="490" t="str">
        <f>IF(Tabla465[[#This Row],[Tipos de Acciones]]="","",'[1]Formulario PPGR1'!$N$5)</f>
        <v/>
      </c>
      <c r="G546" s="499"/>
      <c r="H546" s="509"/>
      <c r="I546" s="510" t="str">
        <f>IFERROR(VLOOKUP(Tabla465[[#This Row],[Tipo de Equipo]],[1]LSIns!F16:G32,2,FALSE),"")</f>
        <v/>
      </c>
      <c r="J546" s="509"/>
      <c r="K546" s="509"/>
      <c r="L546" s="509"/>
      <c r="M546" s="499"/>
      <c r="N546" s="511"/>
      <c r="O546" s="511"/>
      <c r="P546" s="512" t="str">
        <f>IFERROR(VLOOKUP(Tabla465[[#This Row],[Provincia]],[1]Prov!$A$2:$B$156,2,FALSE),"")</f>
        <v/>
      </c>
      <c r="Q546" s="513"/>
      <c r="R546" s="498"/>
      <c r="S546" s="498"/>
      <c r="T546" s="498"/>
      <c r="U546" s="493" t="str">
        <f>IFERROR(IF(AND(Tabla465[[#This Row],[Cantidad de Insumos]]="",Tabla465[[#This Row],[Precio Unitario]]=""),"",Tabla465[[#This Row],[Precio Unitario]]*Tabla465[[#This Row],[Cantidad de Insumos]]),"")</f>
        <v/>
      </c>
      <c r="V546" s="493" t="str">
        <f>IFERROR(VLOOKUP($J546,[1]Insumos!$C$2:$F$528,4,FALSE),"")</f>
        <v/>
      </c>
      <c r="W546" s="504"/>
    </row>
    <row r="547" spans="2:23" x14ac:dyDescent="0.2">
      <c r="B547" s="490" t="str">
        <f>IF(Tabla465[[#This Row],[Tipos de Acciones]]="","",CONCATENATE(Tabla465[[#This Row],[POA]],".",Tabla465[[#This Row],[SRS]],".",Tabla465[[#This Row],[AREA]],".",Tabla465[[#This Row],[TIPO]]))</f>
        <v/>
      </c>
      <c r="C547" s="490" t="str">
        <f>IF(Tabla465[[#This Row],[Tipos de Acciones]]="","",'[1]Formulario PPGR1'!$N$2)</f>
        <v/>
      </c>
      <c r="D547" s="490" t="str">
        <f>IF(Tabla465[[#This Row],[Tipos de Acciones]]="","",'[1]Formulario PPGR1'!$N$3)</f>
        <v/>
      </c>
      <c r="E547" s="490" t="str">
        <f>IF(Tabla465[[#This Row],[Tipos de Acciones]]="","",'[1]Formulario PPGR1'!$N$4)</f>
        <v/>
      </c>
      <c r="F547" s="490" t="str">
        <f>IF(Tabla465[[#This Row],[Tipos de Acciones]]="","",'[1]Formulario PPGR1'!$N$5)</f>
        <v/>
      </c>
      <c r="G547" s="499"/>
      <c r="H547" s="509"/>
      <c r="I547" s="510" t="str">
        <f>IFERROR(VLOOKUP(Tabla465[[#This Row],[Tipo de Equipo]],[1]LSIns!F16:G32,2,FALSE),"")</f>
        <v/>
      </c>
      <c r="J547" s="509"/>
      <c r="K547" s="509"/>
      <c r="L547" s="509"/>
      <c r="M547" s="499"/>
      <c r="N547" s="511"/>
      <c r="O547" s="511"/>
      <c r="P547" s="512" t="str">
        <f>IFERROR(VLOOKUP(Tabla465[[#This Row],[Provincia]],[1]Prov!$A$2:$B$156,2,FALSE),"")</f>
        <v/>
      </c>
      <c r="Q547" s="513"/>
      <c r="R547" s="498"/>
      <c r="S547" s="498"/>
      <c r="T547" s="498"/>
      <c r="U547" s="493" t="str">
        <f>IFERROR(IF(AND(Tabla465[[#This Row],[Cantidad de Insumos]]="",Tabla465[[#This Row],[Precio Unitario]]=""),"",Tabla465[[#This Row],[Precio Unitario]]*Tabla465[[#This Row],[Cantidad de Insumos]]),"")</f>
        <v/>
      </c>
      <c r="V547" s="493" t="str">
        <f>IFERROR(VLOOKUP($J547,[1]Insumos!$C$2:$F$528,4,FALSE),"")</f>
        <v/>
      </c>
      <c r="W547" s="504"/>
    </row>
    <row r="548" spans="2:23" x14ac:dyDescent="0.2">
      <c r="B548" s="490" t="str">
        <f>IF(Tabla465[[#This Row],[Tipos de Acciones]]="","",CONCATENATE(Tabla465[[#This Row],[POA]],".",Tabla465[[#This Row],[SRS]],".",Tabla465[[#This Row],[AREA]],".",Tabla465[[#This Row],[TIPO]]))</f>
        <v/>
      </c>
      <c r="C548" s="490" t="str">
        <f>IF(Tabla465[[#This Row],[Tipos de Acciones]]="","",'[1]Formulario PPGR1'!$N$2)</f>
        <v/>
      </c>
      <c r="D548" s="490" t="str">
        <f>IF(Tabla465[[#This Row],[Tipos de Acciones]]="","",'[1]Formulario PPGR1'!$N$3)</f>
        <v/>
      </c>
      <c r="E548" s="490" t="str">
        <f>IF(Tabla465[[#This Row],[Tipos de Acciones]]="","",'[1]Formulario PPGR1'!$N$4)</f>
        <v/>
      </c>
      <c r="F548" s="490" t="str">
        <f>IF(Tabla465[[#This Row],[Tipos de Acciones]]="","",'[1]Formulario PPGR1'!$N$5)</f>
        <v/>
      </c>
      <c r="G548" s="499"/>
      <c r="H548" s="509"/>
      <c r="I548" s="510" t="str">
        <f>IFERROR(VLOOKUP(Tabla465[[#This Row],[Tipo de Equipo]],[1]LSIns!F16:G32,2,FALSE),"")</f>
        <v/>
      </c>
      <c r="J548" s="509"/>
      <c r="K548" s="509"/>
      <c r="L548" s="509"/>
      <c r="M548" s="499"/>
      <c r="N548" s="511"/>
      <c r="O548" s="511"/>
      <c r="P548" s="512" t="str">
        <f>IFERROR(VLOOKUP(Tabla465[[#This Row],[Provincia]],[1]Prov!$A$2:$B$156,2,FALSE),"")</f>
        <v/>
      </c>
      <c r="Q548" s="513"/>
      <c r="R548" s="498"/>
      <c r="S548" s="498"/>
      <c r="T548" s="498"/>
      <c r="U548" s="493" t="str">
        <f>IFERROR(IF(AND(Tabla465[[#This Row],[Cantidad de Insumos]]="",Tabla465[[#This Row],[Precio Unitario]]=""),"",Tabla465[[#This Row],[Precio Unitario]]*Tabla465[[#This Row],[Cantidad de Insumos]]),"")</f>
        <v/>
      </c>
      <c r="V548" s="493" t="str">
        <f>IFERROR(VLOOKUP($J548,[1]Insumos!$C$2:$F$528,4,FALSE),"")</f>
        <v/>
      </c>
      <c r="W548" s="504"/>
    </row>
    <row r="549" spans="2:23" x14ac:dyDescent="0.2">
      <c r="B549" s="490" t="str">
        <f>IF(Tabla465[[#This Row],[Tipos de Acciones]]="","",CONCATENATE(Tabla465[[#This Row],[POA]],".",Tabla465[[#This Row],[SRS]],".",Tabla465[[#This Row],[AREA]],".",Tabla465[[#This Row],[TIPO]]))</f>
        <v/>
      </c>
      <c r="C549" s="490" t="str">
        <f>IF(Tabla465[[#This Row],[Tipos de Acciones]]="","",'[1]Formulario PPGR1'!$N$2)</f>
        <v/>
      </c>
      <c r="D549" s="490" t="str">
        <f>IF(Tabla465[[#This Row],[Tipos de Acciones]]="","",'[1]Formulario PPGR1'!$N$3)</f>
        <v/>
      </c>
      <c r="E549" s="490" t="str">
        <f>IF(Tabla465[[#This Row],[Tipos de Acciones]]="","",'[1]Formulario PPGR1'!$N$4)</f>
        <v/>
      </c>
      <c r="F549" s="490" t="str">
        <f>IF(Tabla465[[#This Row],[Tipos de Acciones]]="","",'[1]Formulario PPGR1'!$N$5)</f>
        <v/>
      </c>
      <c r="G549" s="499"/>
      <c r="H549" s="509"/>
      <c r="I549" s="510" t="str">
        <f>IFERROR(VLOOKUP(Tabla465[[#This Row],[Tipo de Equipo]],[1]LSIns!F16:G32,2,FALSE),"")</f>
        <v/>
      </c>
      <c r="J549" s="509"/>
      <c r="K549" s="509"/>
      <c r="L549" s="509"/>
      <c r="M549" s="499"/>
      <c r="N549" s="511"/>
      <c r="O549" s="511"/>
      <c r="P549" s="512" t="str">
        <f>IFERROR(VLOOKUP(Tabla465[[#This Row],[Provincia]],[1]Prov!$A$2:$B$156,2,FALSE),"")</f>
        <v/>
      </c>
      <c r="Q549" s="513"/>
      <c r="R549" s="498"/>
      <c r="S549" s="498"/>
      <c r="T549" s="498"/>
      <c r="U549" s="493" t="str">
        <f>IFERROR(IF(AND(Tabla465[[#This Row],[Cantidad de Insumos]]="",Tabla465[[#This Row],[Precio Unitario]]=""),"",Tabla465[[#This Row],[Precio Unitario]]*Tabla465[[#This Row],[Cantidad de Insumos]]),"")</f>
        <v/>
      </c>
      <c r="V549" s="493" t="str">
        <f>IFERROR(VLOOKUP($J549,[1]Insumos!$C$2:$F$528,4,FALSE),"")</f>
        <v/>
      </c>
      <c r="W549" s="504"/>
    </row>
    <row r="550" spans="2:23" x14ac:dyDescent="0.2">
      <c r="B550" s="490" t="str">
        <f>IF(Tabla465[[#This Row],[Tipos de Acciones]]="","",CONCATENATE(Tabla465[[#This Row],[POA]],".",Tabla465[[#This Row],[SRS]],".",Tabla465[[#This Row],[AREA]],".",Tabla465[[#This Row],[TIPO]]))</f>
        <v/>
      </c>
      <c r="C550" s="490" t="str">
        <f>IF(Tabla465[[#This Row],[Tipos de Acciones]]="","",'[1]Formulario PPGR1'!$N$2)</f>
        <v/>
      </c>
      <c r="D550" s="490" t="str">
        <f>IF(Tabla465[[#This Row],[Tipos de Acciones]]="","",'[1]Formulario PPGR1'!$N$3)</f>
        <v/>
      </c>
      <c r="E550" s="490" t="str">
        <f>IF(Tabla465[[#This Row],[Tipos de Acciones]]="","",'[1]Formulario PPGR1'!$N$4)</f>
        <v/>
      </c>
      <c r="F550" s="490" t="str">
        <f>IF(Tabla465[[#This Row],[Tipos de Acciones]]="","",'[1]Formulario PPGR1'!$N$5)</f>
        <v/>
      </c>
      <c r="G550" s="499"/>
      <c r="H550" s="509"/>
      <c r="I550" s="510" t="str">
        <f>IFERROR(VLOOKUP(Tabla465[[#This Row],[Tipo de Equipo]],[1]LSIns!F16:G32,2,FALSE),"")</f>
        <v/>
      </c>
      <c r="J550" s="509"/>
      <c r="K550" s="509"/>
      <c r="L550" s="509"/>
      <c r="M550" s="499"/>
      <c r="N550" s="511"/>
      <c r="O550" s="511"/>
      <c r="P550" s="512" t="str">
        <f>IFERROR(VLOOKUP(Tabla465[[#This Row],[Provincia]],[1]Prov!$A$2:$B$156,2,FALSE),"")</f>
        <v/>
      </c>
      <c r="Q550" s="513"/>
      <c r="R550" s="498"/>
      <c r="S550" s="498"/>
      <c r="T550" s="498"/>
      <c r="U550" s="493" t="str">
        <f>IFERROR(IF(AND(Tabla465[[#This Row],[Cantidad de Insumos]]="",Tabla465[[#This Row],[Precio Unitario]]=""),"",Tabla465[[#This Row],[Precio Unitario]]*Tabla465[[#This Row],[Cantidad de Insumos]]),"")</f>
        <v/>
      </c>
      <c r="V550" s="493" t="str">
        <f>IFERROR(VLOOKUP($J550,[1]Insumos!$C$2:$F$528,4,FALSE),"")</f>
        <v/>
      </c>
      <c r="W550" s="504"/>
    </row>
    <row r="551" spans="2:23" x14ac:dyDescent="0.2">
      <c r="B551" s="490" t="str">
        <f>IF(Tabla465[[#This Row],[Tipos de Acciones]]="","",CONCATENATE(Tabla465[[#This Row],[POA]],".",Tabla465[[#This Row],[SRS]],".",Tabla465[[#This Row],[AREA]],".",Tabla465[[#This Row],[TIPO]]))</f>
        <v/>
      </c>
      <c r="C551" s="490" t="str">
        <f>IF(Tabla465[[#This Row],[Tipos de Acciones]]="","",'[1]Formulario PPGR1'!$N$2)</f>
        <v/>
      </c>
      <c r="D551" s="490" t="str">
        <f>IF(Tabla465[[#This Row],[Tipos de Acciones]]="","",'[1]Formulario PPGR1'!$N$3)</f>
        <v/>
      </c>
      <c r="E551" s="490" t="str">
        <f>IF(Tabla465[[#This Row],[Tipos de Acciones]]="","",'[1]Formulario PPGR1'!$N$4)</f>
        <v/>
      </c>
      <c r="F551" s="490" t="str">
        <f>IF(Tabla465[[#This Row],[Tipos de Acciones]]="","",'[1]Formulario PPGR1'!$N$5)</f>
        <v/>
      </c>
      <c r="G551" s="499"/>
      <c r="H551" s="509"/>
      <c r="I551" s="510" t="str">
        <f>IFERROR(VLOOKUP(Tabla465[[#This Row],[Tipo de Equipo]],[1]LSIns!F16:G32,2,FALSE),"")</f>
        <v/>
      </c>
      <c r="J551" s="509"/>
      <c r="K551" s="509"/>
      <c r="L551" s="509"/>
      <c r="M551" s="499"/>
      <c r="N551" s="511"/>
      <c r="O551" s="511"/>
      <c r="P551" s="512" t="str">
        <f>IFERROR(VLOOKUP(Tabla465[[#This Row],[Provincia]],[1]Prov!$A$2:$B$156,2,FALSE),"")</f>
        <v/>
      </c>
      <c r="Q551" s="513"/>
      <c r="R551" s="498"/>
      <c r="S551" s="498"/>
      <c r="T551" s="498"/>
      <c r="U551" s="493" t="str">
        <f>IFERROR(IF(AND(Tabla465[[#This Row],[Cantidad de Insumos]]="",Tabla465[[#This Row],[Precio Unitario]]=""),"",Tabla465[[#This Row],[Precio Unitario]]*Tabla465[[#This Row],[Cantidad de Insumos]]),"")</f>
        <v/>
      </c>
      <c r="V551" s="493" t="str">
        <f>IFERROR(VLOOKUP($J551,[1]Insumos!$C$2:$F$528,4,FALSE),"")</f>
        <v/>
      </c>
      <c r="W551" s="504"/>
    </row>
    <row r="552" spans="2:23" x14ac:dyDescent="0.2">
      <c r="B552" s="490" t="str">
        <f>IF(Tabla465[[#This Row],[Tipos de Acciones]]="","",CONCATENATE(Tabla465[[#This Row],[POA]],".",Tabla465[[#This Row],[SRS]],".",Tabla465[[#This Row],[AREA]],".",Tabla465[[#This Row],[TIPO]]))</f>
        <v/>
      </c>
      <c r="C552" s="490" t="str">
        <f>IF(Tabla465[[#This Row],[Tipos de Acciones]]="","",'[1]Formulario PPGR1'!$N$2)</f>
        <v/>
      </c>
      <c r="D552" s="490" t="str">
        <f>IF(Tabla465[[#This Row],[Tipos de Acciones]]="","",'[1]Formulario PPGR1'!$N$3)</f>
        <v/>
      </c>
      <c r="E552" s="490" t="str">
        <f>IF(Tabla465[[#This Row],[Tipos de Acciones]]="","",'[1]Formulario PPGR1'!$N$4)</f>
        <v/>
      </c>
      <c r="F552" s="490" t="str">
        <f>IF(Tabla465[[#This Row],[Tipos de Acciones]]="","",'[1]Formulario PPGR1'!$N$5)</f>
        <v/>
      </c>
      <c r="G552" s="499"/>
      <c r="H552" s="509"/>
      <c r="I552" s="510" t="str">
        <f>IFERROR(VLOOKUP(Tabla465[[#This Row],[Tipo de Equipo]],[1]LSIns!F16:G32,2,FALSE),"")</f>
        <v/>
      </c>
      <c r="J552" s="509"/>
      <c r="K552" s="509"/>
      <c r="L552" s="509"/>
      <c r="M552" s="499"/>
      <c r="N552" s="511"/>
      <c r="O552" s="511"/>
      <c r="P552" s="512" t="str">
        <f>IFERROR(VLOOKUP(Tabla465[[#This Row],[Provincia]],[1]Prov!$A$2:$B$156,2,FALSE),"")</f>
        <v/>
      </c>
      <c r="Q552" s="513"/>
      <c r="R552" s="498"/>
      <c r="S552" s="498"/>
      <c r="T552" s="498"/>
      <c r="U552" s="493" t="str">
        <f>IFERROR(IF(AND(Tabla465[[#This Row],[Cantidad de Insumos]]="",Tabla465[[#This Row],[Precio Unitario]]=""),"",Tabla465[[#This Row],[Precio Unitario]]*Tabla465[[#This Row],[Cantidad de Insumos]]),"")</f>
        <v/>
      </c>
      <c r="V552" s="493" t="str">
        <f>IFERROR(VLOOKUP($J552,[1]Insumos!$C$2:$F$528,4,FALSE),"")</f>
        <v/>
      </c>
      <c r="W552" s="504"/>
    </row>
    <row r="553" spans="2:23" x14ac:dyDescent="0.2">
      <c r="B553" s="490" t="str">
        <f>IF(Tabla465[[#This Row],[Tipos de Acciones]]="","",CONCATENATE(Tabla465[[#This Row],[POA]],".",Tabla465[[#This Row],[SRS]],".",Tabla465[[#This Row],[AREA]],".",Tabla465[[#This Row],[TIPO]]))</f>
        <v/>
      </c>
      <c r="C553" s="490" t="str">
        <f>IF(Tabla465[[#This Row],[Tipos de Acciones]]="","",'[1]Formulario PPGR1'!$N$2)</f>
        <v/>
      </c>
      <c r="D553" s="490" t="str">
        <f>IF(Tabla465[[#This Row],[Tipos de Acciones]]="","",'[1]Formulario PPGR1'!$N$3)</f>
        <v/>
      </c>
      <c r="E553" s="490" t="str">
        <f>IF(Tabla465[[#This Row],[Tipos de Acciones]]="","",'[1]Formulario PPGR1'!$N$4)</f>
        <v/>
      </c>
      <c r="F553" s="490" t="str">
        <f>IF(Tabla465[[#This Row],[Tipos de Acciones]]="","",'[1]Formulario PPGR1'!$N$5)</f>
        <v/>
      </c>
      <c r="G553" s="499"/>
      <c r="H553" s="509"/>
      <c r="I553" s="510" t="str">
        <f>IFERROR(VLOOKUP(Tabla465[[#This Row],[Tipo de Equipo]],[1]LSIns!F16:G32,2,FALSE),"")</f>
        <v/>
      </c>
      <c r="J553" s="509"/>
      <c r="K553" s="509"/>
      <c r="L553" s="509"/>
      <c r="M553" s="499"/>
      <c r="N553" s="511"/>
      <c r="O553" s="511"/>
      <c r="P553" s="512" t="str">
        <f>IFERROR(VLOOKUP(Tabla465[[#This Row],[Provincia]],[1]Prov!$A$2:$B$156,2,FALSE),"")</f>
        <v/>
      </c>
      <c r="Q553" s="513"/>
      <c r="R553" s="498"/>
      <c r="S553" s="498"/>
      <c r="T553" s="498"/>
      <c r="U553" s="493" t="str">
        <f>IFERROR(IF(AND(Tabla465[[#This Row],[Cantidad de Insumos]]="",Tabla465[[#This Row],[Precio Unitario]]=""),"",Tabla465[[#This Row],[Precio Unitario]]*Tabla465[[#This Row],[Cantidad de Insumos]]),"")</f>
        <v/>
      </c>
      <c r="V553" s="493" t="str">
        <f>IFERROR(VLOOKUP($J553,[1]Insumos!$C$2:$F$528,4,FALSE),"")</f>
        <v/>
      </c>
      <c r="W553" s="504"/>
    </row>
    <row r="554" spans="2:23" x14ac:dyDescent="0.2">
      <c r="B554" s="490" t="str">
        <f>IF(Tabla465[[#This Row],[Tipos de Acciones]]="","",CONCATENATE(Tabla465[[#This Row],[POA]],".",Tabla465[[#This Row],[SRS]],".",Tabla465[[#This Row],[AREA]],".",Tabla465[[#This Row],[TIPO]]))</f>
        <v/>
      </c>
      <c r="C554" s="490" t="str">
        <f>IF(Tabla465[[#This Row],[Tipos de Acciones]]="","",'[1]Formulario PPGR1'!$N$2)</f>
        <v/>
      </c>
      <c r="D554" s="490" t="str">
        <f>IF(Tabla465[[#This Row],[Tipos de Acciones]]="","",'[1]Formulario PPGR1'!$N$3)</f>
        <v/>
      </c>
      <c r="E554" s="490" t="str">
        <f>IF(Tabla465[[#This Row],[Tipos de Acciones]]="","",'[1]Formulario PPGR1'!$N$4)</f>
        <v/>
      </c>
      <c r="F554" s="490" t="str">
        <f>IF(Tabla465[[#This Row],[Tipos de Acciones]]="","",'[1]Formulario PPGR1'!$N$5)</f>
        <v/>
      </c>
      <c r="G554" s="499"/>
      <c r="H554" s="509"/>
      <c r="I554" s="510" t="str">
        <f>IFERROR(VLOOKUP(Tabla465[[#This Row],[Tipo de Equipo]],[1]LSIns!F16:G32,2,FALSE),"")</f>
        <v/>
      </c>
      <c r="J554" s="509"/>
      <c r="K554" s="509"/>
      <c r="L554" s="509"/>
      <c r="M554" s="499"/>
      <c r="N554" s="511"/>
      <c r="O554" s="511"/>
      <c r="P554" s="512" t="str">
        <f>IFERROR(VLOOKUP(Tabla465[[#This Row],[Provincia]],[1]Prov!$A$2:$B$156,2,FALSE),"")</f>
        <v/>
      </c>
      <c r="Q554" s="513"/>
      <c r="R554" s="498"/>
      <c r="S554" s="498"/>
      <c r="T554" s="498"/>
      <c r="U554" s="493" t="str">
        <f>IFERROR(IF(AND(Tabla465[[#This Row],[Cantidad de Insumos]]="",Tabla465[[#This Row],[Precio Unitario]]=""),"",Tabla465[[#This Row],[Precio Unitario]]*Tabla465[[#This Row],[Cantidad de Insumos]]),"")</f>
        <v/>
      </c>
      <c r="V554" s="493" t="str">
        <f>IFERROR(VLOOKUP($J554,[1]Insumos!$C$2:$F$528,4,FALSE),"")</f>
        <v/>
      </c>
      <c r="W554" s="504"/>
    </row>
    <row r="555" spans="2:23" x14ac:dyDescent="0.2">
      <c r="B555" s="490" t="str">
        <f>IF(Tabla465[[#This Row],[Tipos de Acciones]]="","",CONCATENATE(Tabla465[[#This Row],[POA]],".",Tabla465[[#This Row],[SRS]],".",Tabla465[[#This Row],[AREA]],".",Tabla465[[#This Row],[TIPO]]))</f>
        <v/>
      </c>
      <c r="C555" s="490" t="str">
        <f>IF(Tabla465[[#This Row],[Tipos de Acciones]]="","",'[1]Formulario PPGR1'!$N$2)</f>
        <v/>
      </c>
      <c r="D555" s="490" t="str">
        <f>IF(Tabla465[[#This Row],[Tipos de Acciones]]="","",'[1]Formulario PPGR1'!$N$3)</f>
        <v/>
      </c>
      <c r="E555" s="490" t="str">
        <f>IF(Tabla465[[#This Row],[Tipos de Acciones]]="","",'[1]Formulario PPGR1'!$N$4)</f>
        <v/>
      </c>
      <c r="F555" s="490" t="str">
        <f>IF(Tabla465[[#This Row],[Tipos de Acciones]]="","",'[1]Formulario PPGR1'!$N$5)</f>
        <v/>
      </c>
      <c r="G555" s="499"/>
      <c r="H555" s="509"/>
      <c r="I555" s="510" t="str">
        <f>IFERROR(VLOOKUP(Tabla465[[#This Row],[Tipo de Equipo]],[1]LSIns!F16:G32,2,FALSE),"")</f>
        <v/>
      </c>
      <c r="J555" s="509"/>
      <c r="K555" s="509"/>
      <c r="L555" s="509"/>
      <c r="M555" s="499"/>
      <c r="N555" s="511"/>
      <c r="O555" s="511"/>
      <c r="P555" s="512" t="str">
        <f>IFERROR(VLOOKUP(Tabla465[[#This Row],[Provincia]],[1]Prov!$A$2:$B$156,2,FALSE),"")</f>
        <v/>
      </c>
      <c r="Q555" s="513"/>
      <c r="R555" s="498"/>
      <c r="S555" s="498"/>
      <c r="T555" s="498"/>
      <c r="U555" s="493" t="str">
        <f>IFERROR(IF(AND(Tabla465[[#This Row],[Cantidad de Insumos]]="",Tabla465[[#This Row],[Precio Unitario]]=""),"",Tabla465[[#This Row],[Precio Unitario]]*Tabla465[[#This Row],[Cantidad de Insumos]]),"")</f>
        <v/>
      </c>
      <c r="V555" s="493" t="str">
        <f>IFERROR(VLOOKUP($J555,[1]Insumos!$C$2:$F$528,4,FALSE),"")</f>
        <v/>
      </c>
      <c r="W555" s="504"/>
    </row>
    <row r="556" spans="2:23" x14ac:dyDescent="0.2">
      <c r="B556" s="490" t="str">
        <f>IF(Tabla465[[#This Row],[Tipos de Acciones]]="","",CONCATENATE(Tabla465[[#This Row],[POA]],".",Tabla465[[#This Row],[SRS]],".",Tabla465[[#This Row],[AREA]],".",Tabla465[[#This Row],[TIPO]]))</f>
        <v/>
      </c>
      <c r="C556" s="490" t="str">
        <f>IF(Tabla465[[#This Row],[Tipos de Acciones]]="","",'[1]Formulario PPGR1'!$N$2)</f>
        <v/>
      </c>
      <c r="D556" s="490" t="str">
        <f>IF(Tabla465[[#This Row],[Tipos de Acciones]]="","",'[1]Formulario PPGR1'!$N$3)</f>
        <v/>
      </c>
      <c r="E556" s="490" t="str">
        <f>IF(Tabla465[[#This Row],[Tipos de Acciones]]="","",'[1]Formulario PPGR1'!$N$4)</f>
        <v/>
      </c>
      <c r="F556" s="490" t="str">
        <f>IF(Tabla465[[#This Row],[Tipos de Acciones]]="","",'[1]Formulario PPGR1'!$N$5)</f>
        <v/>
      </c>
      <c r="G556" s="499"/>
      <c r="H556" s="509"/>
      <c r="I556" s="510" t="str">
        <f>IFERROR(VLOOKUP(Tabla465[[#This Row],[Tipo de Equipo]],[1]LSIns!F16:G32,2,FALSE),"")</f>
        <v/>
      </c>
      <c r="J556" s="509"/>
      <c r="K556" s="509"/>
      <c r="L556" s="509"/>
      <c r="M556" s="499"/>
      <c r="N556" s="511"/>
      <c r="O556" s="511"/>
      <c r="P556" s="512" t="str">
        <f>IFERROR(VLOOKUP(Tabla465[[#This Row],[Provincia]],[1]Prov!$A$2:$B$156,2,FALSE),"")</f>
        <v/>
      </c>
      <c r="Q556" s="513"/>
      <c r="R556" s="498"/>
      <c r="S556" s="498"/>
      <c r="T556" s="498"/>
      <c r="U556" s="493" t="str">
        <f>IFERROR(IF(AND(Tabla465[[#This Row],[Cantidad de Insumos]]="",Tabla465[[#This Row],[Precio Unitario]]=""),"",Tabla465[[#This Row],[Precio Unitario]]*Tabla465[[#This Row],[Cantidad de Insumos]]),"")</f>
        <v/>
      </c>
      <c r="V556" s="493" t="str">
        <f>IFERROR(VLOOKUP($J556,[1]Insumos!$C$2:$F$528,4,FALSE),"")</f>
        <v/>
      </c>
      <c r="W556" s="504"/>
    </row>
    <row r="557" spans="2:23" x14ac:dyDescent="0.2">
      <c r="B557" s="490" t="str">
        <f>IF(Tabla465[[#This Row],[Tipos de Acciones]]="","",CONCATENATE(Tabla465[[#This Row],[POA]],".",Tabla465[[#This Row],[SRS]],".",Tabla465[[#This Row],[AREA]],".",Tabla465[[#This Row],[TIPO]]))</f>
        <v/>
      </c>
      <c r="C557" s="490" t="str">
        <f>IF(Tabla465[[#This Row],[Tipos de Acciones]]="","",'[1]Formulario PPGR1'!$N$2)</f>
        <v/>
      </c>
      <c r="D557" s="490" t="str">
        <f>IF(Tabla465[[#This Row],[Tipos de Acciones]]="","",'[1]Formulario PPGR1'!$N$3)</f>
        <v/>
      </c>
      <c r="E557" s="490" t="str">
        <f>IF(Tabla465[[#This Row],[Tipos de Acciones]]="","",'[1]Formulario PPGR1'!$N$4)</f>
        <v/>
      </c>
      <c r="F557" s="490" t="str">
        <f>IF(Tabla465[[#This Row],[Tipos de Acciones]]="","",'[1]Formulario PPGR1'!$N$5)</f>
        <v/>
      </c>
      <c r="G557" s="499"/>
      <c r="H557" s="509"/>
      <c r="I557" s="510" t="str">
        <f>IFERROR(VLOOKUP(Tabla465[[#This Row],[Tipo de Equipo]],[1]LSIns!F16:G32,2,FALSE),"")</f>
        <v/>
      </c>
      <c r="J557" s="509"/>
      <c r="K557" s="509"/>
      <c r="L557" s="509"/>
      <c r="M557" s="499"/>
      <c r="N557" s="511"/>
      <c r="O557" s="511"/>
      <c r="P557" s="512" t="str">
        <f>IFERROR(VLOOKUP(Tabla465[[#This Row],[Provincia]],[1]Prov!$A$2:$B$156,2,FALSE),"")</f>
        <v/>
      </c>
      <c r="Q557" s="513"/>
      <c r="R557" s="498"/>
      <c r="S557" s="498"/>
      <c r="T557" s="498"/>
      <c r="U557" s="493" t="str">
        <f>IFERROR(IF(AND(Tabla465[[#This Row],[Cantidad de Insumos]]="",Tabla465[[#This Row],[Precio Unitario]]=""),"",Tabla465[[#This Row],[Precio Unitario]]*Tabla465[[#This Row],[Cantidad de Insumos]]),"")</f>
        <v/>
      </c>
      <c r="V557" s="493" t="str">
        <f>IFERROR(VLOOKUP($J557,[1]Insumos!$C$2:$F$528,4,FALSE),"")</f>
        <v/>
      </c>
      <c r="W557" s="504"/>
    </row>
    <row r="558" spans="2:23" x14ac:dyDescent="0.2">
      <c r="B558" s="490" t="str">
        <f>IF(Tabla465[[#This Row],[Tipos de Acciones]]="","",CONCATENATE(Tabla465[[#This Row],[POA]],".",Tabla465[[#This Row],[SRS]],".",Tabla465[[#This Row],[AREA]],".",Tabla465[[#This Row],[TIPO]]))</f>
        <v/>
      </c>
      <c r="C558" s="490" t="str">
        <f>IF(Tabla465[[#This Row],[Tipos de Acciones]]="","",'[1]Formulario PPGR1'!$N$2)</f>
        <v/>
      </c>
      <c r="D558" s="490" t="str">
        <f>IF(Tabla465[[#This Row],[Tipos de Acciones]]="","",'[1]Formulario PPGR1'!$N$3)</f>
        <v/>
      </c>
      <c r="E558" s="490" t="str">
        <f>IF(Tabla465[[#This Row],[Tipos de Acciones]]="","",'[1]Formulario PPGR1'!$N$4)</f>
        <v/>
      </c>
      <c r="F558" s="490" t="str">
        <f>IF(Tabla465[[#This Row],[Tipos de Acciones]]="","",'[1]Formulario PPGR1'!$N$5)</f>
        <v/>
      </c>
      <c r="G558" s="499"/>
      <c r="H558" s="509"/>
      <c r="I558" s="510" t="str">
        <f>IFERROR(VLOOKUP(Tabla465[[#This Row],[Tipo de Equipo]],[1]LSIns!F16:G32,2,FALSE),"")</f>
        <v/>
      </c>
      <c r="J558" s="509"/>
      <c r="K558" s="509"/>
      <c r="L558" s="509"/>
      <c r="M558" s="499"/>
      <c r="N558" s="511"/>
      <c r="O558" s="511"/>
      <c r="P558" s="512" t="str">
        <f>IFERROR(VLOOKUP(Tabla465[[#This Row],[Provincia]],[1]Prov!$A$2:$B$156,2,FALSE),"")</f>
        <v/>
      </c>
      <c r="Q558" s="513"/>
      <c r="R558" s="498"/>
      <c r="S558" s="498"/>
      <c r="T558" s="498"/>
      <c r="U558" s="493" t="str">
        <f>IFERROR(IF(AND(Tabla465[[#This Row],[Cantidad de Insumos]]="",Tabla465[[#This Row],[Precio Unitario]]=""),"",Tabla465[[#This Row],[Precio Unitario]]*Tabla465[[#This Row],[Cantidad de Insumos]]),"")</f>
        <v/>
      </c>
      <c r="V558" s="493" t="str">
        <f>IFERROR(VLOOKUP($J558,[1]Insumos!$C$2:$F$528,4,FALSE),"")</f>
        <v/>
      </c>
      <c r="W558" s="504"/>
    </row>
    <row r="559" spans="2:23" x14ac:dyDescent="0.2">
      <c r="B559" s="490" t="str">
        <f>IF(Tabla465[[#This Row],[Tipos de Acciones]]="","",CONCATENATE(Tabla465[[#This Row],[POA]],".",Tabla465[[#This Row],[SRS]],".",Tabla465[[#This Row],[AREA]],".",Tabla465[[#This Row],[TIPO]]))</f>
        <v/>
      </c>
      <c r="C559" s="490" t="str">
        <f>IF(Tabla465[[#This Row],[Tipos de Acciones]]="","",'[1]Formulario PPGR1'!$N$2)</f>
        <v/>
      </c>
      <c r="D559" s="490" t="str">
        <f>IF(Tabla465[[#This Row],[Tipos de Acciones]]="","",'[1]Formulario PPGR1'!$N$3)</f>
        <v/>
      </c>
      <c r="E559" s="490" t="str">
        <f>IF(Tabla465[[#This Row],[Tipos de Acciones]]="","",'[1]Formulario PPGR1'!$N$4)</f>
        <v/>
      </c>
      <c r="F559" s="490" t="str">
        <f>IF(Tabla465[[#This Row],[Tipos de Acciones]]="","",'[1]Formulario PPGR1'!$N$5)</f>
        <v/>
      </c>
      <c r="G559" s="499"/>
      <c r="H559" s="509"/>
      <c r="I559" s="510" t="str">
        <f>IFERROR(VLOOKUP(Tabla465[[#This Row],[Tipo de Equipo]],[1]LSIns!F16:G32,2,FALSE),"")</f>
        <v/>
      </c>
      <c r="J559" s="509"/>
      <c r="K559" s="509"/>
      <c r="L559" s="509"/>
      <c r="M559" s="499"/>
      <c r="N559" s="511"/>
      <c r="O559" s="511"/>
      <c r="P559" s="512" t="str">
        <f>IFERROR(VLOOKUP(Tabla465[[#This Row],[Provincia]],[1]Prov!$A$2:$B$156,2,FALSE),"")</f>
        <v/>
      </c>
      <c r="Q559" s="513"/>
      <c r="R559" s="498"/>
      <c r="S559" s="498"/>
      <c r="T559" s="498"/>
      <c r="U559" s="493" t="str">
        <f>IFERROR(IF(AND(Tabla465[[#This Row],[Cantidad de Insumos]]="",Tabla465[[#This Row],[Precio Unitario]]=""),"",Tabla465[[#This Row],[Precio Unitario]]*Tabla465[[#This Row],[Cantidad de Insumos]]),"")</f>
        <v/>
      </c>
      <c r="V559" s="493" t="str">
        <f>IFERROR(VLOOKUP($J559,[1]Insumos!$C$2:$F$528,4,FALSE),"")</f>
        <v/>
      </c>
      <c r="W559" s="504"/>
    </row>
    <row r="560" spans="2:23" x14ac:dyDescent="0.2">
      <c r="B560" s="490" t="str">
        <f>IF(Tabla465[[#This Row],[Tipos de Acciones]]="","",CONCATENATE(Tabla465[[#This Row],[POA]],".",Tabla465[[#This Row],[SRS]],".",Tabla465[[#This Row],[AREA]],".",Tabla465[[#This Row],[TIPO]]))</f>
        <v/>
      </c>
      <c r="C560" s="490" t="str">
        <f>IF(Tabla465[[#This Row],[Tipos de Acciones]]="","",'[1]Formulario PPGR1'!$N$2)</f>
        <v/>
      </c>
      <c r="D560" s="490" t="str">
        <f>IF(Tabla465[[#This Row],[Tipos de Acciones]]="","",'[1]Formulario PPGR1'!$N$3)</f>
        <v/>
      </c>
      <c r="E560" s="490" t="str">
        <f>IF(Tabla465[[#This Row],[Tipos de Acciones]]="","",'[1]Formulario PPGR1'!$N$4)</f>
        <v/>
      </c>
      <c r="F560" s="490" t="str">
        <f>IF(Tabla465[[#This Row],[Tipos de Acciones]]="","",'[1]Formulario PPGR1'!$N$5)</f>
        <v/>
      </c>
      <c r="G560" s="499"/>
      <c r="H560" s="509"/>
      <c r="I560" s="510" t="str">
        <f>IFERROR(VLOOKUP(Tabla465[[#This Row],[Tipo de Equipo]],[1]LSIns!F16:G32,2,FALSE),"")</f>
        <v/>
      </c>
      <c r="J560" s="509"/>
      <c r="K560" s="509"/>
      <c r="L560" s="509"/>
      <c r="M560" s="499"/>
      <c r="N560" s="511"/>
      <c r="O560" s="511"/>
      <c r="P560" s="512" t="str">
        <f>IFERROR(VLOOKUP(Tabla465[[#This Row],[Provincia]],[1]Prov!$A$2:$B$156,2,FALSE),"")</f>
        <v/>
      </c>
      <c r="Q560" s="513"/>
      <c r="R560" s="498"/>
      <c r="S560" s="498"/>
      <c r="T560" s="498"/>
      <c r="U560" s="493" t="str">
        <f>IFERROR(IF(AND(Tabla465[[#This Row],[Cantidad de Insumos]]="",Tabla465[[#This Row],[Precio Unitario]]=""),"",Tabla465[[#This Row],[Precio Unitario]]*Tabla465[[#This Row],[Cantidad de Insumos]]),"")</f>
        <v/>
      </c>
      <c r="V560" s="493" t="str">
        <f>IFERROR(VLOOKUP($J560,[1]Insumos!$C$2:$F$528,4,FALSE),"")</f>
        <v/>
      </c>
      <c r="W560" s="504"/>
    </row>
    <row r="561" spans="2:23" x14ac:dyDescent="0.2">
      <c r="B561" s="490" t="str">
        <f>IF(Tabla465[[#This Row],[Tipos de Acciones]]="","",CONCATENATE(Tabla465[[#This Row],[POA]],".",Tabla465[[#This Row],[SRS]],".",Tabla465[[#This Row],[AREA]],".",Tabla465[[#This Row],[TIPO]]))</f>
        <v/>
      </c>
      <c r="C561" s="490" t="str">
        <f>IF(Tabla465[[#This Row],[Tipos de Acciones]]="","",'[1]Formulario PPGR1'!$N$2)</f>
        <v/>
      </c>
      <c r="D561" s="490" t="str">
        <f>IF(Tabla465[[#This Row],[Tipos de Acciones]]="","",'[1]Formulario PPGR1'!$N$3)</f>
        <v/>
      </c>
      <c r="E561" s="490" t="str">
        <f>IF(Tabla465[[#This Row],[Tipos de Acciones]]="","",'[1]Formulario PPGR1'!$N$4)</f>
        <v/>
      </c>
      <c r="F561" s="490" t="str">
        <f>IF(Tabla465[[#This Row],[Tipos de Acciones]]="","",'[1]Formulario PPGR1'!$N$5)</f>
        <v/>
      </c>
      <c r="G561" s="499"/>
      <c r="H561" s="509"/>
      <c r="I561" s="510" t="str">
        <f>IFERROR(VLOOKUP(Tabla465[[#This Row],[Tipo de Equipo]],[1]LSIns!F16:G32,2,FALSE),"")</f>
        <v/>
      </c>
      <c r="J561" s="509"/>
      <c r="K561" s="509"/>
      <c r="L561" s="509"/>
      <c r="M561" s="499"/>
      <c r="N561" s="511"/>
      <c r="O561" s="511"/>
      <c r="P561" s="512" t="str">
        <f>IFERROR(VLOOKUP(Tabla465[[#This Row],[Provincia]],[1]Prov!$A$2:$B$156,2,FALSE),"")</f>
        <v/>
      </c>
      <c r="Q561" s="513"/>
      <c r="R561" s="498"/>
      <c r="S561" s="498"/>
      <c r="T561" s="498"/>
      <c r="U561" s="493" t="str">
        <f>IFERROR(IF(AND(Tabla465[[#This Row],[Cantidad de Insumos]]="",Tabla465[[#This Row],[Precio Unitario]]=""),"",Tabla465[[#This Row],[Precio Unitario]]*Tabla465[[#This Row],[Cantidad de Insumos]]),"")</f>
        <v/>
      </c>
      <c r="V561" s="493" t="str">
        <f>IFERROR(VLOOKUP($J561,[1]Insumos!$C$2:$F$528,4,FALSE),"")</f>
        <v/>
      </c>
      <c r="W561" s="504"/>
    </row>
    <row r="562" spans="2:23" x14ac:dyDescent="0.2">
      <c r="B562" s="490" t="str">
        <f>IF(Tabla465[[#This Row],[Tipos de Acciones]]="","",CONCATENATE(Tabla465[[#This Row],[POA]],".",Tabla465[[#This Row],[SRS]],".",Tabla465[[#This Row],[AREA]],".",Tabla465[[#This Row],[TIPO]]))</f>
        <v/>
      </c>
      <c r="C562" s="490" t="str">
        <f>IF(Tabla465[[#This Row],[Tipos de Acciones]]="","",'[1]Formulario PPGR1'!$N$2)</f>
        <v/>
      </c>
      <c r="D562" s="490" t="str">
        <f>IF(Tabla465[[#This Row],[Tipos de Acciones]]="","",'[1]Formulario PPGR1'!$N$3)</f>
        <v/>
      </c>
      <c r="E562" s="490" t="str">
        <f>IF(Tabla465[[#This Row],[Tipos de Acciones]]="","",'[1]Formulario PPGR1'!$N$4)</f>
        <v/>
      </c>
      <c r="F562" s="490" t="str">
        <f>IF(Tabla465[[#This Row],[Tipos de Acciones]]="","",'[1]Formulario PPGR1'!$N$5)</f>
        <v/>
      </c>
      <c r="G562" s="499"/>
      <c r="H562" s="509"/>
      <c r="I562" s="510" t="str">
        <f>IFERROR(VLOOKUP(Tabla465[[#This Row],[Tipo de Equipo]],[1]LSIns!F16:G32,2,FALSE),"")</f>
        <v/>
      </c>
      <c r="J562" s="509"/>
      <c r="K562" s="509"/>
      <c r="L562" s="509"/>
      <c r="M562" s="499"/>
      <c r="N562" s="511"/>
      <c r="O562" s="511"/>
      <c r="P562" s="512" t="str">
        <f>IFERROR(VLOOKUP(Tabla465[[#This Row],[Provincia]],[1]Prov!$A$2:$B$156,2,FALSE),"")</f>
        <v/>
      </c>
      <c r="Q562" s="513"/>
      <c r="R562" s="498"/>
      <c r="S562" s="498"/>
      <c r="T562" s="498"/>
      <c r="U562" s="493" t="str">
        <f>IFERROR(IF(AND(Tabla465[[#This Row],[Cantidad de Insumos]]="",Tabla465[[#This Row],[Precio Unitario]]=""),"",Tabla465[[#This Row],[Precio Unitario]]*Tabla465[[#This Row],[Cantidad de Insumos]]),"")</f>
        <v/>
      </c>
      <c r="V562" s="493" t="str">
        <f>IFERROR(VLOOKUP($J562,[1]Insumos!$C$2:$F$528,4,FALSE),"")</f>
        <v/>
      </c>
      <c r="W562" s="504"/>
    </row>
    <row r="563" spans="2:23" x14ac:dyDescent="0.2">
      <c r="B563" s="490" t="str">
        <f>IF(Tabla465[[#This Row],[Tipos de Acciones]]="","",CONCATENATE(Tabla465[[#This Row],[POA]],".",Tabla465[[#This Row],[SRS]],".",Tabla465[[#This Row],[AREA]],".",Tabla465[[#This Row],[TIPO]]))</f>
        <v/>
      </c>
      <c r="C563" s="490" t="str">
        <f>IF(Tabla465[[#This Row],[Tipos de Acciones]]="","",'[1]Formulario PPGR1'!$N$2)</f>
        <v/>
      </c>
      <c r="D563" s="490" t="str">
        <f>IF(Tabla465[[#This Row],[Tipos de Acciones]]="","",'[1]Formulario PPGR1'!$N$3)</f>
        <v/>
      </c>
      <c r="E563" s="490" t="str">
        <f>IF(Tabla465[[#This Row],[Tipos de Acciones]]="","",'[1]Formulario PPGR1'!$N$4)</f>
        <v/>
      </c>
      <c r="F563" s="490" t="str">
        <f>IF(Tabla465[[#This Row],[Tipos de Acciones]]="","",'[1]Formulario PPGR1'!$N$5)</f>
        <v/>
      </c>
      <c r="G563" s="499"/>
      <c r="H563" s="509"/>
      <c r="I563" s="510" t="str">
        <f>IFERROR(VLOOKUP(Tabla465[[#This Row],[Tipo de Equipo]],[1]LSIns!F16:G32,2,FALSE),"")</f>
        <v/>
      </c>
      <c r="J563" s="509"/>
      <c r="K563" s="509"/>
      <c r="L563" s="509"/>
      <c r="M563" s="499"/>
      <c r="N563" s="511"/>
      <c r="O563" s="511"/>
      <c r="P563" s="512" t="str">
        <f>IFERROR(VLOOKUP(Tabla465[[#This Row],[Provincia]],[1]Prov!$A$2:$B$156,2,FALSE),"")</f>
        <v/>
      </c>
      <c r="Q563" s="513"/>
      <c r="R563" s="498"/>
      <c r="S563" s="498"/>
      <c r="T563" s="498"/>
      <c r="U563" s="493" t="str">
        <f>IFERROR(IF(AND(Tabla465[[#This Row],[Cantidad de Insumos]]="",Tabla465[[#This Row],[Precio Unitario]]=""),"",Tabla465[[#This Row],[Precio Unitario]]*Tabla465[[#This Row],[Cantidad de Insumos]]),"")</f>
        <v/>
      </c>
      <c r="V563" s="493" t="str">
        <f>IFERROR(VLOOKUP($J563,[1]Insumos!$C$2:$F$528,4,FALSE),"")</f>
        <v/>
      </c>
      <c r="W563" s="504"/>
    </row>
    <row r="564" spans="2:23" x14ac:dyDescent="0.2">
      <c r="B564" s="490" t="str">
        <f>IF(Tabla465[[#This Row],[Tipos de Acciones]]="","",CONCATENATE(Tabla465[[#This Row],[POA]],".",Tabla465[[#This Row],[SRS]],".",Tabla465[[#This Row],[AREA]],".",Tabla465[[#This Row],[TIPO]]))</f>
        <v/>
      </c>
      <c r="C564" s="490" t="str">
        <f>IF(Tabla465[[#This Row],[Tipos de Acciones]]="","",'[1]Formulario PPGR1'!$N$2)</f>
        <v/>
      </c>
      <c r="D564" s="490" t="str">
        <f>IF(Tabla465[[#This Row],[Tipos de Acciones]]="","",'[1]Formulario PPGR1'!$N$3)</f>
        <v/>
      </c>
      <c r="E564" s="490" t="str">
        <f>IF(Tabla465[[#This Row],[Tipos de Acciones]]="","",'[1]Formulario PPGR1'!$N$4)</f>
        <v/>
      </c>
      <c r="F564" s="490" t="str">
        <f>IF(Tabla465[[#This Row],[Tipos de Acciones]]="","",'[1]Formulario PPGR1'!$N$5)</f>
        <v/>
      </c>
      <c r="G564" s="499"/>
      <c r="H564" s="509"/>
      <c r="I564" s="510" t="str">
        <f>IFERROR(VLOOKUP(Tabla465[[#This Row],[Tipo de Equipo]],[1]LSIns!F16:G32,2,FALSE),"")</f>
        <v/>
      </c>
      <c r="J564" s="509"/>
      <c r="K564" s="509"/>
      <c r="L564" s="509"/>
      <c r="M564" s="499"/>
      <c r="N564" s="511"/>
      <c r="O564" s="511"/>
      <c r="P564" s="512" t="str">
        <f>IFERROR(VLOOKUP(Tabla465[[#This Row],[Provincia]],[1]Prov!$A$2:$B$156,2,FALSE),"")</f>
        <v/>
      </c>
      <c r="Q564" s="513"/>
      <c r="R564" s="498"/>
      <c r="S564" s="498"/>
      <c r="T564" s="498"/>
      <c r="U564" s="493" t="str">
        <f>IFERROR(IF(AND(Tabla465[[#This Row],[Cantidad de Insumos]]="",Tabla465[[#This Row],[Precio Unitario]]=""),"",Tabla465[[#This Row],[Precio Unitario]]*Tabla465[[#This Row],[Cantidad de Insumos]]),"")</f>
        <v/>
      </c>
      <c r="V564" s="493" t="str">
        <f>IFERROR(VLOOKUP($J564,[1]Insumos!$C$2:$F$528,4,FALSE),"")</f>
        <v/>
      </c>
      <c r="W564" s="504"/>
    </row>
    <row r="565" spans="2:23" x14ac:dyDescent="0.2">
      <c r="B565" s="490" t="str">
        <f>IF(Tabla465[[#This Row],[Tipos de Acciones]]="","",CONCATENATE(Tabla465[[#This Row],[POA]],".",Tabla465[[#This Row],[SRS]],".",Tabla465[[#This Row],[AREA]],".",Tabla465[[#This Row],[TIPO]]))</f>
        <v/>
      </c>
      <c r="C565" s="490" t="str">
        <f>IF(Tabla465[[#This Row],[Tipos de Acciones]]="","",'[1]Formulario PPGR1'!$N$2)</f>
        <v/>
      </c>
      <c r="D565" s="490" t="str">
        <f>IF(Tabla465[[#This Row],[Tipos de Acciones]]="","",'[1]Formulario PPGR1'!$N$3)</f>
        <v/>
      </c>
      <c r="E565" s="490" t="str">
        <f>IF(Tabla465[[#This Row],[Tipos de Acciones]]="","",'[1]Formulario PPGR1'!$N$4)</f>
        <v/>
      </c>
      <c r="F565" s="490" t="str">
        <f>IF(Tabla465[[#This Row],[Tipos de Acciones]]="","",'[1]Formulario PPGR1'!$N$5)</f>
        <v/>
      </c>
      <c r="G565" s="499"/>
      <c r="H565" s="509"/>
      <c r="I565" s="510" t="str">
        <f>IFERROR(VLOOKUP(Tabla465[[#This Row],[Tipo de Equipo]],[1]LSIns!F16:G32,2,FALSE),"")</f>
        <v/>
      </c>
      <c r="J565" s="509"/>
      <c r="K565" s="509"/>
      <c r="L565" s="509"/>
      <c r="M565" s="499"/>
      <c r="N565" s="511"/>
      <c r="O565" s="511"/>
      <c r="P565" s="512" t="str">
        <f>IFERROR(VLOOKUP(Tabla465[[#This Row],[Provincia]],[1]Prov!$A$2:$B$156,2,FALSE),"")</f>
        <v/>
      </c>
      <c r="Q565" s="513"/>
      <c r="R565" s="498"/>
      <c r="S565" s="498"/>
      <c r="T565" s="498"/>
      <c r="U565" s="493" t="str">
        <f>IFERROR(IF(AND(Tabla465[[#This Row],[Cantidad de Insumos]]="",Tabla465[[#This Row],[Precio Unitario]]=""),"",Tabla465[[#This Row],[Precio Unitario]]*Tabla465[[#This Row],[Cantidad de Insumos]]),"")</f>
        <v/>
      </c>
      <c r="V565" s="493" t="str">
        <f>IFERROR(VLOOKUP($J565,[1]Insumos!$C$2:$F$528,4,FALSE),"")</f>
        <v/>
      </c>
      <c r="W565" s="504"/>
    </row>
    <row r="566" spans="2:23" x14ac:dyDescent="0.2">
      <c r="B566" s="490" t="str">
        <f>IF(Tabla465[[#This Row],[Tipos de Acciones]]="","",CONCATENATE(Tabla465[[#This Row],[POA]],".",Tabla465[[#This Row],[SRS]],".",Tabla465[[#This Row],[AREA]],".",Tabla465[[#This Row],[TIPO]]))</f>
        <v/>
      </c>
      <c r="C566" s="490" t="str">
        <f>IF(Tabla465[[#This Row],[Tipos de Acciones]]="","",'[1]Formulario PPGR1'!$N$2)</f>
        <v/>
      </c>
      <c r="D566" s="490" t="str">
        <f>IF(Tabla465[[#This Row],[Tipos de Acciones]]="","",'[1]Formulario PPGR1'!$N$3)</f>
        <v/>
      </c>
      <c r="E566" s="490" t="str">
        <f>IF(Tabla465[[#This Row],[Tipos de Acciones]]="","",'[1]Formulario PPGR1'!$N$4)</f>
        <v/>
      </c>
      <c r="F566" s="490" t="str">
        <f>IF(Tabla465[[#This Row],[Tipos de Acciones]]="","",'[1]Formulario PPGR1'!$N$5)</f>
        <v/>
      </c>
      <c r="G566" s="499"/>
      <c r="H566" s="509"/>
      <c r="I566" s="510" t="str">
        <f>IFERROR(VLOOKUP(Tabla465[[#This Row],[Tipo de Equipo]],[1]LSIns!F16:G32,2,FALSE),"")</f>
        <v/>
      </c>
      <c r="J566" s="509"/>
      <c r="K566" s="509"/>
      <c r="L566" s="509"/>
      <c r="M566" s="499"/>
      <c r="N566" s="511"/>
      <c r="O566" s="511"/>
      <c r="P566" s="512" t="str">
        <f>IFERROR(VLOOKUP(Tabla465[[#This Row],[Provincia]],[1]Prov!$A$2:$B$156,2,FALSE),"")</f>
        <v/>
      </c>
      <c r="Q566" s="513"/>
      <c r="R566" s="498"/>
      <c r="S566" s="498"/>
      <c r="T566" s="498"/>
      <c r="U566" s="493" t="str">
        <f>IFERROR(IF(AND(Tabla465[[#This Row],[Cantidad de Insumos]]="",Tabla465[[#This Row],[Precio Unitario]]=""),"",Tabla465[[#This Row],[Precio Unitario]]*Tabla465[[#This Row],[Cantidad de Insumos]]),"")</f>
        <v/>
      </c>
      <c r="V566" s="493" t="str">
        <f>IFERROR(VLOOKUP($J566,[1]Insumos!$C$2:$F$528,4,FALSE),"")</f>
        <v/>
      </c>
      <c r="W566" s="504"/>
    </row>
    <row r="567" spans="2:23" x14ac:dyDescent="0.2">
      <c r="B567" s="490" t="str">
        <f>IF(Tabla465[[#This Row],[Tipos de Acciones]]="","",CONCATENATE(Tabla465[[#This Row],[POA]],".",Tabla465[[#This Row],[SRS]],".",Tabla465[[#This Row],[AREA]],".",Tabla465[[#This Row],[TIPO]]))</f>
        <v/>
      </c>
      <c r="C567" s="490" t="str">
        <f>IF(Tabla465[[#This Row],[Tipos de Acciones]]="","",'[1]Formulario PPGR1'!$N$2)</f>
        <v/>
      </c>
      <c r="D567" s="490" t="str">
        <f>IF(Tabla465[[#This Row],[Tipos de Acciones]]="","",'[1]Formulario PPGR1'!$N$3)</f>
        <v/>
      </c>
      <c r="E567" s="490" t="str">
        <f>IF(Tabla465[[#This Row],[Tipos de Acciones]]="","",'[1]Formulario PPGR1'!$N$4)</f>
        <v/>
      </c>
      <c r="F567" s="490" t="str">
        <f>IF(Tabla465[[#This Row],[Tipos de Acciones]]="","",'[1]Formulario PPGR1'!$N$5)</f>
        <v/>
      </c>
      <c r="G567" s="499"/>
      <c r="H567" s="509"/>
      <c r="I567" s="510" t="str">
        <f>IFERROR(VLOOKUP(Tabla465[[#This Row],[Tipo de Equipo]],[1]LSIns!F16:G32,2,FALSE),"")</f>
        <v/>
      </c>
      <c r="J567" s="509"/>
      <c r="K567" s="509"/>
      <c r="L567" s="509"/>
      <c r="M567" s="499"/>
      <c r="N567" s="511"/>
      <c r="O567" s="511"/>
      <c r="P567" s="512" t="str">
        <f>IFERROR(VLOOKUP(Tabla465[[#This Row],[Provincia]],[1]Prov!$A$2:$B$156,2,FALSE),"")</f>
        <v/>
      </c>
      <c r="Q567" s="513"/>
      <c r="R567" s="498"/>
      <c r="S567" s="498"/>
      <c r="T567" s="498"/>
      <c r="U567" s="493" t="str">
        <f>IFERROR(IF(AND(Tabla465[[#This Row],[Cantidad de Insumos]]="",Tabla465[[#This Row],[Precio Unitario]]=""),"",Tabla465[[#This Row],[Precio Unitario]]*Tabla465[[#This Row],[Cantidad de Insumos]]),"")</f>
        <v/>
      </c>
      <c r="V567" s="493" t="str">
        <f>IFERROR(VLOOKUP($J567,[1]Insumos!$C$2:$F$528,4,FALSE),"")</f>
        <v/>
      </c>
      <c r="W567" s="504"/>
    </row>
    <row r="568" spans="2:23" x14ac:dyDescent="0.2">
      <c r="B568" s="490" t="str">
        <f>IF(Tabla465[[#This Row],[Tipos de Acciones]]="","",CONCATENATE(Tabla465[[#This Row],[POA]],".",Tabla465[[#This Row],[SRS]],".",Tabla465[[#This Row],[AREA]],".",Tabla465[[#This Row],[TIPO]]))</f>
        <v/>
      </c>
      <c r="C568" s="490" t="str">
        <f>IF(Tabla465[[#This Row],[Tipos de Acciones]]="","",'[1]Formulario PPGR1'!$N$2)</f>
        <v/>
      </c>
      <c r="D568" s="490" t="str">
        <f>IF(Tabla465[[#This Row],[Tipos de Acciones]]="","",'[1]Formulario PPGR1'!$N$3)</f>
        <v/>
      </c>
      <c r="E568" s="490" t="str">
        <f>IF(Tabla465[[#This Row],[Tipos de Acciones]]="","",'[1]Formulario PPGR1'!$N$4)</f>
        <v/>
      </c>
      <c r="F568" s="490" t="str">
        <f>IF(Tabla465[[#This Row],[Tipos de Acciones]]="","",'[1]Formulario PPGR1'!$N$5)</f>
        <v/>
      </c>
      <c r="G568" s="499"/>
      <c r="H568" s="509"/>
      <c r="I568" s="510" t="str">
        <f>IFERROR(VLOOKUP(Tabla465[[#This Row],[Tipo de Equipo]],[1]LSIns!F16:G32,2,FALSE),"")</f>
        <v/>
      </c>
      <c r="J568" s="509"/>
      <c r="K568" s="509"/>
      <c r="L568" s="509"/>
      <c r="M568" s="499"/>
      <c r="N568" s="511"/>
      <c r="O568" s="511"/>
      <c r="P568" s="512" t="str">
        <f>IFERROR(VLOOKUP(Tabla465[[#This Row],[Provincia]],[1]Prov!$A$2:$B$156,2,FALSE),"")</f>
        <v/>
      </c>
      <c r="Q568" s="513"/>
      <c r="R568" s="498"/>
      <c r="S568" s="498"/>
      <c r="T568" s="498"/>
      <c r="U568" s="493" t="str">
        <f>IFERROR(IF(AND(Tabla465[[#This Row],[Cantidad de Insumos]]="",Tabla465[[#This Row],[Precio Unitario]]=""),"",Tabla465[[#This Row],[Precio Unitario]]*Tabla465[[#This Row],[Cantidad de Insumos]]),"")</f>
        <v/>
      </c>
      <c r="V568" s="493" t="str">
        <f>IFERROR(VLOOKUP($J568,[1]Insumos!$C$2:$F$528,4,FALSE),"")</f>
        <v/>
      </c>
      <c r="W568" s="504"/>
    </row>
    <row r="569" spans="2:23" x14ac:dyDescent="0.2">
      <c r="B569" s="490" t="str">
        <f>IF(Tabla465[[#This Row],[Tipos de Acciones]]="","",CONCATENATE(Tabla465[[#This Row],[POA]],".",Tabla465[[#This Row],[SRS]],".",Tabla465[[#This Row],[AREA]],".",Tabla465[[#This Row],[TIPO]]))</f>
        <v/>
      </c>
      <c r="C569" s="490" t="str">
        <f>IF(Tabla465[[#This Row],[Tipos de Acciones]]="","",'[1]Formulario PPGR1'!$N$2)</f>
        <v/>
      </c>
      <c r="D569" s="490" t="str">
        <f>IF(Tabla465[[#This Row],[Tipos de Acciones]]="","",'[1]Formulario PPGR1'!$N$3)</f>
        <v/>
      </c>
      <c r="E569" s="490" t="str">
        <f>IF(Tabla465[[#This Row],[Tipos de Acciones]]="","",'[1]Formulario PPGR1'!$N$4)</f>
        <v/>
      </c>
      <c r="F569" s="490" t="str">
        <f>IF(Tabla465[[#This Row],[Tipos de Acciones]]="","",'[1]Formulario PPGR1'!$N$5)</f>
        <v/>
      </c>
      <c r="G569" s="499"/>
      <c r="H569" s="509"/>
      <c r="I569" s="510" t="str">
        <f>IFERROR(VLOOKUP(Tabla465[[#This Row],[Tipo de Equipo]],[1]LSIns!F16:G32,2,FALSE),"")</f>
        <v/>
      </c>
      <c r="J569" s="509"/>
      <c r="K569" s="509"/>
      <c r="L569" s="509"/>
      <c r="M569" s="499"/>
      <c r="N569" s="511"/>
      <c r="O569" s="511"/>
      <c r="P569" s="512" t="str">
        <f>IFERROR(VLOOKUP(Tabla465[[#This Row],[Provincia]],[1]Prov!$A$2:$B$156,2,FALSE),"")</f>
        <v/>
      </c>
      <c r="Q569" s="513"/>
      <c r="R569" s="498"/>
      <c r="S569" s="498"/>
      <c r="T569" s="498"/>
      <c r="U569" s="493" t="str">
        <f>IFERROR(IF(AND(Tabla465[[#This Row],[Cantidad de Insumos]]="",Tabla465[[#This Row],[Precio Unitario]]=""),"",Tabla465[[#This Row],[Precio Unitario]]*Tabla465[[#This Row],[Cantidad de Insumos]]),"")</f>
        <v/>
      </c>
      <c r="V569" s="493" t="str">
        <f>IFERROR(VLOOKUP($J569,[1]Insumos!$C$2:$F$528,4,FALSE),"")</f>
        <v/>
      </c>
      <c r="W569" s="504"/>
    </row>
    <row r="570" spans="2:23" x14ac:dyDescent="0.2">
      <c r="B570" s="490" t="str">
        <f>IF(Tabla465[[#This Row],[Tipos de Acciones]]="","",CONCATENATE(Tabla465[[#This Row],[POA]],".",Tabla465[[#This Row],[SRS]],".",Tabla465[[#This Row],[AREA]],".",Tabla465[[#This Row],[TIPO]]))</f>
        <v/>
      </c>
      <c r="C570" s="490" t="str">
        <f>IF(Tabla465[[#This Row],[Tipos de Acciones]]="","",'[1]Formulario PPGR1'!$N$2)</f>
        <v/>
      </c>
      <c r="D570" s="490" t="str">
        <f>IF(Tabla465[[#This Row],[Tipos de Acciones]]="","",'[1]Formulario PPGR1'!$N$3)</f>
        <v/>
      </c>
      <c r="E570" s="490" t="str">
        <f>IF(Tabla465[[#This Row],[Tipos de Acciones]]="","",'[1]Formulario PPGR1'!$N$4)</f>
        <v/>
      </c>
      <c r="F570" s="490" t="str">
        <f>IF(Tabla465[[#This Row],[Tipos de Acciones]]="","",'[1]Formulario PPGR1'!$N$5)</f>
        <v/>
      </c>
      <c r="G570" s="499"/>
      <c r="H570" s="509"/>
      <c r="I570" s="510" t="str">
        <f>IFERROR(VLOOKUP(Tabla465[[#This Row],[Tipo de Equipo]],[1]LSIns!F16:G32,2,FALSE),"")</f>
        <v/>
      </c>
      <c r="J570" s="509"/>
      <c r="K570" s="509"/>
      <c r="L570" s="509"/>
      <c r="M570" s="499"/>
      <c r="N570" s="511"/>
      <c r="O570" s="511"/>
      <c r="P570" s="512" t="str">
        <f>IFERROR(VLOOKUP(Tabla465[[#This Row],[Provincia]],[1]Prov!$A$2:$B$156,2,FALSE),"")</f>
        <v/>
      </c>
      <c r="Q570" s="513"/>
      <c r="R570" s="498"/>
      <c r="S570" s="498"/>
      <c r="T570" s="498"/>
      <c r="U570" s="493" t="str">
        <f>IFERROR(IF(AND(Tabla465[[#This Row],[Cantidad de Insumos]]="",Tabla465[[#This Row],[Precio Unitario]]=""),"",Tabla465[[#This Row],[Precio Unitario]]*Tabla465[[#This Row],[Cantidad de Insumos]]),"")</f>
        <v/>
      </c>
      <c r="V570" s="493" t="str">
        <f>IFERROR(VLOOKUP($J570,[1]Insumos!$C$2:$F$528,4,FALSE),"")</f>
        <v/>
      </c>
      <c r="W570" s="504"/>
    </row>
    <row r="571" spans="2:23" x14ac:dyDescent="0.2">
      <c r="B571" s="490" t="str">
        <f>IF(Tabla465[[#This Row],[Tipos de Acciones]]="","",CONCATENATE(Tabla465[[#This Row],[POA]],".",Tabla465[[#This Row],[SRS]],".",Tabla465[[#This Row],[AREA]],".",Tabla465[[#This Row],[TIPO]]))</f>
        <v/>
      </c>
      <c r="C571" s="490" t="str">
        <f>IF(Tabla465[[#This Row],[Tipos de Acciones]]="","",'[1]Formulario PPGR1'!$N$2)</f>
        <v/>
      </c>
      <c r="D571" s="490" t="str">
        <f>IF(Tabla465[[#This Row],[Tipos de Acciones]]="","",'[1]Formulario PPGR1'!$N$3)</f>
        <v/>
      </c>
      <c r="E571" s="490" t="str">
        <f>IF(Tabla465[[#This Row],[Tipos de Acciones]]="","",'[1]Formulario PPGR1'!$N$4)</f>
        <v/>
      </c>
      <c r="F571" s="490" t="str">
        <f>IF(Tabla465[[#This Row],[Tipos de Acciones]]="","",'[1]Formulario PPGR1'!$N$5)</f>
        <v/>
      </c>
      <c r="G571" s="499"/>
      <c r="H571" s="509"/>
      <c r="I571" s="510" t="str">
        <f>IFERROR(VLOOKUP(Tabla465[[#This Row],[Tipo de Equipo]],[1]LSIns!F16:G32,2,FALSE),"")</f>
        <v/>
      </c>
      <c r="J571" s="509"/>
      <c r="K571" s="509"/>
      <c r="L571" s="509"/>
      <c r="M571" s="499"/>
      <c r="N571" s="511"/>
      <c r="O571" s="511"/>
      <c r="P571" s="512" t="str">
        <f>IFERROR(VLOOKUP(Tabla465[[#This Row],[Provincia]],[1]Prov!$A$2:$B$156,2,FALSE),"")</f>
        <v/>
      </c>
      <c r="Q571" s="513"/>
      <c r="R571" s="498"/>
      <c r="S571" s="498"/>
      <c r="T571" s="498"/>
      <c r="U571" s="493" t="str">
        <f>IFERROR(IF(AND(Tabla465[[#This Row],[Cantidad de Insumos]]="",Tabla465[[#This Row],[Precio Unitario]]=""),"",Tabla465[[#This Row],[Precio Unitario]]*Tabla465[[#This Row],[Cantidad de Insumos]]),"")</f>
        <v/>
      </c>
      <c r="V571" s="493" t="str">
        <f>IFERROR(VLOOKUP($J571,[1]Insumos!$C$2:$F$528,4,FALSE),"")</f>
        <v/>
      </c>
      <c r="W571" s="504"/>
    </row>
    <row r="572" spans="2:23" x14ac:dyDescent="0.2">
      <c r="B572" s="490" t="str">
        <f>IF(Tabla465[[#This Row],[Tipos de Acciones]]="","",CONCATENATE(Tabla465[[#This Row],[POA]],".",Tabla465[[#This Row],[SRS]],".",Tabla465[[#This Row],[AREA]],".",Tabla465[[#This Row],[TIPO]]))</f>
        <v/>
      </c>
      <c r="C572" s="490" t="str">
        <f>IF(Tabla465[[#This Row],[Tipos de Acciones]]="","",'[1]Formulario PPGR1'!$N$2)</f>
        <v/>
      </c>
      <c r="D572" s="490" t="str">
        <f>IF(Tabla465[[#This Row],[Tipos de Acciones]]="","",'[1]Formulario PPGR1'!$N$3)</f>
        <v/>
      </c>
      <c r="E572" s="490" t="str">
        <f>IF(Tabla465[[#This Row],[Tipos de Acciones]]="","",'[1]Formulario PPGR1'!$N$4)</f>
        <v/>
      </c>
      <c r="F572" s="490" t="str">
        <f>IF(Tabla465[[#This Row],[Tipos de Acciones]]="","",'[1]Formulario PPGR1'!$N$5)</f>
        <v/>
      </c>
      <c r="G572" s="499"/>
      <c r="H572" s="509"/>
      <c r="I572" s="510" t="str">
        <f>IFERROR(VLOOKUP(Tabla465[[#This Row],[Tipo de Equipo]],[1]LSIns!F16:G32,2,FALSE),"")</f>
        <v/>
      </c>
      <c r="J572" s="509"/>
      <c r="K572" s="509"/>
      <c r="L572" s="509"/>
      <c r="M572" s="499"/>
      <c r="N572" s="511"/>
      <c r="O572" s="511"/>
      <c r="P572" s="512" t="str">
        <f>IFERROR(VLOOKUP(Tabla465[[#This Row],[Provincia]],[1]Prov!$A$2:$B$156,2,FALSE),"")</f>
        <v/>
      </c>
      <c r="Q572" s="513"/>
      <c r="R572" s="498"/>
      <c r="S572" s="498"/>
      <c r="T572" s="498"/>
      <c r="U572" s="493" t="str">
        <f>IFERROR(IF(AND(Tabla465[[#This Row],[Cantidad de Insumos]]="",Tabla465[[#This Row],[Precio Unitario]]=""),"",Tabla465[[#This Row],[Precio Unitario]]*Tabla465[[#This Row],[Cantidad de Insumos]]),"")</f>
        <v/>
      </c>
      <c r="V572" s="493" t="str">
        <f>IFERROR(VLOOKUP($J572,[1]Insumos!$C$2:$F$528,4,FALSE),"")</f>
        <v/>
      </c>
      <c r="W572" s="504"/>
    </row>
    <row r="573" spans="2:23" x14ac:dyDescent="0.2">
      <c r="B573" s="490" t="str">
        <f>IF(Tabla465[[#This Row],[Tipos de Acciones]]="","",CONCATENATE(Tabla465[[#This Row],[POA]],".",Tabla465[[#This Row],[SRS]],".",Tabla465[[#This Row],[AREA]],".",Tabla465[[#This Row],[TIPO]]))</f>
        <v/>
      </c>
      <c r="C573" s="490" t="str">
        <f>IF(Tabla465[[#This Row],[Tipos de Acciones]]="","",'[1]Formulario PPGR1'!$N$2)</f>
        <v/>
      </c>
      <c r="D573" s="490" t="str">
        <f>IF(Tabla465[[#This Row],[Tipos de Acciones]]="","",'[1]Formulario PPGR1'!$N$3)</f>
        <v/>
      </c>
      <c r="E573" s="490" t="str">
        <f>IF(Tabla465[[#This Row],[Tipos de Acciones]]="","",'[1]Formulario PPGR1'!$N$4)</f>
        <v/>
      </c>
      <c r="F573" s="490" t="str">
        <f>IF(Tabla465[[#This Row],[Tipos de Acciones]]="","",'[1]Formulario PPGR1'!$N$5)</f>
        <v/>
      </c>
      <c r="G573" s="499"/>
      <c r="H573" s="509"/>
      <c r="I573" s="510" t="str">
        <f>IFERROR(VLOOKUP(Tabla465[[#This Row],[Tipo de Equipo]],[1]LSIns!F16:G32,2,FALSE),"")</f>
        <v/>
      </c>
      <c r="J573" s="509"/>
      <c r="K573" s="509"/>
      <c r="L573" s="509"/>
      <c r="M573" s="499"/>
      <c r="N573" s="511"/>
      <c r="O573" s="511"/>
      <c r="P573" s="512" t="str">
        <f>IFERROR(VLOOKUP(Tabla465[[#This Row],[Provincia]],[1]Prov!$A$2:$B$156,2,FALSE),"")</f>
        <v/>
      </c>
      <c r="Q573" s="513"/>
      <c r="R573" s="498"/>
      <c r="S573" s="498"/>
      <c r="T573" s="498"/>
      <c r="U573" s="493" t="str">
        <f>IFERROR(IF(AND(Tabla465[[#This Row],[Cantidad de Insumos]]="",Tabla465[[#This Row],[Precio Unitario]]=""),"",Tabla465[[#This Row],[Precio Unitario]]*Tabla465[[#This Row],[Cantidad de Insumos]]),"")</f>
        <v/>
      </c>
      <c r="V573" s="493" t="str">
        <f>IFERROR(VLOOKUP($J573,[1]Insumos!$C$2:$F$528,4,FALSE),"")</f>
        <v/>
      </c>
      <c r="W573" s="504"/>
    </row>
    <row r="574" spans="2:23" x14ac:dyDescent="0.2">
      <c r="B574" s="490" t="str">
        <f>IF(Tabla465[[#This Row],[Tipos de Acciones]]="","",CONCATENATE(Tabla465[[#This Row],[POA]],".",Tabla465[[#This Row],[SRS]],".",Tabla465[[#This Row],[AREA]],".",Tabla465[[#This Row],[TIPO]]))</f>
        <v/>
      </c>
      <c r="C574" s="490" t="str">
        <f>IF(Tabla465[[#This Row],[Tipos de Acciones]]="","",'[1]Formulario PPGR1'!$N$2)</f>
        <v/>
      </c>
      <c r="D574" s="490" t="str">
        <f>IF(Tabla465[[#This Row],[Tipos de Acciones]]="","",'[1]Formulario PPGR1'!$N$3)</f>
        <v/>
      </c>
      <c r="E574" s="490" t="str">
        <f>IF(Tabla465[[#This Row],[Tipos de Acciones]]="","",'[1]Formulario PPGR1'!$N$4)</f>
        <v/>
      </c>
      <c r="F574" s="490" t="str">
        <f>IF(Tabla465[[#This Row],[Tipos de Acciones]]="","",'[1]Formulario PPGR1'!$N$5)</f>
        <v/>
      </c>
      <c r="G574" s="499"/>
      <c r="H574" s="509"/>
      <c r="I574" s="510" t="str">
        <f>IFERROR(VLOOKUP(Tabla465[[#This Row],[Tipo de Equipo]],[1]LSIns!F16:G32,2,FALSE),"")</f>
        <v/>
      </c>
      <c r="J574" s="509"/>
      <c r="K574" s="509"/>
      <c r="L574" s="509"/>
      <c r="M574" s="499"/>
      <c r="N574" s="511"/>
      <c r="O574" s="511"/>
      <c r="P574" s="512" t="str">
        <f>IFERROR(VLOOKUP(Tabla465[[#This Row],[Provincia]],[1]Prov!$A$2:$B$156,2,FALSE),"")</f>
        <v/>
      </c>
      <c r="Q574" s="513"/>
      <c r="R574" s="498"/>
      <c r="S574" s="498"/>
      <c r="T574" s="498"/>
      <c r="U574" s="493" t="str">
        <f>IFERROR(IF(AND(Tabla465[[#This Row],[Cantidad de Insumos]]="",Tabla465[[#This Row],[Precio Unitario]]=""),"",Tabla465[[#This Row],[Precio Unitario]]*Tabla465[[#This Row],[Cantidad de Insumos]]),"")</f>
        <v/>
      </c>
      <c r="V574" s="493" t="str">
        <f>IFERROR(VLOOKUP($J574,[1]Insumos!$C$2:$F$528,4,FALSE),"")</f>
        <v/>
      </c>
      <c r="W574" s="504"/>
    </row>
    <row r="575" spans="2:23" x14ac:dyDescent="0.2">
      <c r="B575" s="490" t="str">
        <f>IF(Tabla465[[#This Row],[Tipos de Acciones]]="","",CONCATENATE(Tabla465[[#This Row],[POA]],".",Tabla465[[#This Row],[SRS]],".",Tabla465[[#This Row],[AREA]],".",Tabla465[[#This Row],[TIPO]]))</f>
        <v/>
      </c>
      <c r="C575" s="490" t="str">
        <f>IF(Tabla465[[#This Row],[Tipos de Acciones]]="","",'[1]Formulario PPGR1'!$N$2)</f>
        <v/>
      </c>
      <c r="D575" s="490" t="str">
        <f>IF(Tabla465[[#This Row],[Tipos de Acciones]]="","",'[1]Formulario PPGR1'!$N$3)</f>
        <v/>
      </c>
      <c r="E575" s="490" t="str">
        <f>IF(Tabla465[[#This Row],[Tipos de Acciones]]="","",'[1]Formulario PPGR1'!$N$4)</f>
        <v/>
      </c>
      <c r="F575" s="490" t="str">
        <f>IF(Tabla465[[#This Row],[Tipos de Acciones]]="","",'[1]Formulario PPGR1'!$N$5)</f>
        <v/>
      </c>
      <c r="G575" s="499"/>
      <c r="H575" s="509"/>
      <c r="I575" s="510" t="str">
        <f>IFERROR(VLOOKUP(Tabla465[[#This Row],[Tipo de Equipo]],[1]LSIns!F16:G32,2,FALSE),"")</f>
        <v/>
      </c>
      <c r="J575" s="509"/>
      <c r="K575" s="509"/>
      <c r="L575" s="509"/>
      <c r="M575" s="499"/>
      <c r="N575" s="511"/>
      <c r="O575" s="511"/>
      <c r="P575" s="512" t="str">
        <f>IFERROR(VLOOKUP(Tabla465[[#This Row],[Provincia]],[1]Prov!$A$2:$B$156,2,FALSE),"")</f>
        <v/>
      </c>
      <c r="Q575" s="513"/>
      <c r="R575" s="498"/>
      <c r="S575" s="498"/>
      <c r="T575" s="498"/>
      <c r="U575" s="493" t="str">
        <f>IFERROR(IF(AND(Tabla465[[#This Row],[Cantidad de Insumos]]="",Tabla465[[#This Row],[Precio Unitario]]=""),"",Tabla465[[#This Row],[Precio Unitario]]*Tabla465[[#This Row],[Cantidad de Insumos]]),"")</f>
        <v/>
      </c>
      <c r="V575" s="493" t="str">
        <f>IFERROR(VLOOKUP($J575,[1]Insumos!$C$2:$F$528,4,FALSE),"")</f>
        <v/>
      </c>
      <c r="W575" s="504"/>
    </row>
    <row r="576" spans="2:23" x14ac:dyDescent="0.2">
      <c r="B576" s="490" t="str">
        <f>IF(Tabla465[[#This Row],[Tipos de Acciones]]="","",CONCATENATE(Tabla465[[#This Row],[POA]],".",Tabla465[[#This Row],[SRS]],".",Tabla465[[#This Row],[AREA]],".",Tabla465[[#This Row],[TIPO]]))</f>
        <v/>
      </c>
      <c r="C576" s="490" t="str">
        <f>IF(Tabla465[[#This Row],[Tipos de Acciones]]="","",'[1]Formulario PPGR1'!$N$2)</f>
        <v/>
      </c>
      <c r="D576" s="490" t="str">
        <f>IF(Tabla465[[#This Row],[Tipos de Acciones]]="","",'[1]Formulario PPGR1'!$N$3)</f>
        <v/>
      </c>
      <c r="E576" s="490" t="str">
        <f>IF(Tabla465[[#This Row],[Tipos de Acciones]]="","",'[1]Formulario PPGR1'!$N$4)</f>
        <v/>
      </c>
      <c r="F576" s="490" t="str">
        <f>IF(Tabla465[[#This Row],[Tipos de Acciones]]="","",'[1]Formulario PPGR1'!$N$5)</f>
        <v/>
      </c>
      <c r="G576" s="499"/>
      <c r="H576" s="509"/>
      <c r="I576" s="510" t="str">
        <f>IFERROR(VLOOKUP(Tabla465[[#This Row],[Tipo de Equipo]],[1]LSIns!F16:G32,2,FALSE),"")</f>
        <v/>
      </c>
      <c r="J576" s="509"/>
      <c r="K576" s="509"/>
      <c r="L576" s="509"/>
      <c r="M576" s="499"/>
      <c r="N576" s="511"/>
      <c r="O576" s="511"/>
      <c r="P576" s="512" t="str">
        <f>IFERROR(VLOOKUP(Tabla465[[#This Row],[Provincia]],[1]Prov!$A$2:$B$156,2,FALSE),"")</f>
        <v/>
      </c>
      <c r="Q576" s="513"/>
      <c r="R576" s="498"/>
      <c r="S576" s="498"/>
      <c r="T576" s="498"/>
      <c r="U576" s="493" t="str">
        <f>IFERROR(IF(AND(Tabla465[[#This Row],[Cantidad de Insumos]]="",Tabla465[[#This Row],[Precio Unitario]]=""),"",Tabla465[[#This Row],[Precio Unitario]]*Tabla465[[#This Row],[Cantidad de Insumos]]),"")</f>
        <v/>
      </c>
      <c r="V576" s="493" t="str">
        <f>IFERROR(VLOOKUP($J576,[1]Insumos!$C$2:$F$528,4,FALSE),"")</f>
        <v/>
      </c>
      <c r="W576" s="504"/>
    </row>
    <row r="577" spans="2:23" x14ac:dyDescent="0.2">
      <c r="B577" s="490" t="str">
        <f>IF(Tabla465[[#This Row],[Tipos de Acciones]]="","",CONCATENATE(Tabla465[[#This Row],[POA]],".",Tabla465[[#This Row],[SRS]],".",Tabla465[[#This Row],[AREA]],".",Tabla465[[#This Row],[TIPO]]))</f>
        <v/>
      </c>
      <c r="C577" s="490" t="str">
        <f>IF(Tabla465[[#This Row],[Tipos de Acciones]]="","",'[1]Formulario PPGR1'!$N$2)</f>
        <v/>
      </c>
      <c r="D577" s="490" t="str">
        <f>IF(Tabla465[[#This Row],[Tipos de Acciones]]="","",'[1]Formulario PPGR1'!$N$3)</f>
        <v/>
      </c>
      <c r="E577" s="490" t="str">
        <f>IF(Tabla465[[#This Row],[Tipos de Acciones]]="","",'[1]Formulario PPGR1'!$N$4)</f>
        <v/>
      </c>
      <c r="F577" s="490" t="str">
        <f>IF(Tabla465[[#This Row],[Tipos de Acciones]]="","",'[1]Formulario PPGR1'!$N$5)</f>
        <v/>
      </c>
      <c r="G577" s="499"/>
      <c r="H577" s="509"/>
      <c r="I577" s="510" t="str">
        <f>IFERROR(VLOOKUP(Tabla465[[#This Row],[Tipo de Equipo]],[1]LSIns!F16:G32,2,FALSE),"")</f>
        <v/>
      </c>
      <c r="J577" s="509"/>
      <c r="K577" s="509"/>
      <c r="L577" s="509"/>
      <c r="M577" s="499"/>
      <c r="N577" s="511"/>
      <c r="O577" s="511"/>
      <c r="P577" s="512" t="str">
        <f>IFERROR(VLOOKUP(Tabla465[[#This Row],[Provincia]],[1]Prov!$A$2:$B$156,2,FALSE),"")</f>
        <v/>
      </c>
      <c r="Q577" s="513"/>
      <c r="R577" s="498"/>
      <c r="S577" s="498"/>
      <c r="T577" s="498"/>
      <c r="U577" s="493" t="str">
        <f>IFERROR(IF(AND(Tabla465[[#This Row],[Cantidad de Insumos]]="",Tabla465[[#This Row],[Precio Unitario]]=""),"",Tabla465[[#This Row],[Precio Unitario]]*Tabla465[[#This Row],[Cantidad de Insumos]]),"")</f>
        <v/>
      </c>
      <c r="V577" s="493" t="str">
        <f>IFERROR(VLOOKUP($J577,[1]Insumos!$C$2:$F$528,4,FALSE),"")</f>
        <v/>
      </c>
      <c r="W577" s="504"/>
    </row>
    <row r="578" spans="2:23" x14ac:dyDescent="0.2">
      <c r="B578" s="490" t="str">
        <f>IF(Tabla465[[#This Row],[Tipos de Acciones]]="","",CONCATENATE(Tabla465[[#This Row],[POA]],".",Tabla465[[#This Row],[SRS]],".",Tabla465[[#This Row],[AREA]],".",Tabla465[[#This Row],[TIPO]]))</f>
        <v/>
      </c>
      <c r="C578" s="490" t="str">
        <f>IF(Tabla465[[#This Row],[Tipos de Acciones]]="","",'[1]Formulario PPGR1'!$N$2)</f>
        <v/>
      </c>
      <c r="D578" s="490" t="str">
        <f>IF(Tabla465[[#This Row],[Tipos de Acciones]]="","",'[1]Formulario PPGR1'!$N$3)</f>
        <v/>
      </c>
      <c r="E578" s="490" t="str">
        <f>IF(Tabla465[[#This Row],[Tipos de Acciones]]="","",'[1]Formulario PPGR1'!$N$4)</f>
        <v/>
      </c>
      <c r="F578" s="490" t="str">
        <f>IF(Tabla465[[#This Row],[Tipos de Acciones]]="","",'[1]Formulario PPGR1'!$N$5)</f>
        <v/>
      </c>
      <c r="G578" s="499"/>
      <c r="H578" s="509"/>
      <c r="I578" s="510" t="str">
        <f>IFERROR(VLOOKUP(Tabla465[[#This Row],[Tipo de Equipo]],[1]LSIns!F16:G32,2,FALSE),"")</f>
        <v/>
      </c>
      <c r="J578" s="509"/>
      <c r="K578" s="509"/>
      <c r="L578" s="509"/>
      <c r="M578" s="499"/>
      <c r="N578" s="511"/>
      <c r="O578" s="511"/>
      <c r="P578" s="512" t="str">
        <f>IFERROR(VLOOKUP(Tabla465[[#This Row],[Provincia]],[1]Prov!$A$2:$B$156,2,FALSE),"")</f>
        <v/>
      </c>
      <c r="Q578" s="513"/>
      <c r="R578" s="498"/>
      <c r="S578" s="498"/>
      <c r="T578" s="498"/>
      <c r="U578" s="493" t="str">
        <f>IFERROR(IF(AND(Tabla465[[#This Row],[Cantidad de Insumos]]="",Tabla465[[#This Row],[Precio Unitario]]=""),"",Tabla465[[#This Row],[Precio Unitario]]*Tabla465[[#This Row],[Cantidad de Insumos]]),"")</f>
        <v/>
      </c>
      <c r="V578" s="493" t="str">
        <f>IFERROR(VLOOKUP($J578,[1]Insumos!$C$2:$F$528,4,FALSE),"")</f>
        <v/>
      </c>
      <c r="W578" s="504"/>
    </row>
    <row r="579" spans="2:23" x14ac:dyDescent="0.2">
      <c r="B579" s="490" t="str">
        <f>IF(Tabla465[[#This Row],[Tipos de Acciones]]="","",CONCATENATE(Tabla465[[#This Row],[POA]],".",Tabla465[[#This Row],[SRS]],".",Tabla465[[#This Row],[AREA]],".",Tabla465[[#This Row],[TIPO]]))</f>
        <v/>
      </c>
      <c r="C579" s="490" t="str">
        <f>IF(Tabla465[[#This Row],[Tipos de Acciones]]="","",'[1]Formulario PPGR1'!$N$2)</f>
        <v/>
      </c>
      <c r="D579" s="490" t="str">
        <f>IF(Tabla465[[#This Row],[Tipos de Acciones]]="","",'[1]Formulario PPGR1'!$N$3)</f>
        <v/>
      </c>
      <c r="E579" s="490" t="str">
        <f>IF(Tabla465[[#This Row],[Tipos de Acciones]]="","",'[1]Formulario PPGR1'!$N$4)</f>
        <v/>
      </c>
      <c r="F579" s="490" t="str">
        <f>IF(Tabla465[[#This Row],[Tipos de Acciones]]="","",'[1]Formulario PPGR1'!$N$5)</f>
        <v/>
      </c>
      <c r="G579" s="499"/>
      <c r="H579" s="509"/>
      <c r="I579" s="510" t="str">
        <f>IFERROR(VLOOKUP(Tabla465[[#This Row],[Tipo de Equipo]],[1]LSIns!F16:G32,2,FALSE),"")</f>
        <v/>
      </c>
      <c r="J579" s="509"/>
      <c r="K579" s="509"/>
      <c r="L579" s="509"/>
      <c r="M579" s="499"/>
      <c r="N579" s="511"/>
      <c r="O579" s="511"/>
      <c r="P579" s="512" t="str">
        <f>IFERROR(VLOOKUP(Tabla465[[#This Row],[Provincia]],[1]Prov!$A$2:$B$156,2,FALSE),"")</f>
        <v/>
      </c>
      <c r="Q579" s="513"/>
      <c r="R579" s="498"/>
      <c r="S579" s="498"/>
      <c r="T579" s="498"/>
      <c r="U579" s="493" t="str">
        <f>IFERROR(IF(AND(Tabla465[[#This Row],[Cantidad de Insumos]]="",Tabla465[[#This Row],[Precio Unitario]]=""),"",Tabla465[[#This Row],[Precio Unitario]]*Tabla465[[#This Row],[Cantidad de Insumos]]),"")</f>
        <v/>
      </c>
      <c r="V579" s="493" t="str">
        <f>IFERROR(VLOOKUP($J579,[1]Insumos!$C$2:$F$528,4,FALSE),"")</f>
        <v/>
      </c>
      <c r="W579" s="504"/>
    </row>
    <row r="580" spans="2:23" x14ac:dyDescent="0.2">
      <c r="B580" s="490" t="str">
        <f>IF(Tabla465[[#This Row],[Tipos de Acciones]]="","",CONCATENATE(Tabla465[[#This Row],[POA]],".",Tabla465[[#This Row],[SRS]],".",Tabla465[[#This Row],[AREA]],".",Tabla465[[#This Row],[TIPO]]))</f>
        <v/>
      </c>
      <c r="C580" s="490" t="str">
        <f>IF(Tabla465[[#This Row],[Tipos de Acciones]]="","",'[1]Formulario PPGR1'!$N$2)</f>
        <v/>
      </c>
      <c r="D580" s="490" t="str">
        <f>IF(Tabla465[[#This Row],[Tipos de Acciones]]="","",'[1]Formulario PPGR1'!$N$3)</f>
        <v/>
      </c>
      <c r="E580" s="490" t="str">
        <f>IF(Tabla465[[#This Row],[Tipos de Acciones]]="","",'[1]Formulario PPGR1'!$N$4)</f>
        <v/>
      </c>
      <c r="F580" s="490" t="str">
        <f>IF(Tabla465[[#This Row],[Tipos de Acciones]]="","",'[1]Formulario PPGR1'!$N$5)</f>
        <v/>
      </c>
      <c r="G580" s="499"/>
      <c r="H580" s="509"/>
      <c r="I580" s="510" t="str">
        <f>IFERROR(VLOOKUP(Tabla465[[#This Row],[Tipo de Equipo]],[1]LSIns!F16:G32,2,FALSE),"")</f>
        <v/>
      </c>
      <c r="J580" s="509"/>
      <c r="K580" s="509"/>
      <c r="L580" s="509"/>
      <c r="M580" s="499"/>
      <c r="N580" s="511"/>
      <c r="O580" s="511"/>
      <c r="P580" s="512" t="str">
        <f>IFERROR(VLOOKUP(Tabla465[[#This Row],[Provincia]],[1]Prov!$A$2:$B$156,2,FALSE),"")</f>
        <v/>
      </c>
      <c r="Q580" s="513"/>
      <c r="R580" s="498"/>
      <c r="S580" s="498"/>
      <c r="T580" s="498"/>
      <c r="U580" s="493" t="str">
        <f>IFERROR(IF(AND(Tabla465[[#This Row],[Cantidad de Insumos]]="",Tabla465[[#This Row],[Precio Unitario]]=""),"",Tabla465[[#This Row],[Precio Unitario]]*Tabla465[[#This Row],[Cantidad de Insumos]]),"")</f>
        <v/>
      </c>
      <c r="V580" s="493" t="str">
        <f>IFERROR(VLOOKUP($J580,[1]Insumos!$C$2:$F$528,4,FALSE),"")</f>
        <v/>
      </c>
      <c r="W580" s="504"/>
    </row>
    <row r="581" spans="2:23" x14ac:dyDescent="0.2">
      <c r="B581" s="490" t="str">
        <f>IF(Tabla465[[#This Row],[Tipos de Acciones]]="","",CONCATENATE(Tabla465[[#This Row],[POA]],".",Tabla465[[#This Row],[SRS]],".",Tabla465[[#This Row],[AREA]],".",Tabla465[[#This Row],[TIPO]]))</f>
        <v/>
      </c>
      <c r="C581" s="490" t="str">
        <f>IF(Tabla465[[#This Row],[Tipos de Acciones]]="","",'[1]Formulario PPGR1'!$N$2)</f>
        <v/>
      </c>
      <c r="D581" s="490" t="str">
        <f>IF(Tabla465[[#This Row],[Tipos de Acciones]]="","",'[1]Formulario PPGR1'!$N$3)</f>
        <v/>
      </c>
      <c r="E581" s="490" t="str">
        <f>IF(Tabla465[[#This Row],[Tipos de Acciones]]="","",'[1]Formulario PPGR1'!$N$4)</f>
        <v/>
      </c>
      <c r="F581" s="490" t="str">
        <f>IF(Tabla465[[#This Row],[Tipos de Acciones]]="","",'[1]Formulario PPGR1'!$N$5)</f>
        <v/>
      </c>
      <c r="G581" s="499"/>
      <c r="H581" s="509"/>
      <c r="I581" s="510" t="str">
        <f>IFERROR(VLOOKUP(Tabla465[[#This Row],[Tipo de Equipo]],[1]LSIns!F16:G32,2,FALSE),"")</f>
        <v/>
      </c>
      <c r="J581" s="509"/>
      <c r="K581" s="509"/>
      <c r="L581" s="509"/>
      <c r="M581" s="499"/>
      <c r="N581" s="511"/>
      <c r="O581" s="511"/>
      <c r="P581" s="512" t="str">
        <f>IFERROR(VLOOKUP(Tabla465[[#This Row],[Provincia]],[1]Prov!$A$2:$B$156,2,FALSE),"")</f>
        <v/>
      </c>
      <c r="Q581" s="513"/>
      <c r="R581" s="498"/>
      <c r="S581" s="498"/>
      <c r="T581" s="498"/>
      <c r="U581" s="493" t="str">
        <f>IFERROR(IF(AND(Tabla465[[#This Row],[Cantidad de Insumos]]="",Tabla465[[#This Row],[Precio Unitario]]=""),"",Tabla465[[#This Row],[Precio Unitario]]*Tabla465[[#This Row],[Cantidad de Insumos]]),"")</f>
        <v/>
      </c>
      <c r="V581" s="493" t="str">
        <f>IFERROR(VLOOKUP($J581,[1]Insumos!$C$2:$F$528,4,FALSE),"")</f>
        <v/>
      </c>
      <c r="W581" s="504"/>
    </row>
    <row r="582" spans="2:23" x14ac:dyDescent="0.2">
      <c r="B582" s="490" t="str">
        <f>IF(Tabla465[[#This Row],[Tipos de Acciones]]="","",CONCATENATE(Tabla465[[#This Row],[POA]],".",Tabla465[[#This Row],[SRS]],".",Tabla465[[#This Row],[AREA]],".",Tabla465[[#This Row],[TIPO]]))</f>
        <v/>
      </c>
      <c r="C582" s="490" t="str">
        <f>IF(Tabla465[[#This Row],[Tipos de Acciones]]="","",'[1]Formulario PPGR1'!$N$2)</f>
        <v/>
      </c>
      <c r="D582" s="490" t="str">
        <f>IF(Tabla465[[#This Row],[Tipos de Acciones]]="","",'[1]Formulario PPGR1'!$N$3)</f>
        <v/>
      </c>
      <c r="E582" s="490" t="str">
        <f>IF(Tabla465[[#This Row],[Tipos de Acciones]]="","",'[1]Formulario PPGR1'!$N$4)</f>
        <v/>
      </c>
      <c r="F582" s="490" t="str">
        <f>IF(Tabla465[[#This Row],[Tipos de Acciones]]="","",'[1]Formulario PPGR1'!$N$5)</f>
        <v/>
      </c>
      <c r="G582" s="499"/>
      <c r="H582" s="509"/>
      <c r="I582" s="510" t="str">
        <f>IFERROR(VLOOKUP(Tabla465[[#This Row],[Tipo de Equipo]],[1]LSIns!F16:G32,2,FALSE),"")</f>
        <v/>
      </c>
      <c r="J582" s="509"/>
      <c r="K582" s="509"/>
      <c r="L582" s="509"/>
      <c r="M582" s="499"/>
      <c r="N582" s="511"/>
      <c r="O582" s="511"/>
      <c r="P582" s="512" t="str">
        <f>IFERROR(VLOOKUP(Tabla465[[#This Row],[Provincia]],[1]Prov!$A$2:$B$156,2,FALSE),"")</f>
        <v/>
      </c>
      <c r="Q582" s="513"/>
      <c r="R582" s="498"/>
      <c r="S582" s="498"/>
      <c r="T582" s="498"/>
      <c r="U582" s="493" t="str">
        <f>IFERROR(IF(AND(Tabla465[[#This Row],[Cantidad de Insumos]]="",Tabla465[[#This Row],[Precio Unitario]]=""),"",Tabla465[[#This Row],[Precio Unitario]]*Tabla465[[#This Row],[Cantidad de Insumos]]),"")</f>
        <v/>
      </c>
      <c r="V582" s="493" t="str">
        <f>IFERROR(VLOOKUP($J582,[1]Insumos!$C$2:$F$528,4,FALSE),"")</f>
        <v/>
      </c>
      <c r="W582" s="504"/>
    </row>
    <row r="583" spans="2:23" x14ac:dyDescent="0.2">
      <c r="B583" s="490" t="str">
        <f>IF(Tabla465[[#This Row],[Tipos de Acciones]]="","",CONCATENATE(Tabla465[[#This Row],[POA]],".",Tabla465[[#This Row],[SRS]],".",Tabla465[[#This Row],[AREA]],".",Tabla465[[#This Row],[TIPO]]))</f>
        <v/>
      </c>
      <c r="C583" s="490" t="str">
        <f>IF(Tabla465[[#This Row],[Tipos de Acciones]]="","",'[1]Formulario PPGR1'!$N$2)</f>
        <v/>
      </c>
      <c r="D583" s="490" t="str">
        <f>IF(Tabla465[[#This Row],[Tipos de Acciones]]="","",'[1]Formulario PPGR1'!$N$3)</f>
        <v/>
      </c>
      <c r="E583" s="490" t="str">
        <f>IF(Tabla465[[#This Row],[Tipos de Acciones]]="","",'[1]Formulario PPGR1'!$N$4)</f>
        <v/>
      </c>
      <c r="F583" s="490" t="str">
        <f>IF(Tabla465[[#This Row],[Tipos de Acciones]]="","",'[1]Formulario PPGR1'!$N$5)</f>
        <v/>
      </c>
      <c r="G583" s="499"/>
      <c r="H583" s="509"/>
      <c r="I583" s="510" t="str">
        <f>IFERROR(VLOOKUP(Tabla465[[#This Row],[Tipo de Equipo]],[1]LSIns!F16:G32,2,FALSE),"")</f>
        <v/>
      </c>
      <c r="J583" s="509"/>
      <c r="K583" s="509"/>
      <c r="L583" s="509"/>
      <c r="M583" s="499"/>
      <c r="N583" s="511"/>
      <c r="O583" s="511"/>
      <c r="P583" s="512" t="str">
        <f>IFERROR(VLOOKUP(Tabla465[[#This Row],[Provincia]],[1]Prov!$A$2:$B$156,2,FALSE),"")</f>
        <v/>
      </c>
      <c r="Q583" s="513"/>
      <c r="R583" s="498"/>
      <c r="S583" s="498"/>
      <c r="T583" s="498"/>
      <c r="U583" s="493" t="str">
        <f>IFERROR(IF(AND(Tabla465[[#This Row],[Cantidad de Insumos]]="",Tabla465[[#This Row],[Precio Unitario]]=""),"",Tabla465[[#This Row],[Precio Unitario]]*Tabla465[[#This Row],[Cantidad de Insumos]]),"")</f>
        <v/>
      </c>
      <c r="V583" s="493" t="str">
        <f>IFERROR(VLOOKUP($J583,[1]Insumos!$C$2:$F$528,4,FALSE),"")</f>
        <v/>
      </c>
      <c r="W583" s="504"/>
    </row>
    <row r="584" spans="2:23" x14ac:dyDescent="0.2">
      <c r="B584" s="490" t="str">
        <f>IF(Tabla465[[#This Row],[Tipos de Acciones]]="","",CONCATENATE(Tabla465[[#This Row],[POA]],".",Tabla465[[#This Row],[SRS]],".",Tabla465[[#This Row],[AREA]],".",Tabla465[[#This Row],[TIPO]]))</f>
        <v/>
      </c>
      <c r="C584" s="490" t="str">
        <f>IF(Tabla465[[#This Row],[Tipos de Acciones]]="","",'[1]Formulario PPGR1'!$N$2)</f>
        <v/>
      </c>
      <c r="D584" s="490" t="str">
        <f>IF(Tabla465[[#This Row],[Tipos de Acciones]]="","",'[1]Formulario PPGR1'!$N$3)</f>
        <v/>
      </c>
      <c r="E584" s="490" t="str">
        <f>IF(Tabla465[[#This Row],[Tipos de Acciones]]="","",'[1]Formulario PPGR1'!$N$4)</f>
        <v/>
      </c>
      <c r="F584" s="490" t="str">
        <f>IF(Tabla465[[#This Row],[Tipos de Acciones]]="","",'[1]Formulario PPGR1'!$N$5)</f>
        <v/>
      </c>
      <c r="G584" s="499"/>
      <c r="H584" s="509"/>
      <c r="I584" s="510" t="str">
        <f>IFERROR(VLOOKUP(Tabla465[[#This Row],[Tipo de Equipo]],[1]LSIns!F16:G32,2,FALSE),"")</f>
        <v/>
      </c>
      <c r="J584" s="509"/>
      <c r="K584" s="509"/>
      <c r="L584" s="509"/>
      <c r="M584" s="499"/>
      <c r="N584" s="511"/>
      <c r="O584" s="511"/>
      <c r="P584" s="512" t="str">
        <f>IFERROR(VLOOKUP(Tabla465[[#This Row],[Provincia]],[1]Prov!$A$2:$B$156,2,FALSE),"")</f>
        <v/>
      </c>
      <c r="Q584" s="513"/>
      <c r="R584" s="498"/>
      <c r="S584" s="498"/>
      <c r="T584" s="498"/>
      <c r="U584" s="493" t="str">
        <f>IFERROR(IF(AND(Tabla465[[#This Row],[Cantidad de Insumos]]="",Tabla465[[#This Row],[Precio Unitario]]=""),"",Tabla465[[#This Row],[Precio Unitario]]*Tabla465[[#This Row],[Cantidad de Insumos]]),"")</f>
        <v/>
      </c>
      <c r="V584" s="493" t="str">
        <f>IFERROR(VLOOKUP($J584,[1]Insumos!$C$2:$F$528,4,FALSE),"")</f>
        <v/>
      </c>
      <c r="W584" s="504"/>
    </row>
    <row r="585" spans="2:23" x14ac:dyDescent="0.2">
      <c r="B585" s="490" t="str">
        <f>IF(Tabla465[[#This Row],[Tipos de Acciones]]="","",CONCATENATE(Tabla465[[#This Row],[POA]],".",Tabla465[[#This Row],[SRS]],".",Tabla465[[#This Row],[AREA]],".",Tabla465[[#This Row],[TIPO]]))</f>
        <v/>
      </c>
      <c r="C585" s="490" t="str">
        <f>IF(Tabla465[[#This Row],[Tipos de Acciones]]="","",'[1]Formulario PPGR1'!$N$2)</f>
        <v/>
      </c>
      <c r="D585" s="490" t="str">
        <f>IF(Tabla465[[#This Row],[Tipos de Acciones]]="","",'[1]Formulario PPGR1'!$N$3)</f>
        <v/>
      </c>
      <c r="E585" s="490" t="str">
        <f>IF(Tabla465[[#This Row],[Tipos de Acciones]]="","",'[1]Formulario PPGR1'!$N$4)</f>
        <v/>
      </c>
      <c r="F585" s="490" t="str">
        <f>IF(Tabla465[[#This Row],[Tipos de Acciones]]="","",'[1]Formulario PPGR1'!$N$5)</f>
        <v/>
      </c>
      <c r="G585" s="499"/>
      <c r="H585" s="509"/>
      <c r="I585" s="510" t="str">
        <f>IFERROR(VLOOKUP(Tabla465[[#This Row],[Tipo de Equipo]],[1]LSIns!F16:G32,2,FALSE),"")</f>
        <v/>
      </c>
      <c r="J585" s="509"/>
      <c r="K585" s="509"/>
      <c r="L585" s="509"/>
      <c r="M585" s="499"/>
      <c r="N585" s="511"/>
      <c r="O585" s="511"/>
      <c r="P585" s="512" t="str">
        <f>IFERROR(VLOOKUP(Tabla465[[#This Row],[Provincia]],[1]Prov!$A$2:$B$156,2,FALSE),"")</f>
        <v/>
      </c>
      <c r="Q585" s="513"/>
      <c r="R585" s="498"/>
      <c r="S585" s="498"/>
      <c r="T585" s="498"/>
      <c r="U585" s="493" t="str">
        <f>IFERROR(IF(AND(Tabla465[[#This Row],[Cantidad de Insumos]]="",Tabla465[[#This Row],[Precio Unitario]]=""),"",Tabla465[[#This Row],[Precio Unitario]]*Tabla465[[#This Row],[Cantidad de Insumos]]),"")</f>
        <v/>
      </c>
      <c r="V585" s="493" t="str">
        <f>IFERROR(VLOOKUP($J585,[1]Insumos!$C$2:$F$528,4,FALSE),"")</f>
        <v/>
      </c>
      <c r="W585" s="504"/>
    </row>
    <row r="586" spans="2:23" x14ac:dyDescent="0.2">
      <c r="B586" s="490" t="str">
        <f>IF(Tabla465[[#This Row],[Tipos de Acciones]]="","",CONCATENATE(Tabla465[[#This Row],[POA]],".",Tabla465[[#This Row],[SRS]],".",Tabla465[[#This Row],[AREA]],".",Tabla465[[#This Row],[TIPO]]))</f>
        <v/>
      </c>
      <c r="C586" s="490" t="str">
        <f>IF(Tabla465[[#This Row],[Tipos de Acciones]]="","",'[1]Formulario PPGR1'!$N$2)</f>
        <v/>
      </c>
      <c r="D586" s="490" t="str">
        <f>IF(Tabla465[[#This Row],[Tipos de Acciones]]="","",'[1]Formulario PPGR1'!$N$3)</f>
        <v/>
      </c>
      <c r="E586" s="490" t="str">
        <f>IF(Tabla465[[#This Row],[Tipos de Acciones]]="","",'[1]Formulario PPGR1'!$N$4)</f>
        <v/>
      </c>
      <c r="F586" s="490" t="str">
        <f>IF(Tabla465[[#This Row],[Tipos de Acciones]]="","",'[1]Formulario PPGR1'!$N$5)</f>
        <v/>
      </c>
      <c r="G586" s="499"/>
      <c r="H586" s="509"/>
      <c r="I586" s="510" t="str">
        <f>IFERROR(VLOOKUP(Tabla465[[#This Row],[Tipo de Equipo]],[1]LSIns!F16:G32,2,FALSE),"")</f>
        <v/>
      </c>
      <c r="J586" s="509"/>
      <c r="K586" s="509"/>
      <c r="L586" s="509"/>
      <c r="M586" s="499"/>
      <c r="N586" s="511"/>
      <c r="O586" s="511"/>
      <c r="P586" s="512" t="str">
        <f>IFERROR(VLOOKUP(Tabla465[[#This Row],[Provincia]],[1]Prov!$A$2:$B$156,2,FALSE),"")</f>
        <v/>
      </c>
      <c r="Q586" s="513"/>
      <c r="R586" s="498"/>
      <c r="S586" s="498"/>
      <c r="T586" s="498"/>
      <c r="U586" s="493" t="str">
        <f>IFERROR(IF(AND(Tabla465[[#This Row],[Cantidad de Insumos]]="",Tabla465[[#This Row],[Precio Unitario]]=""),"",Tabla465[[#This Row],[Precio Unitario]]*Tabla465[[#This Row],[Cantidad de Insumos]]),"")</f>
        <v/>
      </c>
      <c r="V586" s="493" t="str">
        <f>IFERROR(VLOOKUP($J586,[1]Insumos!$C$2:$F$528,4,FALSE),"")</f>
        <v/>
      </c>
      <c r="W586" s="504"/>
    </row>
    <row r="587" spans="2:23" x14ac:dyDescent="0.2">
      <c r="B587" s="490" t="str">
        <f>IF(Tabla465[[#This Row],[Tipos de Acciones]]="","",CONCATENATE(Tabla465[[#This Row],[POA]],".",Tabla465[[#This Row],[SRS]],".",Tabla465[[#This Row],[AREA]],".",Tabla465[[#This Row],[TIPO]]))</f>
        <v/>
      </c>
      <c r="C587" s="490" t="str">
        <f>IF(Tabla465[[#This Row],[Tipos de Acciones]]="","",'[1]Formulario PPGR1'!$N$2)</f>
        <v/>
      </c>
      <c r="D587" s="490" t="str">
        <f>IF(Tabla465[[#This Row],[Tipos de Acciones]]="","",'[1]Formulario PPGR1'!$N$3)</f>
        <v/>
      </c>
      <c r="E587" s="490" t="str">
        <f>IF(Tabla465[[#This Row],[Tipos de Acciones]]="","",'[1]Formulario PPGR1'!$N$4)</f>
        <v/>
      </c>
      <c r="F587" s="490" t="str">
        <f>IF(Tabla465[[#This Row],[Tipos de Acciones]]="","",'[1]Formulario PPGR1'!$N$5)</f>
        <v/>
      </c>
      <c r="G587" s="499"/>
      <c r="H587" s="509"/>
      <c r="I587" s="510" t="str">
        <f>IFERROR(VLOOKUP(Tabla465[[#This Row],[Tipo de Equipo]],[1]LSIns!F16:G32,2,FALSE),"")</f>
        <v/>
      </c>
      <c r="J587" s="509"/>
      <c r="K587" s="509"/>
      <c r="L587" s="509"/>
      <c r="M587" s="499"/>
      <c r="N587" s="511"/>
      <c r="O587" s="511"/>
      <c r="P587" s="512" t="str">
        <f>IFERROR(VLOOKUP(Tabla465[[#This Row],[Provincia]],[1]Prov!$A$2:$B$156,2,FALSE),"")</f>
        <v/>
      </c>
      <c r="Q587" s="513"/>
      <c r="R587" s="498"/>
      <c r="S587" s="498"/>
      <c r="T587" s="498"/>
      <c r="U587" s="493" t="str">
        <f>IFERROR(IF(AND(Tabla465[[#This Row],[Cantidad de Insumos]]="",Tabla465[[#This Row],[Precio Unitario]]=""),"",Tabla465[[#This Row],[Precio Unitario]]*Tabla465[[#This Row],[Cantidad de Insumos]]),"")</f>
        <v/>
      </c>
      <c r="V587" s="493" t="str">
        <f>IFERROR(VLOOKUP($J587,[1]Insumos!$C$2:$F$528,4,FALSE),"")</f>
        <v/>
      </c>
      <c r="W587" s="504"/>
    </row>
    <row r="588" spans="2:23" x14ac:dyDescent="0.2">
      <c r="B588" s="490" t="str">
        <f>IF(Tabla465[[#This Row],[Tipos de Acciones]]="","",CONCATENATE(Tabla465[[#This Row],[POA]],".",Tabla465[[#This Row],[SRS]],".",Tabla465[[#This Row],[AREA]],".",Tabla465[[#This Row],[TIPO]]))</f>
        <v/>
      </c>
      <c r="C588" s="490" t="str">
        <f>IF(Tabla465[[#This Row],[Tipos de Acciones]]="","",'[1]Formulario PPGR1'!$N$2)</f>
        <v/>
      </c>
      <c r="D588" s="490" t="str">
        <f>IF(Tabla465[[#This Row],[Tipos de Acciones]]="","",'[1]Formulario PPGR1'!$N$3)</f>
        <v/>
      </c>
      <c r="E588" s="490" t="str">
        <f>IF(Tabla465[[#This Row],[Tipos de Acciones]]="","",'[1]Formulario PPGR1'!$N$4)</f>
        <v/>
      </c>
      <c r="F588" s="490" t="str">
        <f>IF(Tabla465[[#This Row],[Tipos de Acciones]]="","",'[1]Formulario PPGR1'!$N$5)</f>
        <v/>
      </c>
      <c r="G588" s="499"/>
      <c r="H588" s="509"/>
      <c r="I588" s="510" t="str">
        <f>IFERROR(VLOOKUP(Tabla465[[#This Row],[Tipo de Equipo]],[1]LSIns!F16:G32,2,FALSE),"")</f>
        <v/>
      </c>
      <c r="J588" s="509"/>
      <c r="K588" s="509"/>
      <c r="L588" s="509"/>
      <c r="M588" s="499"/>
      <c r="N588" s="511"/>
      <c r="O588" s="511"/>
      <c r="P588" s="512" t="str">
        <f>IFERROR(VLOOKUP(Tabla465[[#This Row],[Provincia]],[1]Prov!$A$2:$B$156,2,FALSE),"")</f>
        <v/>
      </c>
      <c r="Q588" s="513"/>
      <c r="R588" s="498"/>
      <c r="S588" s="498"/>
      <c r="T588" s="498"/>
      <c r="U588" s="493" t="str">
        <f>IFERROR(IF(AND(Tabla465[[#This Row],[Cantidad de Insumos]]="",Tabla465[[#This Row],[Precio Unitario]]=""),"",Tabla465[[#This Row],[Precio Unitario]]*Tabla465[[#This Row],[Cantidad de Insumos]]),"")</f>
        <v/>
      </c>
      <c r="V588" s="493" t="str">
        <f>IFERROR(VLOOKUP($J588,[1]Insumos!$C$2:$F$528,4,FALSE),"")</f>
        <v/>
      </c>
      <c r="W588" s="504"/>
    </row>
    <row r="589" spans="2:23" x14ac:dyDescent="0.2">
      <c r="B589" s="490" t="str">
        <f>IF(Tabla465[[#This Row],[Tipos de Acciones]]="","",CONCATENATE(Tabla465[[#This Row],[POA]],".",Tabla465[[#This Row],[SRS]],".",Tabla465[[#This Row],[AREA]],".",Tabla465[[#This Row],[TIPO]]))</f>
        <v/>
      </c>
      <c r="C589" s="490" t="str">
        <f>IF(Tabla465[[#This Row],[Tipos de Acciones]]="","",'[1]Formulario PPGR1'!$N$2)</f>
        <v/>
      </c>
      <c r="D589" s="490" t="str">
        <f>IF(Tabla465[[#This Row],[Tipos de Acciones]]="","",'[1]Formulario PPGR1'!$N$3)</f>
        <v/>
      </c>
      <c r="E589" s="490" t="str">
        <f>IF(Tabla465[[#This Row],[Tipos de Acciones]]="","",'[1]Formulario PPGR1'!$N$4)</f>
        <v/>
      </c>
      <c r="F589" s="490" t="str">
        <f>IF(Tabla465[[#This Row],[Tipos de Acciones]]="","",'[1]Formulario PPGR1'!$N$5)</f>
        <v/>
      </c>
      <c r="G589" s="499"/>
      <c r="H589" s="509"/>
      <c r="I589" s="510" t="str">
        <f>IFERROR(VLOOKUP(Tabla465[[#This Row],[Tipo de Equipo]],[1]LSIns!F16:G32,2,FALSE),"")</f>
        <v/>
      </c>
      <c r="J589" s="509"/>
      <c r="K589" s="509"/>
      <c r="L589" s="509"/>
      <c r="M589" s="499"/>
      <c r="N589" s="511"/>
      <c r="O589" s="511"/>
      <c r="P589" s="512" t="str">
        <f>IFERROR(VLOOKUP(Tabla465[[#This Row],[Provincia]],[1]Prov!$A$2:$B$156,2,FALSE),"")</f>
        <v/>
      </c>
      <c r="Q589" s="513"/>
      <c r="R589" s="498"/>
      <c r="S589" s="498"/>
      <c r="T589" s="498"/>
      <c r="U589" s="493" t="str">
        <f>IFERROR(IF(AND(Tabla465[[#This Row],[Cantidad de Insumos]]="",Tabla465[[#This Row],[Precio Unitario]]=""),"",Tabla465[[#This Row],[Precio Unitario]]*Tabla465[[#This Row],[Cantidad de Insumos]]),"")</f>
        <v/>
      </c>
      <c r="V589" s="493" t="str">
        <f>IFERROR(VLOOKUP($J589,[1]Insumos!$C$2:$F$528,4,FALSE),"")</f>
        <v/>
      </c>
      <c r="W589" s="504"/>
    </row>
    <row r="590" spans="2:23" x14ac:dyDescent="0.2">
      <c r="B590" s="490" t="str">
        <f>IF(Tabla465[[#This Row],[Tipos de Acciones]]="","",CONCATENATE(Tabla465[[#This Row],[POA]],".",Tabla465[[#This Row],[SRS]],".",Tabla465[[#This Row],[AREA]],".",Tabla465[[#This Row],[TIPO]]))</f>
        <v/>
      </c>
      <c r="C590" s="490" t="str">
        <f>IF(Tabla465[[#This Row],[Tipos de Acciones]]="","",'[1]Formulario PPGR1'!$N$2)</f>
        <v/>
      </c>
      <c r="D590" s="490" t="str">
        <f>IF(Tabla465[[#This Row],[Tipos de Acciones]]="","",'[1]Formulario PPGR1'!$N$3)</f>
        <v/>
      </c>
      <c r="E590" s="490" t="str">
        <f>IF(Tabla465[[#This Row],[Tipos de Acciones]]="","",'[1]Formulario PPGR1'!$N$4)</f>
        <v/>
      </c>
      <c r="F590" s="490" t="str">
        <f>IF(Tabla465[[#This Row],[Tipos de Acciones]]="","",'[1]Formulario PPGR1'!$N$5)</f>
        <v/>
      </c>
      <c r="G590" s="499"/>
      <c r="H590" s="509"/>
      <c r="I590" s="510" t="str">
        <f>IFERROR(VLOOKUP(Tabla465[[#This Row],[Tipo de Equipo]],[1]LSIns!F16:G32,2,FALSE),"")</f>
        <v/>
      </c>
      <c r="J590" s="509"/>
      <c r="K590" s="509"/>
      <c r="L590" s="509"/>
      <c r="M590" s="499"/>
      <c r="N590" s="511"/>
      <c r="O590" s="511"/>
      <c r="P590" s="512" t="str">
        <f>IFERROR(VLOOKUP(Tabla465[[#This Row],[Provincia]],[1]Prov!$A$2:$B$156,2,FALSE),"")</f>
        <v/>
      </c>
      <c r="Q590" s="513"/>
      <c r="R590" s="498"/>
      <c r="S590" s="498"/>
      <c r="T590" s="498"/>
      <c r="U590" s="493" t="str">
        <f>IFERROR(IF(AND(Tabla465[[#This Row],[Cantidad de Insumos]]="",Tabla465[[#This Row],[Precio Unitario]]=""),"",Tabla465[[#This Row],[Precio Unitario]]*Tabla465[[#This Row],[Cantidad de Insumos]]),"")</f>
        <v/>
      </c>
      <c r="V590" s="493" t="str">
        <f>IFERROR(VLOOKUP($J590,[1]Insumos!$C$2:$F$528,4,FALSE),"")</f>
        <v/>
      </c>
      <c r="W590" s="504"/>
    </row>
    <row r="591" spans="2:23" x14ac:dyDescent="0.2">
      <c r="B591" s="490" t="str">
        <f>IF(Tabla465[[#This Row],[Tipos de Acciones]]="","",CONCATENATE(Tabla465[[#This Row],[POA]],".",Tabla465[[#This Row],[SRS]],".",Tabla465[[#This Row],[AREA]],".",Tabla465[[#This Row],[TIPO]]))</f>
        <v/>
      </c>
      <c r="C591" s="490" t="str">
        <f>IF(Tabla465[[#This Row],[Tipos de Acciones]]="","",'[1]Formulario PPGR1'!$N$2)</f>
        <v/>
      </c>
      <c r="D591" s="490" t="str">
        <f>IF(Tabla465[[#This Row],[Tipos de Acciones]]="","",'[1]Formulario PPGR1'!$N$3)</f>
        <v/>
      </c>
      <c r="E591" s="490" t="str">
        <f>IF(Tabla465[[#This Row],[Tipos de Acciones]]="","",'[1]Formulario PPGR1'!$N$4)</f>
        <v/>
      </c>
      <c r="F591" s="490" t="str">
        <f>IF(Tabla465[[#This Row],[Tipos de Acciones]]="","",'[1]Formulario PPGR1'!$N$5)</f>
        <v/>
      </c>
      <c r="G591" s="499"/>
      <c r="H591" s="509"/>
      <c r="I591" s="510" t="str">
        <f>IFERROR(VLOOKUP(Tabla465[[#This Row],[Tipo de Equipo]],[1]LSIns!F16:G32,2,FALSE),"")</f>
        <v/>
      </c>
      <c r="J591" s="509"/>
      <c r="K591" s="509"/>
      <c r="L591" s="509"/>
      <c r="M591" s="499"/>
      <c r="N591" s="511"/>
      <c r="O591" s="511"/>
      <c r="P591" s="512" t="str">
        <f>IFERROR(VLOOKUP(Tabla465[[#This Row],[Provincia]],[1]Prov!$A$2:$B$156,2,FALSE),"")</f>
        <v/>
      </c>
      <c r="Q591" s="513"/>
      <c r="R591" s="498"/>
      <c r="S591" s="498"/>
      <c r="T591" s="498"/>
      <c r="U591" s="493" t="str">
        <f>IFERROR(IF(AND(Tabla465[[#This Row],[Cantidad de Insumos]]="",Tabla465[[#This Row],[Precio Unitario]]=""),"",Tabla465[[#This Row],[Precio Unitario]]*Tabla465[[#This Row],[Cantidad de Insumos]]),"")</f>
        <v/>
      </c>
      <c r="V591" s="493" t="str">
        <f>IFERROR(VLOOKUP($J591,[1]Insumos!$C$2:$F$528,4,FALSE),"")</f>
        <v/>
      </c>
      <c r="W591" s="504"/>
    </row>
    <row r="592" spans="2:23" x14ac:dyDescent="0.2">
      <c r="B592" s="490" t="str">
        <f>IF(Tabla465[[#This Row],[Tipos de Acciones]]="","",CONCATENATE(Tabla465[[#This Row],[POA]],".",Tabla465[[#This Row],[SRS]],".",Tabla465[[#This Row],[AREA]],".",Tabla465[[#This Row],[TIPO]]))</f>
        <v/>
      </c>
      <c r="C592" s="490" t="str">
        <f>IF(Tabla465[[#This Row],[Tipos de Acciones]]="","",'[1]Formulario PPGR1'!$N$2)</f>
        <v/>
      </c>
      <c r="D592" s="490" t="str">
        <f>IF(Tabla465[[#This Row],[Tipos de Acciones]]="","",'[1]Formulario PPGR1'!$N$3)</f>
        <v/>
      </c>
      <c r="E592" s="490" t="str">
        <f>IF(Tabla465[[#This Row],[Tipos de Acciones]]="","",'[1]Formulario PPGR1'!$N$4)</f>
        <v/>
      </c>
      <c r="F592" s="490" t="str">
        <f>IF(Tabla465[[#This Row],[Tipos de Acciones]]="","",'[1]Formulario PPGR1'!$N$5)</f>
        <v/>
      </c>
      <c r="G592" s="499"/>
      <c r="H592" s="509"/>
      <c r="I592" s="510" t="str">
        <f>IFERROR(VLOOKUP(Tabla465[[#This Row],[Tipo de Equipo]],[1]LSIns!F16:G32,2,FALSE),"")</f>
        <v/>
      </c>
      <c r="J592" s="509"/>
      <c r="K592" s="509"/>
      <c r="L592" s="509"/>
      <c r="M592" s="499"/>
      <c r="N592" s="511"/>
      <c r="O592" s="511"/>
      <c r="P592" s="512" t="str">
        <f>IFERROR(VLOOKUP(Tabla465[[#This Row],[Provincia]],[1]Prov!$A$2:$B$156,2,FALSE),"")</f>
        <v/>
      </c>
      <c r="Q592" s="513"/>
      <c r="R592" s="498"/>
      <c r="S592" s="498"/>
      <c r="T592" s="498"/>
      <c r="U592" s="493" t="str">
        <f>IFERROR(IF(AND(Tabla465[[#This Row],[Cantidad de Insumos]]="",Tabla465[[#This Row],[Precio Unitario]]=""),"",Tabla465[[#This Row],[Precio Unitario]]*Tabla465[[#This Row],[Cantidad de Insumos]]),"")</f>
        <v/>
      </c>
      <c r="V592" s="493" t="str">
        <f>IFERROR(VLOOKUP($J592,[1]Insumos!$C$2:$F$528,4,FALSE),"")</f>
        <v/>
      </c>
      <c r="W592" s="504"/>
    </row>
    <row r="593" spans="2:23" x14ac:dyDescent="0.2">
      <c r="B593" s="490" t="str">
        <f>IF(Tabla465[[#This Row],[Tipos de Acciones]]="","",CONCATENATE(Tabla465[[#This Row],[POA]],".",Tabla465[[#This Row],[SRS]],".",Tabla465[[#This Row],[AREA]],".",Tabla465[[#This Row],[TIPO]]))</f>
        <v/>
      </c>
      <c r="C593" s="490" t="str">
        <f>IF(Tabla465[[#This Row],[Tipos de Acciones]]="","",'[1]Formulario PPGR1'!$N$2)</f>
        <v/>
      </c>
      <c r="D593" s="490" t="str">
        <f>IF(Tabla465[[#This Row],[Tipos de Acciones]]="","",'[1]Formulario PPGR1'!$N$3)</f>
        <v/>
      </c>
      <c r="E593" s="490" t="str">
        <f>IF(Tabla465[[#This Row],[Tipos de Acciones]]="","",'[1]Formulario PPGR1'!$N$4)</f>
        <v/>
      </c>
      <c r="F593" s="490" t="str">
        <f>IF(Tabla465[[#This Row],[Tipos de Acciones]]="","",'[1]Formulario PPGR1'!$N$5)</f>
        <v/>
      </c>
      <c r="G593" s="499"/>
      <c r="H593" s="509"/>
      <c r="I593" s="510" t="str">
        <f>IFERROR(VLOOKUP(Tabla465[[#This Row],[Tipo de Equipo]],[1]LSIns!F16:G32,2,FALSE),"")</f>
        <v/>
      </c>
      <c r="J593" s="509"/>
      <c r="K593" s="509"/>
      <c r="L593" s="509"/>
      <c r="M593" s="499"/>
      <c r="N593" s="511"/>
      <c r="O593" s="511"/>
      <c r="P593" s="512" t="str">
        <f>IFERROR(VLOOKUP(Tabla465[[#This Row],[Provincia]],[1]Prov!$A$2:$B$156,2,FALSE),"")</f>
        <v/>
      </c>
      <c r="Q593" s="513"/>
      <c r="R593" s="498"/>
      <c r="S593" s="498"/>
      <c r="T593" s="498"/>
      <c r="U593" s="493" t="str">
        <f>IFERROR(IF(AND(Tabla465[[#This Row],[Cantidad de Insumos]]="",Tabla465[[#This Row],[Precio Unitario]]=""),"",Tabla465[[#This Row],[Precio Unitario]]*Tabla465[[#This Row],[Cantidad de Insumos]]),"")</f>
        <v/>
      </c>
      <c r="V593" s="493" t="str">
        <f>IFERROR(VLOOKUP($J593,[1]Insumos!$C$2:$F$528,4,FALSE),"")</f>
        <v/>
      </c>
      <c r="W593" s="504"/>
    </row>
    <row r="594" spans="2:23" x14ac:dyDescent="0.2">
      <c r="B594" s="490" t="str">
        <f>IF(Tabla465[[#This Row],[Tipos de Acciones]]="","",CONCATENATE(Tabla465[[#This Row],[POA]],".",Tabla465[[#This Row],[SRS]],".",Tabla465[[#This Row],[AREA]],".",Tabla465[[#This Row],[TIPO]]))</f>
        <v/>
      </c>
      <c r="C594" s="490" t="str">
        <f>IF(Tabla465[[#This Row],[Tipos de Acciones]]="","",'[1]Formulario PPGR1'!$N$2)</f>
        <v/>
      </c>
      <c r="D594" s="490" t="str">
        <f>IF(Tabla465[[#This Row],[Tipos de Acciones]]="","",'[1]Formulario PPGR1'!$N$3)</f>
        <v/>
      </c>
      <c r="E594" s="490" t="str">
        <f>IF(Tabla465[[#This Row],[Tipos de Acciones]]="","",'[1]Formulario PPGR1'!$N$4)</f>
        <v/>
      </c>
      <c r="F594" s="490" t="str">
        <f>IF(Tabla465[[#This Row],[Tipos de Acciones]]="","",'[1]Formulario PPGR1'!$N$5)</f>
        <v/>
      </c>
      <c r="G594" s="499"/>
      <c r="H594" s="509"/>
      <c r="I594" s="510" t="str">
        <f>IFERROR(VLOOKUP(Tabla465[[#This Row],[Tipo de Equipo]],[1]LSIns!F16:G32,2,FALSE),"")</f>
        <v/>
      </c>
      <c r="J594" s="509"/>
      <c r="K594" s="509"/>
      <c r="L594" s="509"/>
      <c r="M594" s="499"/>
      <c r="N594" s="511"/>
      <c r="O594" s="511"/>
      <c r="P594" s="512" t="str">
        <f>IFERROR(VLOOKUP(Tabla465[[#This Row],[Provincia]],[1]Prov!$A$2:$B$156,2,FALSE),"")</f>
        <v/>
      </c>
      <c r="Q594" s="513"/>
      <c r="R594" s="498"/>
      <c r="S594" s="498"/>
      <c r="T594" s="498"/>
      <c r="U594" s="493" t="str">
        <f>IFERROR(IF(AND(Tabla465[[#This Row],[Cantidad de Insumos]]="",Tabla465[[#This Row],[Precio Unitario]]=""),"",Tabla465[[#This Row],[Precio Unitario]]*Tabla465[[#This Row],[Cantidad de Insumos]]),"")</f>
        <v/>
      </c>
      <c r="V594" s="493" t="str">
        <f>IFERROR(VLOOKUP($J594,[1]Insumos!$C$2:$F$528,4,FALSE),"")</f>
        <v/>
      </c>
      <c r="W594" s="504"/>
    </row>
    <row r="595" spans="2:23" x14ac:dyDescent="0.2">
      <c r="B595" s="490" t="str">
        <f>IF(Tabla465[[#This Row],[Tipos de Acciones]]="","",CONCATENATE(Tabla465[[#This Row],[POA]],".",Tabla465[[#This Row],[SRS]],".",Tabla465[[#This Row],[AREA]],".",Tabla465[[#This Row],[TIPO]]))</f>
        <v/>
      </c>
      <c r="C595" s="490" t="str">
        <f>IF(Tabla465[[#This Row],[Tipos de Acciones]]="","",'[1]Formulario PPGR1'!$N$2)</f>
        <v/>
      </c>
      <c r="D595" s="490" t="str">
        <f>IF(Tabla465[[#This Row],[Tipos de Acciones]]="","",'[1]Formulario PPGR1'!$N$3)</f>
        <v/>
      </c>
      <c r="E595" s="490" t="str">
        <f>IF(Tabla465[[#This Row],[Tipos de Acciones]]="","",'[1]Formulario PPGR1'!$N$4)</f>
        <v/>
      </c>
      <c r="F595" s="490" t="str">
        <f>IF(Tabla465[[#This Row],[Tipos de Acciones]]="","",'[1]Formulario PPGR1'!$N$5)</f>
        <v/>
      </c>
      <c r="G595" s="499"/>
      <c r="H595" s="509"/>
      <c r="I595" s="510" t="str">
        <f>IFERROR(VLOOKUP(Tabla465[[#This Row],[Tipo de Equipo]],[1]LSIns!F16:G32,2,FALSE),"")</f>
        <v/>
      </c>
      <c r="J595" s="509"/>
      <c r="K595" s="509"/>
      <c r="L595" s="509"/>
      <c r="M595" s="499"/>
      <c r="N595" s="511"/>
      <c r="O595" s="511"/>
      <c r="P595" s="512" t="str">
        <f>IFERROR(VLOOKUP(Tabla465[[#This Row],[Provincia]],[1]Prov!$A$2:$B$156,2,FALSE),"")</f>
        <v/>
      </c>
      <c r="Q595" s="513"/>
      <c r="R595" s="498"/>
      <c r="S595" s="498"/>
      <c r="T595" s="498"/>
      <c r="U595" s="493" t="str">
        <f>IFERROR(IF(AND(Tabla465[[#This Row],[Cantidad de Insumos]]="",Tabla465[[#This Row],[Precio Unitario]]=""),"",Tabla465[[#This Row],[Precio Unitario]]*Tabla465[[#This Row],[Cantidad de Insumos]]),"")</f>
        <v/>
      </c>
      <c r="V595" s="493" t="str">
        <f>IFERROR(VLOOKUP($J595,[1]Insumos!$C$2:$F$528,4,FALSE),"")</f>
        <v/>
      </c>
      <c r="W595" s="504"/>
    </row>
    <row r="596" spans="2:23" x14ac:dyDescent="0.2">
      <c r="B596" s="490" t="str">
        <f>IF(Tabla465[[#This Row],[Tipos de Acciones]]="","",CONCATENATE(Tabla465[[#This Row],[POA]],".",Tabla465[[#This Row],[SRS]],".",Tabla465[[#This Row],[AREA]],".",Tabla465[[#This Row],[TIPO]]))</f>
        <v/>
      </c>
      <c r="C596" s="490" t="str">
        <f>IF(Tabla465[[#This Row],[Tipos de Acciones]]="","",'[1]Formulario PPGR1'!$N$2)</f>
        <v/>
      </c>
      <c r="D596" s="490" t="str">
        <f>IF(Tabla465[[#This Row],[Tipos de Acciones]]="","",'[1]Formulario PPGR1'!$N$3)</f>
        <v/>
      </c>
      <c r="E596" s="490" t="str">
        <f>IF(Tabla465[[#This Row],[Tipos de Acciones]]="","",'[1]Formulario PPGR1'!$N$4)</f>
        <v/>
      </c>
      <c r="F596" s="490" t="str">
        <f>IF(Tabla465[[#This Row],[Tipos de Acciones]]="","",'[1]Formulario PPGR1'!$N$5)</f>
        <v/>
      </c>
      <c r="G596" s="499"/>
      <c r="H596" s="509"/>
      <c r="I596" s="510" t="str">
        <f>IFERROR(VLOOKUP(Tabla465[[#This Row],[Tipo de Equipo]],[1]LSIns!F16:G32,2,FALSE),"")</f>
        <v/>
      </c>
      <c r="J596" s="509"/>
      <c r="K596" s="509"/>
      <c r="L596" s="509"/>
      <c r="M596" s="499"/>
      <c r="N596" s="511"/>
      <c r="O596" s="511"/>
      <c r="P596" s="512" t="str">
        <f>IFERROR(VLOOKUP(Tabla465[[#This Row],[Provincia]],[1]Prov!$A$2:$B$156,2,FALSE),"")</f>
        <v/>
      </c>
      <c r="Q596" s="513"/>
      <c r="R596" s="498"/>
      <c r="S596" s="498"/>
      <c r="T596" s="498"/>
      <c r="U596" s="493" t="str">
        <f>IFERROR(IF(AND(Tabla465[[#This Row],[Cantidad de Insumos]]="",Tabla465[[#This Row],[Precio Unitario]]=""),"",Tabla465[[#This Row],[Precio Unitario]]*Tabla465[[#This Row],[Cantidad de Insumos]]),"")</f>
        <v/>
      </c>
      <c r="V596" s="493" t="str">
        <f>IFERROR(VLOOKUP($J596,[1]Insumos!$C$2:$F$528,4,FALSE),"")</f>
        <v/>
      </c>
      <c r="W596" s="504"/>
    </row>
    <row r="597" spans="2:23" x14ac:dyDescent="0.2">
      <c r="B597" s="490" t="str">
        <f>IF(Tabla465[[#This Row],[Tipos de Acciones]]="","",CONCATENATE(Tabla465[[#This Row],[POA]],".",Tabla465[[#This Row],[SRS]],".",Tabla465[[#This Row],[AREA]],".",Tabla465[[#This Row],[TIPO]]))</f>
        <v/>
      </c>
      <c r="C597" s="490" t="str">
        <f>IF(Tabla465[[#This Row],[Tipos de Acciones]]="","",'[1]Formulario PPGR1'!$N$2)</f>
        <v/>
      </c>
      <c r="D597" s="490" t="str">
        <f>IF(Tabla465[[#This Row],[Tipos de Acciones]]="","",'[1]Formulario PPGR1'!$N$3)</f>
        <v/>
      </c>
      <c r="E597" s="490" t="str">
        <f>IF(Tabla465[[#This Row],[Tipos de Acciones]]="","",'[1]Formulario PPGR1'!$N$4)</f>
        <v/>
      </c>
      <c r="F597" s="490" t="str">
        <f>IF(Tabla465[[#This Row],[Tipos de Acciones]]="","",'[1]Formulario PPGR1'!$N$5)</f>
        <v/>
      </c>
      <c r="G597" s="499"/>
      <c r="H597" s="509"/>
      <c r="I597" s="510" t="str">
        <f>IFERROR(VLOOKUP(Tabla465[[#This Row],[Tipo de Equipo]],[1]LSIns!F16:G32,2,FALSE),"")</f>
        <v/>
      </c>
      <c r="J597" s="509"/>
      <c r="K597" s="509"/>
      <c r="L597" s="509"/>
      <c r="M597" s="499"/>
      <c r="N597" s="511"/>
      <c r="O597" s="511"/>
      <c r="P597" s="512" t="str">
        <f>IFERROR(VLOOKUP(Tabla465[[#This Row],[Provincia]],[1]Prov!$A$2:$B$156,2,FALSE),"")</f>
        <v/>
      </c>
      <c r="Q597" s="513"/>
      <c r="R597" s="498"/>
      <c r="S597" s="498"/>
      <c r="T597" s="498"/>
      <c r="U597" s="493" t="str">
        <f>IFERROR(IF(AND(Tabla465[[#This Row],[Cantidad de Insumos]]="",Tabla465[[#This Row],[Precio Unitario]]=""),"",Tabla465[[#This Row],[Precio Unitario]]*Tabla465[[#This Row],[Cantidad de Insumos]]),"")</f>
        <v/>
      </c>
      <c r="V597" s="493" t="str">
        <f>IFERROR(VLOOKUP($J597,[1]Insumos!$C$2:$F$528,4,FALSE),"")</f>
        <v/>
      </c>
      <c r="W597" s="504"/>
    </row>
    <row r="598" spans="2:23" x14ac:dyDescent="0.2">
      <c r="B598" s="490" t="str">
        <f>IF(Tabla465[[#This Row],[Tipos de Acciones]]="","",CONCATENATE(Tabla465[[#This Row],[POA]],".",Tabla465[[#This Row],[SRS]],".",Tabla465[[#This Row],[AREA]],".",Tabla465[[#This Row],[TIPO]]))</f>
        <v/>
      </c>
      <c r="C598" s="490" t="str">
        <f>IF(Tabla465[[#This Row],[Tipos de Acciones]]="","",'[1]Formulario PPGR1'!$N$2)</f>
        <v/>
      </c>
      <c r="D598" s="490" t="str">
        <f>IF(Tabla465[[#This Row],[Tipos de Acciones]]="","",'[1]Formulario PPGR1'!$N$3)</f>
        <v/>
      </c>
      <c r="E598" s="490" t="str">
        <f>IF(Tabla465[[#This Row],[Tipos de Acciones]]="","",'[1]Formulario PPGR1'!$N$4)</f>
        <v/>
      </c>
      <c r="F598" s="490" t="str">
        <f>IF(Tabla465[[#This Row],[Tipos de Acciones]]="","",'[1]Formulario PPGR1'!$N$5)</f>
        <v/>
      </c>
      <c r="G598" s="499"/>
      <c r="H598" s="509"/>
      <c r="I598" s="510" t="str">
        <f>IFERROR(VLOOKUP(Tabla465[[#This Row],[Tipo de Equipo]],[1]LSIns!F16:G32,2,FALSE),"")</f>
        <v/>
      </c>
      <c r="J598" s="509"/>
      <c r="K598" s="509"/>
      <c r="L598" s="509"/>
      <c r="M598" s="499"/>
      <c r="N598" s="511"/>
      <c r="O598" s="511"/>
      <c r="P598" s="512" t="str">
        <f>IFERROR(VLOOKUP(Tabla465[[#This Row],[Provincia]],[1]Prov!$A$2:$B$156,2,FALSE),"")</f>
        <v/>
      </c>
      <c r="Q598" s="513"/>
      <c r="R598" s="498"/>
      <c r="S598" s="498"/>
      <c r="T598" s="498"/>
      <c r="U598" s="493" t="str">
        <f>IFERROR(IF(AND(Tabla465[[#This Row],[Cantidad de Insumos]]="",Tabla465[[#This Row],[Precio Unitario]]=""),"",Tabla465[[#This Row],[Precio Unitario]]*Tabla465[[#This Row],[Cantidad de Insumos]]),"")</f>
        <v/>
      </c>
      <c r="V598" s="493" t="str">
        <f>IFERROR(VLOOKUP($J598,[1]Insumos!$C$2:$F$528,4,FALSE),"")</f>
        <v/>
      </c>
      <c r="W598" s="504"/>
    </row>
    <row r="599" spans="2:23" x14ac:dyDescent="0.2">
      <c r="B599" s="490" t="str">
        <f>IF(Tabla465[[#This Row],[Tipos de Acciones]]="","",CONCATENATE(Tabla465[[#This Row],[POA]],".",Tabla465[[#This Row],[SRS]],".",Tabla465[[#This Row],[AREA]],".",Tabla465[[#This Row],[TIPO]]))</f>
        <v/>
      </c>
      <c r="C599" s="490" t="str">
        <f>IF(Tabla465[[#This Row],[Tipos de Acciones]]="","",'[1]Formulario PPGR1'!$N$2)</f>
        <v/>
      </c>
      <c r="D599" s="490" t="str">
        <f>IF(Tabla465[[#This Row],[Tipos de Acciones]]="","",'[1]Formulario PPGR1'!$N$3)</f>
        <v/>
      </c>
      <c r="E599" s="490" t="str">
        <f>IF(Tabla465[[#This Row],[Tipos de Acciones]]="","",'[1]Formulario PPGR1'!$N$4)</f>
        <v/>
      </c>
      <c r="F599" s="490" t="str">
        <f>IF(Tabla465[[#This Row],[Tipos de Acciones]]="","",'[1]Formulario PPGR1'!$N$5)</f>
        <v/>
      </c>
      <c r="G599" s="499"/>
      <c r="H599" s="509"/>
      <c r="I599" s="510" t="str">
        <f>IFERROR(VLOOKUP(Tabla465[[#This Row],[Tipo de Equipo]],[1]LSIns!F16:G32,2,FALSE),"")</f>
        <v/>
      </c>
      <c r="J599" s="509"/>
      <c r="K599" s="509"/>
      <c r="L599" s="509"/>
      <c r="M599" s="499"/>
      <c r="N599" s="511"/>
      <c r="O599" s="511"/>
      <c r="P599" s="512" t="str">
        <f>IFERROR(VLOOKUP(Tabla465[[#This Row],[Provincia]],[1]Prov!$A$2:$B$156,2,FALSE),"")</f>
        <v/>
      </c>
      <c r="Q599" s="513"/>
      <c r="R599" s="498"/>
      <c r="S599" s="498"/>
      <c r="T599" s="498"/>
      <c r="U599" s="493" t="str">
        <f>IFERROR(IF(AND(Tabla465[[#This Row],[Cantidad de Insumos]]="",Tabla465[[#This Row],[Precio Unitario]]=""),"",Tabla465[[#This Row],[Precio Unitario]]*Tabla465[[#This Row],[Cantidad de Insumos]]),"")</f>
        <v/>
      </c>
      <c r="V599" s="493" t="str">
        <f>IFERROR(VLOOKUP($J599,[1]Insumos!$C$2:$F$528,4,FALSE),"")</f>
        <v/>
      </c>
      <c r="W599" s="504"/>
    </row>
    <row r="600" spans="2:23" x14ac:dyDescent="0.2">
      <c r="B600" s="490" t="str">
        <f>IF(Tabla465[[#This Row],[Tipos de Acciones]]="","",CONCATENATE(Tabla465[[#This Row],[POA]],".",Tabla465[[#This Row],[SRS]],".",Tabla465[[#This Row],[AREA]],".",Tabla465[[#This Row],[TIPO]]))</f>
        <v/>
      </c>
      <c r="C600" s="490" t="str">
        <f>IF(Tabla465[[#This Row],[Tipos de Acciones]]="","",'[1]Formulario PPGR1'!$N$2)</f>
        <v/>
      </c>
      <c r="D600" s="490" t="str">
        <f>IF(Tabla465[[#This Row],[Tipos de Acciones]]="","",'[1]Formulario PPGR1'!$N$3)</f>
        <v/>
      </c>
      <c r="E600" s="490" t="str">
        <f>IF(Tabla465[[#This Row],[Tipos de Acciones]]="","",'[1]Formulario PPGR1'!$N$4)</f>
        <v/>
      </c>
      <c r="F600" s="490" t="str">
        <f>IF(Tabla465[[#This Row],[Tipos de Acciones]]="","",'[1]Formulario PPGR1'!$N$5)</f>
        <v/>
      </c>
      <c r="G600" s="499"/>
      <c r="H600" s="509"/>
      <c r="I600" s="510" t="str">
        <f>IFERROR(VLOOKUP(Tabla465[[#This Row],[Tipo de Equipo]],[1]LSIns!F16:G32,2,FALSE),"")</f>
        <v/>
      </c>
      <c r="J600" s="509"/>
      <c r="K600" s="509"/>
      <c r="L600" s="509"/>
      <c r="M600" s="499"/>
      <c r="N600" s="511"/>
      <c r="O600" s="511"/>
      <c r="P600" s="512" t="str">
        <f>IFERROR(VLOOKUP(Tabla465[[#This Row],[Provincia]],[1]Prov!$A$2:$B$156,2,FALSE),"")</f>
        <v/>
      </c>
      <c r="Q600" s="513"/>
      <c r="R600" s="498"/>
      <c r="S600" s="498"/>
      <c r="T600" s="498"/>
      <c r="U600" s="493" t="str">
        <f>IFERROR(IF(AND(Tabla465[[#This Row],[Cantidad de Insumos]]="",Tabla465[[#This Row],[Precio Unitario]]=""),"",Tabla465[[#This Row],[Precio Unitario]]*Tabla465[[#This Row],[Cantidad de Insumos]]),"")</f>
        <v/>
      </c>
      <c r="V600" s="493" t="str">
        <f>IFERROR(VLOOKUP($J600,[1]Insumos!$C$2:$F$528,4,FALSE),"")</f>
        <v/>
      </c>
      <c r="W600" s="504"/>
    </row>
    <row r="601" spans="2:23" x14ac:dyDescent="0.2">
      <c r="B601" s="490" t="str">
        <f>IF(Tabla465[[#This Row],[Tipos de Acciones]]="","",CONCATENATE(Tabla465[[#This Row],[POA]],".",Tabla465[[#This Row],[SRS]],".",Tabla465[[#This Row],[AREA]],".",Tabla465[[#This Row],[TIPO]]))</f>
        <v/>
      </c>
      <c r="C601" s="490" t="str">
        <f>IF(Tabla465[[#This Row],[Tipos de Acciones]]="","",'[1]Formulario PPGR1'!$N$2)</f>
        <v/>
      </c>
      <c r="D601" s="490" t="str">
        <f>IF(Tabla465[[#This Row],[Tipos de Acciones]]="","",'[1]Formulario PPGR1'!$N$3)</f>
        <v/>
      </c>
      <c r="E601" s="490" t="str">
        <f>IF(Tabla465[[#This Row],[Tipos de Acciones]]="","",'[1]Formulario PPGR1'!$N$4)</f>
        <v/>
      </c>
      <c r="F601" s="490" t="str">
        <f>IF(Tabla465[[#This Row],[Tipos de Acciones]]="","",'[1]Formulario PPGR1'!$N$5)</f>
        <v/>
      </c>
      <c r="G601" s="499"/>
      <c r="H601" s="509"/>
      <c r="I601" s="510" t="str">
        <f>IFERROR(VLOOKUP(Tabla465[[#This Row],[Tipo de Equipo]],[1]LSIns!F16:G32,2,FALSE),"")</f>
        <v/>
      </c>
      <c r="J601" s="509"/>
      <c r="K601" s="509"/>
      <c r="L601" s="509"/>
      <c r="M601" s="499"/>
      <c r="N601" s="511"/>
      <c r="O601" s="511"/>
      <c r="P601" s="512" t="str">
        <f>IFERROR(VLOOKUP(Tabla465[[#This Row],[Provincia]],[1]Prov!$A$2:$B$156,2,FALSE),"")</f>
        <v/>
      </c>
      <c r="Q601" s="513"/>
      <c r="R601" s="498"/>
      <c r="S601" s="498"/>
      <c r="T601" s="498"/>
      <c r="U601" s="493" t="str">
        <f>IFERROR(IF(AND(Tabla465[[#This Row],[Cantidad de Insumos]]="",Tabla465[[#This Row],[Precio Unitario]]=""),"",Tabla465[[#This Row],[Precio Unitario]]*Tabla465[[#This Row],[Cantidad de Insumos]]),"")</f>
        <v/>
      </c>
      <c r="V601" s="493" t="str">
        <f>IFERROR(VLOOKUP($J601,[1]Insumos!$C$2:$F$528,4,FALSE),"")</f>
        <v/>
      </c>
      <c r="W601" s="504"/>
    </row>
    <row r="602" spans="2:23" x14ac:dyDescent="0.2">
      <c r="B602" s="490" t="str">
        <f>IF(Tabla465[[#This Row],[Tipos de Acciones]]="","",CONCATENATE(Tabla465[[#This Row],[POA]],".",Tabla465[[#This Row],[SRS]],".",Tabla465[[#This Row],[AREA]],".",Tabla465[[#This Row],[TIPO]]))</f>
        <v/>
      </c>
      <c r="C602" s="490" t="str">
        <f>IF(Tabla465[[#This Row],[Tipos de Acciones]]="","",'[1]Formulario PPGR1'!$N$2)</f>
        <v/>
      </c>
      <c r="D602" s="490" t="str">
        <f>IF(Tabla465[[#This Row],[Tipos de Acciones]]="","",'[1]Formulario PPGR1'!$N$3)</f>
        <v/>
      </c>
      <c r="E602" s="490" t="str">
        <f>IF(Tabla465[[#This Row],[Tipos de Acciones]]="","",'[1]Formulario PPGR1'!$N$4)</f>
        <v/>
      </c>
      <c r="F602" s="490" t="str">
        <f>IF(Tabla465[[#This Row],[Tipos de Acciones]]="","",'[1]Formulario PPGR1'!$N$5)</f>
        <v/>
      </c>
      <c r="G602" s="499"/>
      <c r="H602" s="509"/>
      <c r="I602" s="510" t="str">
        <f>IFERROR(VLOOKUP(Tabla465[[#This Row],[Tipo de Equipo]],[1]LSIns!F16:G32,2,FALSE),"")</f>
        <v/>
      </c>
      <c r="J602" s="509"/>
      <c r="K602" s="509"/>
      <c r="L602" s="509"/>
      <c r="M602" s="499"/>
      <c r="N602" s="511"/>
      <c r="O602" s="511"/>
      <c r="P602" s="512" t="str">
        <f>IFERROR(VLOOKUP(Tabla465[[#This Row],[Provincia]],[1]Prov!$A$2:$B$156,2,FALSE),"")</f>
        <v/>
      </c>
      <c r="Q602" s="513"/>
      <c r="R602" s="498"/>
      <c r="S602" s="498"/>
      <c r="T602" s="498"/>
      <c r="U602" s="493" t="str">
        <f>IFERROR(IF(AND(Tabla465[[#This Row],[Cantidad de Insumos]]="",Tabla465[[#This Row],[Precio Unitario]]=""),"",Tabla465[[#This Row],[Precio Unitario]]*Tabla465[[#This Row],[Cantidad de Insumos]]),"")</f>
        <v/>
      </c>
      <c r="V602" s="493" t="str">
        <f>IFERROR(VLOOKUP($J602,[1]Insumos!$C$2:$F$528,4,FALSE),"")</f>
        <v/>
      </c>
      <c r="W602" s="504"/>
    </row>
    <row r="603" spans="2:23" x14ac:dyDescent="0.2">
      <c r="B603" s="490" t="str">
        <f>IF(Tabla465[[#This Row],[Tipos de Acciones]]="","",CONCATENATE(Tabla465[[#This Row],[POA]],".",Tabla465[[#This Row],[SRS]],".",Tabla465[[#This Row],[AREA]],".",Tabla465[[#This Row],[TIPO]]))</f>
        <v/>
      </c>
      <c r="C603" s="490" t="str">
        <f>IF(Tabla465[[#This Row],[Tipos de Acciones]]="","",'[1]Formulario PPGR1'!$N$2)</f>
        <v/>
      </c>
      <c r="D603" s="490" t="str">
        <f>IF(Tabla465[[#This Row],[Tipos de Acciones]]="","",'[1]Formulario PPGR1'!$N$3)</f>
        <v/>
      </c>
      <c r="E603" s="490" t="str">
        <f>IF(Tabla465[[#This Row],[Tipos de Acciones]]="","",'[1]Formulario PPGR1'!$N$4)</f>
        <v/>
      </c>
      <c r="F603" s="490" t="str">
        <f>IF(Tabla465[[#This Row],[Tipos de Acciones]]="","",'[1]Formulario PPGR1'!$N$5)</f>
        <v/>
      </c>
      <c r="G603" s="499"/>
      <c r="H603" s="509"/>
      <c r="I603" s="510" t="str">
        <f>IFERROR(VLOOKUP(Tabla465[[#This Row],[Tipo de Equipo]],[1]LSIns!F16:G32,2,FALSE),"")</f>
        <v/>
      </c>
      <c r="J603" s="509"/>
      <c r="K603" s="509"/>
      <c r="L603" s="509"/>
      <c r="M603" s="499"/>
      <c r="N603" s="511"/>
      <c r="O603" s="511"/>
      <c r="P603" s="512" t="str">
        <f>IFERROR(VLOOKUP(Tabla465[[#This Row],[Provincia]],[1]Prov!$A$2:$B$156,2,FALSE),"")</f>
        <v/>
      </c>
      <c r="Q603" s="513"/>
      <c r="R603" s="498"/>
      <c r="S603" s="498"/>
      <c r="T603" s="498"/>
      <c r="U603" s="493" t="str">
        <f>IFERROR(IF(AND(Tabla465[[#This Row],[Cantidad de Insumos]]="",Tabla465[[#This Row],[Precio Unitario]]=""),"",Tabla465[[#This Row],[Precio Unitario]]*Tabla465[[#This Row],[Cantidad de Insumos]]),"")</f>
        <v/>
      </c>
      <c r="V603" s="493" t="str">
        <f>IFERROR(VLOOKUP($J603,[1]Insumos!$C$2:$F$528,4,FALSE),"")</f>
        <v/>
      </c>
      <c r="W603" s="504"/>
    </row>
    <row r="604" spans="2:23" x14ac:dyDescent="0.2">
      <c r="B604" s="490" t="str">
        <f>IF(Tabla465[[#This Row],[Tipos de Acciones]]="","",CONCATENATE(Tabla465[[#This Row],[POA]],".",Tabla465[[#This Row],[SRS]],".",Tabla465[[#This Row],[AREA]],".",Tabla465[[#This Row],[TIPO]]))</f>
        <v/>
      </c>
      <c r="C604" s="490" t="str">
        <f>IF(Tabla465[[#This Row],[Tipos de Acciones]]="","",'[1]Formulario PPGR1'!$N$2)</f>
        <v/>
      </c>
      <c r="D604" s="490" t="str">
        <f>IF(Tabla465[[#This Row],[Tipos de Acciones]]="","",'[1]Formulario PPGR1'!$N$3)</f>
        <v/>
      </c>
      <c r="E604" s="490" t="str">
        <f>IF(Tabla465[[#This Row],[Tipos de Acciones]]="","",'[1]Formulario PPGR1'!$N$4)</f>
        <v/>
      </c>
      <c r="F604" s="490" t="str">
        <f>IF(Tabla465[[#This Row],[Tipos de Acciones]]="","",'[1]Formulario PPGR1'!$N$5)</f>
        <v/>
      </c>
      <c r="G604" s="499"/>
      <c r="H604" s="509"/>
      <c r="I604" s="510" t="str">
        <f>IFERROR(VLOOKUP(Tabla465[[#This Row],[Tipo de Equipo]],[1]LSIns!F16:G32,2,FALSE),"")</f>
        <v/>
      </c>
      <c r="J604" s="509"/>
      <c r="K604" s="509"/>
      <c r="L604" s="509"/>
      <c r="M604" s="499"/>
      <c r="N604" s="511"/>
      <c r="O604" s="511"/>
      <c r="P604" s="512" t="str">
        <f>IFERROR(VLOOKUP(Tabla465[[#This Row],[Provincia]],[1]Prov!$A$2:$B$156,2,FALSE),"")</f>
        <v/>
      </c>
      <c r="Q604" s="513"/>
      <c r="R604" s="498"/>
      <c r="S604" s="498"/>
      <c r="T604" s="498"/>
      <c r="U604" s="493" t="str">
        <f>IFERROR(IF(AND(Tabla465[[#This Row],[Cantidad de Insumos]]="",Tabla465[[#This Row],[Precio Unitario]]=""),"",Tabla465[[#This Row],[Precio Unitario]]*Tabla465[[#This Row],[Cantidad de Insumos]]),"")</f>
        <v/>
      </c>
      <c r="V604" s="493" t="str">
        <f>IFERROR(VLOOKUP($J604,[1]Insumos!$C$2:$F$528,4,FALSE),"")</f>
        <v/>
      </c>
      <c r="W604" s="504"/>
    </row>
    <row r="605" spans="2:23" x14ac:dyDescent="0.2">
      <c r="B605" s="490" t="str">
        <f>IF(Tabla465[[#This Row],[Tipos de Acciones]]="","",CONCATENATE(Tabla465[[#This Row],[POA]],".",Tabla465[[#This Row],[SRS]],".",Tabla465[[#This Row],[AREA]],".",Tabla465[[#This Row],[TIPO]]))</f>
        <v/>
      </c>
      <c r="C605" s="490" t="str">
        <f>IF(Tabla465[[#This Row],[Tipos de Acciones]]="","",'[1]Formulario PPGR1'!$N$2)</f>
        <v/>
      </c>
      <c r="D605" s="490" t="str">
        <f>IF(Tabla465[[#This Row],[Tipos de Acciones]]="","",'[1]Formulario PPGR1'!$N$3)</f>
        <v/>
      </c>
      <c r="E605" s="490" t="str">
        <f>IF(Tabla465[[#This Row],[Tipos de Acciones]]="","",'[1]Formulario PPGR1'!$N$4)</f>
        <v/>
      </c>
      <c r="F605" s="490" t="str">
        <f>IF(Tabla465[[#This Row],[Tipos de Acciones]]="","",'[1]Formulario PPGR1'!$N$5)</f>
        <v/>
      </c>
      <c r="G605" s="499"/>
      <c r="H605" s="509"/>
      <c r="I605" s="510" t="str">
        <f>IFERROR(VLOOKUP(Tabla465[[#This Row],[Tipo de Equipo]],[1]LSIns!F16:G32,2,FALSE),"")</f>
        <v/>
      </c>
      <c r="J605" s="509"/>
      <c r="K605" s="509"/>
      <c r="L605" s="509"/>
      <c r="M605" s="499"/>
      <c r="N605" s="511"/>
      <c r="O605" s="511"/>
      <c r="P605" s="512" t="str">
        <f>IFERROR(VLOOKUP(Tabla465[[#This Row],[Provincia]],[1]Prov!$A$2:$B$156,2,FALSE),"")</f>
        <v/>
      </c>
      <c r="Q605" s="513"/>
      <c r="R605" s="498"/>
      <c r="S605" s="498"/>
      <c r="T605" s="498"/>
      <c r="U605" s="493" t="str">
        <f>IFERROR(IF(AND(Tabla465[[#This Row],[Cantidad de Insumos]]="",Tabla465[[#This Row],[Precio Unitario]]=""),"",Tabla465[[#This Row],[Precio Unitario]]*Tabla465[[#This Row],[Cantidad de Insumos]]),"")</f>
        <v/>
      </c>
      <c r="V605" s="493" t="str">
        <f>IFERROR(VLOOKUP($J605,[1]Insumos!$C$2:$F$528,4,FALSE),"")</f>
        <v/>
      </c>
      <c r="W605" s="504"/>
    </row>
    <row r="606" spans="2:23" x14ac:dyDescent="0.2">
      <c r="B606" s="490" t="str">
        <f>IF(Tabla465[[#This Row],[Tipos de Acciones]]="","",CONCATENATE(Tabla465[[#This Row],[POA]],".",Tabla465[[#This Row],[SRS]],".",Tabla465[[#This Row],[AREA]],".",Tabla465[[#This Row],[TIPO]]))</f>
        <v/>
      </c>
      <c r="C606" s="490" t="str">
        <f>IF(Tabla465[[#This Row],[Tipos de Acciones]]="","",'[1]Formulario PPGR1'!$N$2)</f>
        <v/>
      </c>
      <c r="D606" s="490" t="str">
        <f>IF(Tabla465[[#This Row],[Tipos de Acciones]]="","",'[1]Formulario PPGR1'!$N$3)</f>
        <v/>
      </c>
      <c r="E606" s="490" t="str">
        <f>IF(Tabla465[[#This Row],[Tipos de Acciones]]="","",'[1]Formulario PPGR1'!$N$4)</f>
        <v/>
      </c>
      <c r="F606" s="490" t="str">
        <f>IF(Tabla465[[#This Row],[Tipos de Acciones]]="","",'[1]Formulario PPGR1'!$N$5)</f>
        <v/>
      </c>
      <c r="G606" s="499"/>
      <c r="H606" s="509"/>
      <c r="I606" s="510" t="str">
        <f>IFERROR(VLOOKUP(Tabla465[[#This Row],[Tipo de Equipo]],[1]LSIns!F16:G32,2,FALSE),"")</f>
        <v/>
      </c>
      <c r="J606" s="509"/>
      <c r="K606" s="509"/>
      <c r="L606" s="509"/>
      <c r="M606" s="499"/>
      <c r="N606" s="511"/>
      <c r="O606" s="511"/>
      <c r="P606" s="512" t="str">
        <f>IFERROR(VLOOKUP(Tabla465[[#This Row],[Provincia]],[1]Prov!$A$2:$B$156,2,FALSE),"")</f>
        <v/>
      </c>
      <c r="Q606" s="513"/>
      <c r="R606" s="498"/>
      <c r="S606" s="498"/>
      <c r="T606" s="498"/>
      <c r="U606" s="493" t="str">
        <f>IFERROR(IF(AND(Tabla465[[#This Row],[Cantidad de Insumos]]="",Tabla465[[#This Row],[Precio Unitario]]=""),"",Tabla465[[#This Row],[Precio Unitario]]*Tabla465[[#This Row],[Cantidad de Insumos]]),"")</f>
        <v/>
      </c>
      <c r="V606" s="493" t="str">
        <f>IFERROR(VLOOKUP($J606,[1]Insumos!$C$2:$F$528,4,FALSE),"")</f>
        <v/>
      </c>
      <c r="W606" s="504"/>
    </row>
    <row r="607" spans="2:23" x14ac:dyDescent="0.2">
      <c r="B607" s="490" t="str">
        <f>IF(Tabla465[[#This Row],[Tipos de Acciones]]="","",CONCATENATE(Tabla465[[#This Row],[POA]],".",Tabla465[[#This Row],[SRS]],".",Tabla465[[#This Row],[AREA]],".",Tabla465[[#This Row],[TIPO]]))</f>
        <v/>
      </c>
      <c r="C607" s="490" t="str">
        <f>IF(Tabla465[[#This Row],[Tipos de Acciones]]="","",'[1]Formulario PPGR1'!$N$2)</f>
        <v/>
      </c>
      <c r="D607" s="490" t="str">
        <f>IF(Tabla465[[#This Row],[Tipos de Acciones]]="","",'[1]Formulario PPGR1'!$N$3)</f>
        <v/>
      </c>
      <c r="E607" s="490" t="str">
        <f>IF(Tabla465[[#This Row],[Tipos de Acciones]]="","",'[1]Formulario PPGR1'!$N$4)</f>
        <v/>
      </c>
      <c r="F607" s="490" t="str">
        <f>IF(Tabla465[[#This Row],[Tipos de Acciones]]="","",'[1]Formulario PPGR1'!$N$5)</f>
        <v/>
      </c>
      <c r="G607" s="499"/>
      <c r="H607" s="509"/>
      <c r="I607" s="510" t="str">
        <f>IFERROR(VLOOKUP(Tabla465[[#This Row],[Tipo de Equipo]],[1]LSIns!F16:G32,2,FALSE),"")</f>
        <v/>
      </c>
      <c r="J607" s="509"/>
      <c r="K607" s="509"/>
      <c r="L607" s="509"/>
      <c r="M607" s="499"/>
      <c r="N607" s="511"/>
      <c r="O607" s="511"/>
      <c r="P607" s="512" t="str">
        <f>IFERROR(VLOOKUP(Tabla465[[#This Row],[Provincia]],[1]Prov!$A$2:$B$156,2,FALSE),"")</f>
        <v/>
      </c>
      <c r="Q607" s="513"/>
      <c r="R607" s="498"/>
      <c r="S607" s="498"/>
      <c r="T607" s="498"/>
      <c r="U607" s="493" t="str">
        <f>IFERROR(IF(AND(Tabla465[[#This Row],[Cantidad de Insumos]]="",Tabla465[[#This Row],[Precio Unitario]]=""),"",Tabla465[[#This Row],[Precio Unitario]]*Tabla465[[#This Row],[Cantidad de Insumos]]),"")</f>
        <v/>
      </c>
      <c r="V607" s="493" t="str">
        <f>IFERROR(VLOOKUP($J607,[1]Insumos!$C$2:$F$528,4,FALSE),"")</f>
        <v/>
      </c>
      <c r="W607" s="504"/>
    </row>
    <row r="608" spans="2:23" x14ac:dyDescent="0.2">
      <c r="B608" s="490" t="str">
        <f>IF(Tabla465[[#This Row],[Tipos de Acciones]]="","",CONCATENATE(Tabla465[[#This Row],[POA]],".",Tabla465[[#This Row],[SRS]],".",Tabla465[[#This Row],[AREA]],".",Tabla465[[#This Row],[TIPO]]))</f>
        <v/>
      </c>
      <c r="C608" s="490" t="str">
        <f>IF(Tabla465[[#This Row],[Tipos de Acciones]]="","",'[1]Formulario PPGR1'!$N$2)</f>
        <v/>
      </c>
      <c r="D608" s="490" t="str">
        <f>IF(Tabla465[[#This Row],[Tipos de Acciones]]="","",'[1]Formulario PPGR1'!$N$3)</f>
        <v/>
      </c>
      <c r="E608" s="490" t="str">
        <f>IF(Tabla465[[#This Row],[Tipos de Acciones]]="","",'[1]Formulario PPGR1'!$N$4)</f>
        <v/>
      </c>
      <c r="F608" s="490" t="str">
        <f>IF(Tabla465[[#This Row],[Tipos de Acciones]]="","",'[1]Formulario PPGR1'!$N$5)</f>
        <v/>
      </c>
      <c r="G608" s="499"/>
      <c r="H608" s="509"/>
      <c r="I608" s="510" t="str">
        <f>IFERROR(VLOOKUP(Tabla465[[#This Row],[Tipo de Equipo]],[1]LSIns!F16:G32,2,FALSE),"")</f>
        <v/>
      </c>
      <c r="J608" s="509"/>
      <c r="K608" s="509"/>
      <c r="L608" s="509"/>
      <c r="M608" s="499"/>
      <c r="N608" s="511"/>
      <c r="O608" s="511"/>
      <c r="P608" s="512" t="str">
        <f>IFERROR(VLOOKUP(Tabla465[[#This Row],[Provincia]],[1]Prov!$A$2:$B$156,2,FALSE),"")</f>
        <v/>
      </c>
      <c r="Q608" s="513"/>
      <c r="R608" s="498"/>
      <c r="S608" s="498"/>
      <c r="T608" s="498"/>
      <c r="U608" s="493" t="str">
        <f>IFERROR(IF(AND(Tabla465[[#This Row],[Cantidad de Insumos]]="",Tabla465[[#This Row],[Precio Unitario]]=""),"",Tabla465[[#This Row],[Precio Unitario]]*Tabla465[[#This Row],[Cantidad de Insumos]]),"")</f>
        <v/>
      </c>
      <c r="V608" s="493" t="str">
        <f>IFERROR(VLOOKUP($J608,[1]Insumos!$C$2:$F$528,4,FALSE),"")</f>
        <v/>
      </c>
      <c r="W608" s="504"/>
    </row>
    <row r="609" spans="2:23" x14ac:dyDescent="0.2">
      <c r="B609" s="490" t="str">
        <f>IF(Tabla465[[#This Row],[Tipos de Acciones]]="","",CONCATENATE(Tabla465[[#This Row],[POA]],".",Tabla465[[#This Row],[SRS]],".",Tabla465[[#This Row],[AREA]],".",Tabla465[[#This Row],[TIPO]]))</f>
        <v/>
      </c>
      <c r="C609" s="490" t="str">
        <f>IF(Tabla465[[#This Row],[Tipos de Acciones]]="","",'[1]Formulario PPGR1'!$N$2)</f>
        <v/>
      </c>
      <c r="D609" s="490" t="str">
        <f>IF(Tabla465[[#This Row],[Tipos de Acciones]]="","",'[1]Formulario PPGR1'!$N$3)</f>
        <v/>
      </c>
      <c r="E609" s="490" t="str">
        <f>IF(Tabla465[[#This Row],[Tipos de Acciones]]="","",'[1]Formulario PPGR1'!$N$4)</f>
        <v/>
      </c>
      <c r="F609" s="490" t="str">
        <f>IF(Tabla465[[#This Row],[Tipos de Acciones]]="","",'[1]Formulario PPGR1'!$N$5)</f>
        <v/>
      </c>
      <c r="G609" s="499"/>
      <c r="H609" s="509"/>
      <c r="I609" s="510" t="str">
        <f>IFERROR(VLOOKUP(Tabla465[[#This Row],[Tipo de Equipo]],[1]LSIns!F16:G32,2,FALSE),"")</f>
        <v/>
      </c>
      <c r="J609" s="509"/>
      <c r="K609" s="509"/>
      <c r="L609" s="509"/>
      <c r="M609" s="499"/>
      <c r="N609" s="511"/>
      <c r="O609" s="511"/>
      <c r="P609" s="512" t="str">
        <f>IFERROR(VLOOKUP(Tabla465[[#This Row],[Provincia]],[1]Prov!$A$2:$B$156,2,FALSE),"")</f>
        <v/>
      </c>
      <c r="Q609" s="513"/>
      <c r="R609" s="498"/>
      <c r="S609" s="498"/>
      <c r="T609" s="498"/>
      <c r="U609" s="493" t="str">
        <f>IFERROR(IF(AND(Tabla465[[#This Row],[Cantidad de Insumos]]="",Tabla465[[#This Row],[Precio Unitario]]=""),"",Tabla465[[#This Row],[Precio Unitario]]*Tabla465[[#This Row],[Cantidad de Insumos]]),"")</f>
        <v/>
      </c>
      <c r="V609" s="493" t="str">
        <f>IFERROR(VLOOKUP($J609,[1]Insumos!$C$2:$F$528,4,FALSE),"")</f>
        <v/>
      </c>
      <c r="W609" s="504"/>
    </row>
    <row r="610" spans="2:23" x14ac:dyDescent="0.2">
      <c r="B610" s="490" t="str">
        <f>IF(Tabla465[[#This Row],[Tipos de Acciones]]="","",CONCATENATE(Tabla465[[#This Row],[POA]],".",Tabla465[[#This Row],[SRS]],".",Tabla465[[#This Row],[AREA]],".",Tabla465[[#This Row],[TIPO]]))</f>
        <v/>
      </c>
      <c r="C610" s="490" t="str">
        <f>IF(Tabla465[[#This Row],[Tipos de Acciones]]="","",'[1]Formulario PPGR1'!$N$2)</f>
        <v/>
      </c>
      <c r="D610" s="490" t="str">
        <f>IF(Tabla465[[#This Row],[Tipos de Acciones]]="","",'[1]Formulario PPGR1'!$N$3)</f>
        <v/>
      </c>
      <c r="E610" s="490" t="str">
        <f>IF(Tabla465[[#This Row],[Tipos de Acciones]]="","",'[1]Formulario PPGR1'!$N$4)</f>
        <v/>
      </c>
      <c r="F610" s="490" t="str">
        <f>IF(Tabla465[[#This Row],[Tipos de Acciones]]="","",'[1]Formulario PPGR1'!$N$5)</f>
        <v/>
      </c>
      <c r="G610" s="499"/>
      <c r="H610" s="509"/>
      <c r="I610" s="510" t="str">
        <f>IFERROR(VLOOKUP(Tabla465[[#This Row],[Tipo de Equipo]],[1]LSIns!F16:G32,2,FALSE),"")</f>
        <v/>
      </c>
      <c r="J610" s="509"/>
      <c r="K610" s="509"/>
      <c r="L610" s="509"/>
      <c r="M610" s="499"/>
      <c r="N610" s="511"/>
      <c r="O610" s="511"/>
      <c r="P610" s="512" t="str">
        <f>IFERROR(VLOOKUP(Tabla465[[#This Row],[Provincia]],[1]Prov!$A$2:$B$156,2,FALSE),"")</f>
        <v/>
      </c>
      <c r="Q610" s="513"/>
      <c r="R610" s="498"/>
      <c r="S610" s="498"/>
      <c r="T610" s="498"/>
      <c r="U610" s="493" t="str">
        <f>IFERROR(IF(AND(Tabla465[[#This Row],[Cantidad de Insumos]]="",Tabla465[[#This Row],[Precio Unitario]]=""),"",Tabla465[[#This Row],[Precio Unitario]]*Tabla465[[#This Row],[Cantidad de Insumos]]),"")</f>
        <v/>
      </c>
      <c r="V610" s="493" t="str">
        <f>IFERROR(VLOOKUP($J610,[1]Insumos!$C$2:$F$528,4,FALSE),"")</f>
        <v/>
      </c>
      <c r="W610" s="504"/>
    </row>
    <row r="611" spans="2:23" x14ac:dyDescent="0.2">
      <c r="B611" s="490" t="str">
        <f>IF(Tabla465[[#This Row],[Tipos de Acciones]]="","",CONCATENATE(Tabla465[[#This Row],[POA]],".",Tabla465[[#This Row],[SRS]],".",Tabla465[[#This Row],[AREA]],".",Tabla465[[#This Row],[TIPO]]))</f>
        <v/>
      </c>
      <c r="C611" s="490" t="str">
        <f>IF(Tabla465[[#This Row],[Tipos de Acciones]]="","",'[1]Formulario PPGR1'!$N$2)</f>
        <v/>
      </c>
      <c r="D611" s="490" t="str">
        <f>IF(Tabla465[[#This Row],[Tipos de Acciones]]="","",'[1]Formulario PPGR1'!$N$3)</f>
        <v/>
      </c>
      <c r="E611" s="490" t="str">
        <f>IF(Tabla465[[#This Row],[Tipos de Acciones]]="","",'[1]Formulario PPGR1'!$N$4)</f>
        <v/>
      </c>
      <c r="F611" s="490" t="str">
        <f>IF(Tabla465[[#This Row],[Tipos de Acciones]]="","",'[1]Formulario PPGR1'!$N$5)</f>
        <v/>
      </c>
      <c r="G611" s="499"/>
      <c r="H611" s="509"/>
      <c r="I611" s="510" t="str">
        <f>IFERROR(VLOOKUP(Tabla465[[#This Row],[Tipo de Equipo]],[1]LSIns!F16:G32,2,FALSE),"")</f>
        <v/>
      </c>
      <c r="J611" s="509"/>
      <c r="K611" s="509"/>
      <c r="L611" s="509"/>
      <c r="M611" s="499"/>
      <c r="N611" s="511"/>
      <c r="O611" s="511"/>
      <c r="P611" s="512" t="str">
        <f>IFERROR(VLOOKUP(Tabla465[[#This Row],[Provincia]],[1]Prov!$A$2:$B$156,2,FALSE),"")</f>
        <v/>
      </c>
      <c r="Q611" s="513"/>
      <c r="R611" s="498"/>
      <c r="S611" s="498"/>
      <c r="T611" s="498"/>
      <c r="U611" s="493" t="str">
        <f>IFERROR(IF(AND(Tabla465[[#This Row],[Cantidad de Insumos]]="",Tabla465[[#This Row],[Precio Unitario]]=""),"",Tabla465[[#This Row],[Precio Unitario]]*Tabla465[[#This Row],[Cantidad de Insumos]]),"")</f>
        <v/>
      </c>
      <c r="V611" s="493" t="str">
        <f>IFERROR(VLOOKUP($J611,[1]Insumos!$C$2:$F$528,4,FALSE),"")</f>
        <v/>
      </c>
      <c r="W611" s="504"/>
    </row>
    <row r="612" spans="2:23" x14ac:dyDescent="0.2">
      <c r="B612" s="490" t="str">
        <f>IF(Tabla465[[#This Row],[Tipos de Acciones]]="","",CONCATENATE(Tabla465[[#This Row],[POA]],".",Tabla465[[#This Row],[SRS]],".",Tabla465[[#This Row],[AREA]],".",Tabla465[[#This Row],[TIPO]]))</f>
        <v/>
      </c>
      <c r="C612" s="490" t="str">
        <f>IF(Tabla465[[#This Row],[Tipos de Acciones]]="","",'[1]Formulario PPGR1'!$N$2)</f>
        <v/>
      </c>
      <c r="D612" s="490" t="str">
        <f>IF(Tabla465[[#This Row],[Tipos de Acciones]]="","",'[1]Formulario PPGR1'!$N$3)</f>
        <v/>
      </c>
      <c r="E612" s="490" t="str">
        <f>IF(Tabla465[[#This Row],[Tipos de Acciones]]="","",'[1]Formulario PPGR1'!$N$4)</f>
        <v/>
      </c>
      <c r="F612" s="490" t="str">
        <f>IF(Tabla465[[#This Row],[Tipos de Acciones]]="","",'[1]Formulario PPGR1'!$N$5)</f>
        <v/>
      </c>
      <c r="G612" s="499"/>
      <c r="H612" s="509"/>
      <c r="I612" s="510" t="str">
        <f>IFERROR(VLOOKUP(Tabla465[[#This Row],[Tipo de Equipo]],[1]LSIns!F16:G32,2,FALSE),"")</f>
        <v/>
      </c>
      <c r="J612" s="509"/>
      <c r="K612" s="509"/>
      <c r="L612" s="509"/>
      <c r="M612" s="499"/>
      <c r="N612" s="511"/>
      <c r="O612" s="511"/>
      <c r="P612" s="512" t="str">
        <f>IFERROR(VLOOKUP(Tabla465[[#This Row],[Provincia]],[1]Prov!$A$2:$B$156,2,FALSE),"")</f>
        <v/>
      </c>
      <c r="Q612" s="513"/>
      <c r="R612" s="498"/>
      <c r="S612" s="498"/>
      <c r="T612" s="498"/>
      <c r="U612" s="493" t="str">
        <f>IFERROR(IF(AND(Tabla465[[#This Row],[Cantidad de Insumos]]="",Tabla465[[#This Row],[Precio Unitario]]=""),"",Tabla465[[#This Row],[Precio Unitario]]*Tabla465[[#This Row],[Cantidad de Insumos]]),"")</f>
        <v/>
      </c>
      <c r="V612" s="493" t="str">
        <f>IFERROR(VLOOKUP($J612,[1]Insumos!$C$2:$F$528,4,FALSE),"")</f>
        <v/>
      </c>
      <c r="W612" s="504"/>
    </row>
    <row r="613" spans="2:23" x14ac:dyDescent="0.2">
      <c r="B613" s="490" t="str">
        <f>IF(Tabla465[[#This Row],[Tipos de Acciones]]="","",CONCATENATE(Tabla465[[#This Row],[POA]],".",Tabla465[[#This Row],[SRS]],".",Tabla465[[#This Row],[AREA]],".",Tabla465[[#This Row],[TIPO]]))</f>
        <v/>
      </c>
      <c r="C613" s="490" t="str">
        <f>IF(Tabla465[[#This Row],[Tipos de Acciones]]="","",'[1]Formulario PPGR1'!$N$2)</f>
        <v/>
      </c>
      <c r="D613" s="490" t="str">
        <f>IF(Tabla465[[#This Row],[Tipos de Acciones]]="","",'[1]Formulario PPGR1'!$N$3)</f>
        <v/>
      </c>
      <c r="E613" s="490" t="str">
        <f>IF(Tabla465[[#This Row],[Tipos de Acciones]]="","",'[1]Formulario PPGR1'!$N$4)</f>
        <v/>
      </c>
      <c r="F613" s="490" t="str">
        <f>IF(Tabla465[[#This Row],[Tipos de Acciones]]="","",'[1]Formulario PPGR1'!$N$5)</f>
        <v/>
      </c>
      <c r="G613" s="499"/>
      <c r="H613" s="509"/>
      <c r="I613" s="510" t="str">
        <f>IFERROR(VLOOKUP(Tabla465[[#This Row],[Tipo de Equipo]],[1]LSIns!F16:G32,2,FALSE),"")</f>
        <v/>
      </c>
      <c r="J613" s="509"/>
      <c r="K613" s="509"/>
      <c r="L613" s="509"/>
      <c r="M613" s="499"/>
      <c r="N613" s="511"/>
      <c r="O613" s="511"/>
      <c r="P613" s="512" t="str">
        <f>IFERROR(VLOOKUP(Tabla465[[#This Row],[Provincia]],[1]Prov!$A$2:$B$156,2,FALSE),"")</f>
        <v/>
      </c>
      <c r="Q613" s="513"/>
      <c r="R613" s="498"/>
      <c r="S613" s="498"/>
      <c r="T613" s="498"/>
      <c r="U613" s="493" t="str">
        <f>IFERROR(IF(AND(Tabla465[[#This Row],[Cantidad de Insumos]]="",Tabla465[[#This Row],[Precio Unitario]]=""),"",Tabla465[[#This Row],[Precio Unitario]]*Tabla465[[#This Row],[Cantidad de Insumos]]),"")</f>
        <v/>
      </c>
      <c r="V613" s="493" t="str">
        <f>IFERROR(VLOOKUP($J613,[1]Insumos!$C$2:$F$528,4,FALSE),"")</f>
        <v/>
      </c>
      <c r="W613" s="504"/>
    </row>
    <row r="614" spans="2:23" x14ac:dyDescent="0.2">
      <c r="B614" s="490" t="str">
        <f>IF(Tabla465[[#This Row],[Tipos de Acciones]]="","",CONCATENATE(Tabla465[[#This Row],[POA]],".",Tabla465[[#This Row],[SRS]],".",Tabla465[[#This Row],[AREA]],".",Tabla465[[#This Row],[TIPO]]))</f>
        <v/>
      </c>
      <c r="C614" s="490" t="str">
        <f>IF(Tabla465[[#This Row],[Tipos de Acciones]]="","",'[1]Formulario PPGR1'!$N$2)</f>
        <v/>
      </c>
      <c r="D614" s="490" t="str">
        <f>IF(Tabla465[[#This Row],[Tipos de Acciones]]="","",'[1]Formulario PPGR1'!$N$3)</f>
        <v/>
      </c>
      <c r="E614" s="490" t="str">
        <f>IF(Tabla465[[#This Row],[Tipos de Acciones]]="","",'[1]Formulario PPGR1'!$N$4)</f>
        <v/>
      </c>
      <c r="F614" s="490" t="str">
        <f>IF(Tabla465[[#This Row],[Tipos de Acciones]]="","",'[1]Formulario PPGR1'!$N$5)</f>
        <v/>
      </c>
      <c r="G614" s="499"/>
      <c r="H614" s="509"/>
      <c r="I614" s="510" t="str">
        <f>IFERROR(VLOOKUP(Tabla465[[#This Row],[Tipo de Equipo]],[1]LSIns!F16:G32,2,FALSE),"")</f>
        <v/>
      </c>
      <c r="J614" s="509"/>
      <c r="K614" s="509"/>
      <c r="L614" s="509"/>
      <c r="M614" s="499"/>
      <c r="N614" s="511"/>
      <c r="O614" s="511"/>
      <c r="P614" s="512" t="str">
        <f>IFERROR(VLOOKUP(Tabla465[[#This Row],[Provincia]],[1]Prov!$A$2:$B$156,2,FALSE),"")</f>
        <v/>
      </c>
      <c r="Q614" s="513"/>
      <c r="R614" s="498"/>
      <c r="S614" s="498"/>
      <c r="T614" s="498"/>
      <c r="U614" s="493" t="str">
        <f>IFERROR(IF(AND(Tabla465[[#This Row],[Cantidad de Insumos]]="",Tabla465[[#This Row],[Precio Unitario]]=""),"",Tabla465[[#This Row],[Precio Unitario]]*Tabla465[[#This Row],[Cantidad de Insumos]]),"")</f>
        <v/>
      </c>
      <c r="V614" s="493" t="str">
        <f>IFERROR(VLOOKUP($J614,[1]Insumos!$C$2:$F$528,4,FALSE),"")</f>
        <v/>
      </c>
      <c r="W614" s="504"/>
    </row>
    <row r="615" spans="2:23" x14ac:dyDescent="0.2">
      <c r="B615" s="490" t="str">
        <f>IF(Tabla465[[#This Row],[Tipos de Acciones]]="","",CONCATENATE(Tabla465[[#This Row],[POA]],".",Tabla465[[#This Row],[SRS]],".",Tabla465[[#This Row],[AREA]],".",Tabla465[[#This Row],[TIPO]]))</f>
        <v/>
      </c>
      <c r="C615" s="490" t="str">
        <f>IF(Tabla465[[#This Row],[Tipos de Acciones]]="","",'[1]Formulario PPGR1'!$N$2)</f>
        <v/>
      </c>
      <c r="D615" s="490" t="str">
        <f>IF(Tabla465[[#This Row],[Tipos de Acciones]]="","",'[1]Formulario PPGR1'!$N$3)</f>
        <v/>
      </c>
      <c r="E615" s="490" t="str">
        <f>IF(Tabla465[[#This Row],[Tipos de Acciones]]="","",'[1]Formulario PPGR1'!$N$4)</f>
        <v/>
      </c>
      <c r="F615" s="490" t="str">
        <f>IF(Tabla465[[#This Row],[Tipos de Acciones]]="","",'[1]Formulario PPGR1'!$N$5)</f>
        <v/>
      </c>
      <c r="G615" s="499"/>
      <c r="H615" s="509"/>
      <c r="I615" s="510" t="str">
        <f>IFERROR(VLOOKUP(Tabla465[[#This Row],[Tipo de Equipo]],[1]LSIns!F16:G32,2,FALSE),"")</f>
        <v/>
      </c>
      <c r="J615" s="509"/>
      <c r="K615" s="509"/>
      <c r="L615" s="509"/>
      <c r="M615" s="499"/>
      <c r="N615" s="511"/>
      <c r="O615" s="511"/>
      <c r="P615" s="512" t="str">
        <f>IFERROR(VLOOKUP(Tabla465[[#This Row],[Provincia]],[1]Prov!$A$2:$B$156,2,FALSE),"")</f>
        <v/>
      </c>
      <c r="Q615" s="513"/>
      <c r="R615" s="498"/>
      <c r="S615" s="498"/>
      <c r="T615" s="498"/>
      <c r="U615" s="493" t="str">
        <f>IFERROR(IF(AND(Tabla465[[#This Row],[Cantidad de Insumos]]="",Tabla465[[#This Row],[Precio Unitario]]=""),"",Tabla465[[#This Row],[Precio Unitario]]*Tabla465[[#This Row],[Cantidad de Insumos]]),"")</f>
        <v/>
      </c>
      <c r="V615" s="493" t="str">
        <f>IFERROR(VLOOKUP($J615,[1]Insumos!$C$2:$F$528,4,FALSE),"")</f>
        <v/>
      </c>
      <c r="W615" s="504"/>
    </row>
    <row r="616" spans="2:23" x14ac:dyDescent="0.2">
      <c r="B616" s="490" t="str">
        <f>IF(Tabla465[[#This Row],[Tipos de Acciones]]="","",CONCATENATE(Tabla465[[#This Row],[POA]],".",Tabla465[[#This Row],[SRS]],".",Tabla465[[#This Row],[AREA]],".",Tabla465[[#This Row],[TIPO]]))</f>
        <v/>
      </c>
      <c r="C616" s="490" t="str">
        <f>IF(Tabla465[[#This Row],[Tipos de Acciones]]="","",'[1]Formulario PPGR1'!$N$2)</f>
        <v/>
      </c>
      <c r="D616" s="490" t="str">
        <f>IF(Tabla465[[#This Row],[Tipos de Acciones]]="","",'[1]Formulario PPGR1'!$N$3)</f>
        <v/>
      </c>
      <c r="E616" s="490" t="str">
        <f>IF(Tabla465[[#This Row],[Tipos de Acciones]]="","",'[1]Formulario PPGR1'!$N$4)</f>
        <v/>
      </c>
      <c r="F616" s="490" t="str">
        <f>IF(Tabla465[[#This Row],[Tipos de Acciones]]="","",'[1]Formulario PPGR1'!$N$5)</f>
        <v/>
      </c>
      <c r="G616" s="499"/>
      <c r="H616" s="509"/>
      <c r="I616" s="510" t="str">
        <f>IFERROR(VLOOKUP(Tabla465[[#This Row],[Tipo de Equipo]],[1]LSIns!F16:G32,2,FALSE),"")</f>
        <v/>
      </c>
      <c r="J616" s="509"/>
      <c r="K616" s="509"/>
      <c r="L616" s="509"/>
      <c r="M616" s="499"/>
      <c r="N616" s="511"/>
      <c r="O616" s="511"/>
      <c r="P616" s="512" t="str">
        <f>IFERROR(VLOOKUP(Tabla465[[#This Row],[Provincia]],[1]Prov!$A$2:$B$156,2,FALSE),"")</f>
        <v/>
      </c>
      <c r="Q616" s="513"/>
      <c r="R616" s="498"/>
      <c r="S616" s="498"/>
      <c r="T616" s="498"/>
      <c r="U616" s="493" t="str">
        <f>IFERROR(IF(AND(Tabla465[[#This Row],[Cantidad de Insumos]]="",Tabla465[[#This Row],[Precio Unitario]]=""),"",Tabla465[[#This Row],[Precio Unitario]]*Tabla465[[#This Row],[Cantidad de Insumos]]),"")</f>
        <v/>
      </c>
      <c r="V616" s="493" t="str">
        <f>IFERROR(VLOOKUP($J616,[1]Insumos!$C$2:$F$528,4,FALSE),"")</f>
        <v/>
      </c>
      <c r="W616" s="504"/>
    </row>
    <row r="617" spans="2:23" x14ac:dyDescent="0.2">
      <c r="B617" s="490" t="str">
        <f>IF(Tabla465[[#This Row],[Tipos de Acciones]]="","",CONCATENATE(Tabla465[[#This Row],[POA]],".",Tabla465[[#This Row],[SRS]],".",Tabla465[[#This Row],[AREA]],".",Tabla465[[#This Row],[TIPO]]))</f>
        <v/>
      </c>
      <c r="C617" s="490" t="str">
        <f>IF(Tabla465[[#This Row],[Tipos de Acciones]]="","",'[1]Formulario PPGR1'!$N$2)</f>
        <v/>
      </c>
      <c r="D617" s="490" t="str">
        <f>IF(Tabla465[[#This Row],[Tipos de Acciones]]="","",'[1]Formulario PPGR1'!$N$3)</f>
        <v/>
      </c>
      <c r="E617" s="490" t="str">
        <f>IF(Tabla465[[#This Row],[Tipos de Acciones]]="","",'[1]Formulario PPGR1'!$N$4)</f>
        <v/>
      </c>
      <c r="F617" s="490" t="str">
        <f>IF(Tabla465[[#This Row],[Tipos de Acciones]]="","",'[1]Formulario PPGR1'!$N$5)</f>
        <v/>
      </c>
      <c r="G617" s="499"/>
      <c r="H617" s="509"/>
      <c r="I617" s="510" t="str">
        <f>IFERROR(VLOOKUP(Tabla465[[#This Row],[Tipo de Equipo]],[1]LSIns!F16:G32,2,FALSE),"")</f>
        <v/>
      </c>
      <c r="J617" s="509"/>
      <c r="K617" s="509"/>
      <c r="L617" s="509"/>
      <c r="M617" s="499"/>
      <c r="N617" s="511"/>
      <c r="O617" s="511"/>
      <c r="P617" s="512" t="str">
        <f>IFERROR(VLOOKUP(Tabla465[[#This Row],[Provincia]],[1]Prov!$A$2:$B$156,2,FALSE),"")</f>
        <v/>
      </c>
      <c r="Q617" s="513"/>
      <c r="R617" s="498"/>
      <c r="S617" s="498"/>
      <c r="T617" s="498"/>
      <c r="U617" s="493" t="str">
        <f>IFERROR(IF(AND(Tabla465[[#This Row],[Cantidad de Insumos]]="",Tabla465[[#This Row],[Precio Unitario]]=""),"",Tabla465[[#This Row],[Precio Unitario]]*Tabla465[[#This Row],[Cantidad de Insumos]]),"")</f>
        <v/>
      </c>
      <c r="V617" s="493" t="str">
        <f>IFERROR(VLOOKUP($J617,[1]Insumos!$C$2:$F$528,4,FALSE),"")</f>
        <v/>
      </c>
      <c r="W617" s="504"/>
    </row>
    <row r="618" spans="2:23" x14ac:dyDescent="0.2">
      <c r="B618" s="490" t="str">
        <f>IF(Tabla465[[#This Row],[Tipos de Acciones]]="","",CONCATENATE(Tabla465[[#This Row],[POA]],".",Tabla465[[#This Row],[SRS]],".",Tabla465[[#This Row],[AREA]],".",Tabla465[[#This Row],[TIPO]]))</f>
        <v/>
      </c>
      <c r="C618" s="490" t="str">
        <f>IF(Tabla465[[#This Row],[Tipos de Acciones]]="","",'[1]Formulario PPGR1'!$N$2)</f>
        <v/>
      </c>
      <c r="D618" s="490" t="str">
        <f>IF(Tabla465[[#This Row],[Tipos de Acciones]]="","",'[1]Formulario PPGR1'!$N$3)</f>
        <v/>
      </c>
      <c r="E618" s="490" t="str">
        <f>IF(Tabla465[[#This Row],[Tipos de Acciones]]="","",'[1]Formulario PPGR1'!$N$4)</f>
        <v/>
      </c>
      <c r="F618" s="490" t="str">
        <f>IF(Tabla465[[#This Row],[Tipos de Acciones]]="","",'[1]Formulario PPGR1'!$N$5)</f>
        <v/>
      </c>
      <c r="G618" s="499"/>
      <c r="H618" s="509"/>
      <c r="I618" s="510" t="str">
        <f>IFERROR(VLOOKUP(Tabla465[[#This Row],[Tipo de Equipo]],[1]LSIns!F16:G32,2,FALSE),"")</f>
        <v/>
      </c>
      <c r="J618" s="509"/>
      <c r="K618" s="509"/>
      <c r="L618" s="509"/>
      <c r="M618" s="499"/>
      <c r="N618" s="511"/>
      <c r="O618" s="511"/>
      <c r="P618" s="512" t="str">
        <f>IFERROR(VLOOKUP(Tabla465[[#This Row],[Provincia]],[1]Prov!$A$2:$B$156,2,FALSE),"")</f>
        <v/>
      </c>
      <c r="Q618" s="513"/>
      <c r="R618" s="498"/>
      <c r="S618" s="498"/>
      <c r="T618" s="498"/>
      <c r="U618" s="493" t="str">
        <f>IFERROR(IF(AND(Tabla465[[#This Row],[Cantidad de Insumos]]="",Tabla465[[#This Row],[Precio Unitario]]=""),"",Tabla465[[#This Row],[Precio Unitario]]*Tabla465[[#This Row],[Cantidad de Insumos]]),"")</f>
        <v/>
      </c>
      <c r="V618" s="493" t="str">
        <f>IFERROR(VLOOKUP($J618,[1]Insumos!$C$2:$F$528,4,FALSE),"")</f>
        <v/>
      </c>
      <c r="W618" s="504"/>
    </row>
    <row r="619" spans="2:23" x14ac:dyDescent="0.2">
      <c r="B619" s="490" t="str">
        <f>IF(Tabla465[[#This Row],[Tipos de Acciones]]="","",CONCATENATE(Tabla465[[#This Row],[POA]],".",Tabla465[[#This Row],[SRS]],".",Tabla465[[#This Row],[AREA]],".",Tabla465[[#This Row],[TIPO]]))</f>
        <v/>
      </c>
      <c r="C619" s="490" t="str">
        <f>IF(Tabla465[[#This Row],[Tipos de Acciones]]="","",'[1]Formulario PPGR1'!$N$2)</f>
        <v/>
      </c>
      <c r="D619" s="490" t="str">
        <f>IF(Tabla465[[#This Row],[Tipos de Acciones]]="","",'[1]Formulario PPGR1'!$N$3)</f>
        <v/>
      </c>
      <c r="E619" s="490" t="str">
        <f>IF(Tabla465[[#This Row],[Tipos de Acciones]]="","",'[1]Formulario PPGR1'!$N$4)</f>
        <v/>
      </c>
      <c r="F619" s="490" t="str">
        <f>IF(Tabla465[[#This Row],[Tipos de Acciones]]="","",'[1]Formulario PPGR1'!$N$5)</f>
        <v/>
      </c>
      <c r="G619" s="499"/>
      <c r="H619" s="509"/>
      <c r="I619" s="510" t="str">
        <f>IFERROR(VLOOKUP(Tabla465[[#This Row],[Tipo de Equipo]],[1]LSIns!F16:G32,2,FALSE),"")</f>
        <v/>
      </c>
      <c r="J619" s="509"/>
      <c r="K619" s="509"/>
      <c r="L619" s="509"/>
      <c r="M619" s="499"/>
      <c r="N619" s="511"/>
      <c r="O619" s="511"/>
      <c r="P619" s="512" t="str">
        <f>IFERROR(VLOOKUP(Tabla465[[#This Row],[Provincia]],[1]Prov!$A$2:$B$156,2,FALSE),"")</f>
        <v/>
      </c>
      <c r="Q619" s="513"/>
      <c r="R619" s="498"/>
      <c r="S619" s="498"/>
      <c r="T619" s="498"/>
      <c r="U619" s="493" t="str">
        <f>IFERROR(IF(AND(Tabla465[[#This Row],[Cantidad de Insumos]]="",Tabla465[[#This Row],[Precio Unitario]]=""),"",Tabla465[[#This Row],[Precio Unitario]]*Tabla465[[#This Row],[Cantidad de Insumos]]),"")</f>
        <v/>
      </c>
      <c r="V619" s="493" t="str">
        <f>IFERROR(VLOOKUP($J619,[1]Insumos!$C$2:$F$528,4,FALSE),"")</f>
        <v/>
      </c>
      <c r="W619" s="504"/>
    </row>
    <row r="620" spans="2:23" x14ac:dyDescent="0.2">
      <c r="B620" s="490" t="str">
        <f>IF(Tabla465[[#This Row],[Tipos de Acciones]]="","",CONCATENATE(Tabla465[[#This Row],[POA]],".",Tabla465[[#This Row],[SRS]],".",Tabla465[[#This Row],[AREA]],".",Tabla465[[#This Row],[TIPO]]))</f>
        <v/>
      </c>
      <c r="C620" s="490" t="str">
        <f>IF(Tabla465[[#This Row],[Tipos de Acciones]]="","",'[1]Formulario PPGR1'!$N$2)</f>
        <v/>
      </c>
      <c r="D620" s="490" t="str">
        <f>IF(Tabla465[[#This Row],[Tipos de Acciones]]="","",'[1]Formulario PPGR1'!$N$3)</f>
        <v/>
      </c>
      <c r="E620" s="490" t="str">
        <f>IF(Tabla465[[#This Row],[Tipos de Acciones]]="","",'[1]Formulario PPGR1'!$N$4)</f>
        <v/>
      </c>
      <c r="F620" s="490" t="str">
        <f>IF(Tabla465[[#This Row],[Tipos de Acciones]]="","",'[1]Formulario PPGR1'!$N$5)</f>
        <v/>
      </c>
      <c r="G620" s="499"/>
      <c r="H620" s="509"/>
      <c r="I620" s="510" t="str">
        <f>IFERROR(VLOOKUP(Tabla465[[#This Row],[Tipo de Equipo]],[1]LSIns!F16:G32,2,FALSE),"")</f>
        <v/>
      </c>
      <c r="J620" s="509"/>
      <c r="K620" s="509"/>
      <c r="L620" s="509"/>
      <c r="M620" s="499"/>
      <c r="N620" s="511"/>
      <c r="O620" s="511"/>
      <c r="P620" s="512" t="str">
        <f>IFERROR(VLOOKUP(Tabla465[[#This Row],[Provincia]],[1]Prov!$A$2:$B$156,2,FALSE),"")</f>
        <v/>
      </c>
      <c r="Q620" s="513"/>
      <c r="R620" s="498"/>
      <c r="S620" s="498"/>
      <c r="T620" s="498"/>
      <c r="U620" s="493" t="str">
        <f>IFERROR(IF(AND(Tabla465[[#This Row],[Cantidad de Insumos]]="",Tabla465[[#This Row],[Precio Unitario]]=""),"",Tabla465[[#This Row],[Precio Unitario]]*Tabla465[[#This Row],[Cantidad de Insumos]]),"")</f>
        <v/>
      </c>
      <c r="V620" s="493" t="str">
        <f>IFERROR(VLOOKUP($J620,[1]Insumos!$C$2:$F$528,4,FALSE),"")</f>
        <v/>
      </c>
      <c r="W620" s="504"/>
    </row>
    <row r="621" spans="2:23" x14ac:dyDescent="0.2">
      <c r="B621" s="490" t="str">
        <f>IF(Tabla465[[#This Row],[Tipos de Acciones]]="","",CONCATENATE(Tabla465[[#This Row],[POA]],".",Tabla465[[#This Row],[SRS]],".",Tabla465[[#This Row],[AREA]],".",Tabla465[[#This Row],[TIPO]]))</f>
        <v/>
      </c>
      <c r="C621" s="490" t="str">
        <f>IF(Tabla465[[#This Row],[Tipos de Acciones]]="","",'[1]Formulario PPGR1'!$N$2)</f>
        <v/>
      </c>
      <c r="D621" s="490" t="str">
        <f>IF(Tabla465[[#This Row],[Tipos de Acciones]]="","",'[1]Formulario PPGR1'!$N$3)</f>
        <v/>
      </c>
      <c r="E621" s="490" t="str">
        <f>IF(Tabla465[[#This Row],[Tipos de Acciones]]="","",'[1]Formulario PPGR1'!$N$4)</f>
        <v/>
      </c>
      <c r="F621" s="490" t="str">
        <f>IF(Tabla465[[#This Row],[Tipos de Acciones]]="","",'[1]Formulario PPGR1'!$N$5)</f>
        <v/>
      </c>
      <c r="G621" s="499"/>
      <c r="H621" s="509"/>
      <c r="I621" s="510" t="str">
        <f>IFERROR(VLOOKUP(Tabla465[[#This Row],[Tipo de Equipo]],[1]LSIns!F16:G32,2,FALSE),"")</f>
        <v/>
      </c>
      <c r="J621" s="509"/>
      <c r="K621" s="509"/>
      <c r="L621" s="509"/>
      <c r="M621" s="499"/>
      <c r="N621" s="511"/>
      <c r="O621" s="511"/>
      <c r="P621" s="512" t="str">
        <f>IFERROR(VLOOKUP(Tabla465[[#This Row],[Provincia]],[1]Prov!$A$2:$B$156,2,FALSE),"")</f>
        <v/>
      </c>
      <c r="Q621" s="513"/>
      <c r="R621" s="498"/>
      <c r="S621" s="498"/>
      <c r="T621" s="498"/>
      <c r="U621" s="493" t="str">
        <f>IFERROR(IF(AND(Tabla465[[#This Row],[Cantidad de Insumos]]="",Tabla465[[#This Row],[Precio Unitario]]=""),"",Tabla465[[#This Row],[Precio Unitario]]*Tabla465[[#This Row],[Cantidad de Insumos]]),"")</f>
        <v/>
      </c>
      <c r="V621" s="493" t="str">
        <f>IFERROR(VLOOKUP($J621,[1]Insumos!$C$2:$F$528,4,FALSE),"")</f>
        <v/>
      </c>
      <c r="W621" s="504"/>
    </row>
    <row r="622" spans="2:23" x14ac:dyDescent="0.2">
      <c r="B622" s="490" t="str">
        <f>IF(Tabla465[[#This Row],[Tipos de Acciones]]="","",CONCATENATE(Tabla465[[#This Row],[POA]],".",Tabla465[[#This Row],[SRS]],".",Tabla465[[#This Row],[AREA]],".",Tabla465[[#This Row],[TIPO]]))</f>
        <v/>
      </c>
      <c r="C622" s="490" t="str">
        <f>IF(Tabla465[[#This Row],[Tipos de Acciones]]="","",'[1]Formulario PPGR1'!$N$2)</f>
        <v/>
      </c>
      <c r="D622" s="490" t="str">
        <f>IF(Tabla465[[#This Row],[Tipos de Acciones]]="","",'[1]Formulario PPGR1'!$N$3)</f>
        <v/>
      </c>
      <c r="E622" s="490" t="str">
        <f>IF(Tabla465[[#This Row],[Tipos de Acciones]]="","",'[1]Formulario PPGR1'!$N$4)</f>
        <v/>
      </c>
      <c r="F622" s="490" t="str">
        <f>IF(Tabla465[[#This Row],[Tipos de Acciones]]="","",'[1]Formulario PPGR1'!$N$5)</f>
        <v/>
      </c>
      <c r="G622" s="499"/>
      <c r="H622" s="509"/>
      <c r="I622" s="510" t="str">
        <f>IFERROR(VLOOKUP(Tabla465[[#This Row],[Tipo de Equipo]],[1]LSIns!F16:G32,2,FALSE),"")</f>
        <v/>
      </c>
      <c r="J622" s="509"/>
      <c r="K622" s="509"/>
      <c r="L622" s="509"/>
      <c r="M622" s="499"/>
      <c r="N622" s="511"/>
      <c r="O622" s="511"/>
      <c r="P622" s="512" t="str">
        <f>IFERROR(VLOOKUP(Tabla465[[#This Row],[Provincia]],[1]Prov!$A$2:$B$156,2,FALSE),"")</f>
        <v/>
      </c>
      <c r="Q622" s="513"/>
      <c r="R622" s="498"/>
      <c r="S622" s="498"/>
      <c r="T622" s="498"/>
      <c r="U622" s="493" t="str">
        <f>IFERROR(IF(AND(Tabla465[[#This Row],[Cantidad de Insumos]]="",Tabla465[[#This Row],[Precio Unitario]]=""),"",Tabla465[[#This Row],[Precio Unitario]]*Tabla465[[#This Row],[Cantidad de Insumos]]),"")</f>
        <v/>
      </c>
      <c r="V622" s="493" t="str">
        <f>IFERROR(VLOOKUP($J622,[1]Insumos!$C$2:$F$528,4,FALSE),"")</f>
        <v/>
      </c>
      <c r="W622" s="504"/>
    </row>
    <row r="623" spans="2:23" x14ac:dyDescent="0.2">
      <c r="B623" s="490" t="str">
        <f>IF(Tabla465[[#This Row],[Tipos de Acciones]]="","",CONCATENATE(Tabla465[[#This Row],[POA]],".",Tabla465[[#This Row],[SRS]],".",Tabla465[[#This Row],[AREA]],".",Tabla465[[#This Row],[TIPO]]))</f>
        <v/>
      </c>
      <c r="C623" s="490" t="str">
        <f>IF(Tabla465[[#This Row],[Tipos de Acciones]]="","",'[1]Formulario PPGR1'!$N$2)</f>
        <v/>
      </c>
      <c r="D623" s="490" t="str">
        <f>IF(Tabla465[[#This Row],[Tipos de Acciones]]="","",'[1]Formulario PPGR1'!$N$3)</f>
        <v/>
      </c>
      <c r="E623" s="490" t="str">
        <f>IF(Tabla465[[#This Row],[Tipos de Acciones]]="","",'[1]Formulario PPGR1'!$N$4)</f>
        <v/>
      </c>
      <c r="F623" s="490" t="str">
        <f>IF(Tabla465[[#This Row],[Tipos de Acciones]]="","",'[1]Formulario PPGR1'!$N$5)</f>
        <v/>
      </c>
      <c r="G623" s="499"/>
      <c r="H623" s="509"/>
      <c r="I623" s="510" t="str">
        <f>IFERROR(VLOOKUP(Tabla465[[#This Row],[Tipo de Equipo]],[1]LSIns!F16:G32,2,FALSE),"")</f>
        <v/>
      </c>
      <c r="J623" s="509"/>
      <c r="K623" s="509"/>
      <c r="L623" s="509"/>
      <c r="M623" s="499"/>
      <c r="N623" s="511"/>
      <c r="O623" s="511"/>
      <c r="P623" s="512" t="str">
        <f>IFERROR(VLOOKUP(Tabla465[[#This Row],[Provincia]],[1]Prov!$A$2:$B$156,2,FALSE),"")</f>
        <v/>
      </c>
      <c r="Q623" s="513"/>
      <c r="R623" s="498"/>
      <c r="S623" s="498"/>
      <c r="T623" s="498"/>
      <c r="U623" s="493" t="str">
        <f>IFERROR(IF(AND(Tabla465[[#This Row],[Cantidad de Insumos]]="",Tabla465[[#This Row],[Precio Unitario]]=""),"",Tabla465[[#This Row],[Precio Unitario]]*Tabla465[[#This Row],[Cantidad de Insumos]]),"")</f>
        <v/>
      </c>
      <c r="V623" s="493" t="str">
        <f>IFERROR(VLOOKUP($J623,[1]Insumos!$C$2:$F$528,4,FALSE),"")</f>
        <v/>
      </c>
      <c r="W623" s="504"/>
    </row>
    <row r="624" spans="2:23" x14ac:dyDescent="0.2">
      <c r="B624" s="490" t="str">
        <f>IF(Tabla465[[#This Row],[Tipos de Acciones]]="","",CONCATENATE(Tabla465[[#This Row],[POA]],".",Tabla465[[#This Row],[SRS]],".",Tabla465[[#This Row],[AREA]],".",Tabla465[[#This Row],[TIPO]]))</f>
        <v/>
      </c>
      <c r="C624" s="490" t="str">
        <f>IF(Tabla465[[#This Row],[Tipos de Acciones]]="","",'[1]Formulario PPGR1'!$N$2)</f>
        <v/>
      </c>
      <c r="D624" s="490" t="str">
        <f>IF(Tabla465[[#This Row],[Tipos de Acciones]]="","",'[1]Formulario PPGR1'!$N$3)</f>
        <v/>
      </c>
      <c r="E624" s="490" t="str">
        <f>IF(Tabla465[[#This Row],[Tipos de Acciones]]="","",'[1]Formulario PPGR1'!$N$4)</f>
        <v/>
      </c>
      <c r="F624" s="490" t="str">
        <f>IF(Tabla465[[#This Row],[Tipos de Acciones]]="","",'[1]Formulario PPGR1'!$N$5)</f>
        <v/>
      </c>
      <c r="G624" s="499"/>
      <c r="H624" s="509"/>
      <c r="I624" s="510" t="str">
        <f>IFERROR(VLOOKUP(Tabla465[[#This Row],[Tipo de Equipo]],[1]LSIns!F16:G32,2,FALSE),"")</f>
        <v/>
      </c>
      <c r="J624" s="509"/>
      <c r="K624" s="509"/>
      <c r="L624" s="509"/>
      <c r="M624" s="499"/>
      <c r="N624" s="511"/>
      <c r="O624" s="511"/>
      <c r="P624" s="512" t="str">
        <f>IFERROR(VLOOKUP(Tabla465[[#This Row],[Provincia]],[1]Prov!$A$2:$B$156,2,FALSE),"")</f>
        <v/>
      </c>
      <c r="Q624" s="513"/>
      <c r="R624" s="498"/>
      <c r="S624" s="498"/>
      <c r="T624" s="498"/>
      <c r="U624" s="493" t="str">
        <f>IFERROR(IF(AND(Tabla465[[#This Row],[Cantidad de Insumos]]="",Tabla465[[#This Row],[Precio Unitario]]=""),"",Tabla465[[#This Row],[Precio Unitario]]*Tabla465[[#This Row],[Cantidad de Insumos]]),"")</f>
        <v/>
      </c>
      <c r="V624" s="493" t="str">
        <f>IFERROR(VLOOKUP($J624,[1]Insumos!$C$2:$F$528,4,FALSE),"")</f>
        <v/>
      </c>
      <c r="W624" s="504"/>
    </row>
    <row r="625" spans="2:23" x14ac:dyDescent="0.2">
      <c r="B625" s="490" t="str">
        <f>IF(Tabla465[[#This Row],[Tipos de Acciones]]="","",CONCATENATE(Tabla465[[#This Row],[POA]],".",Tabla465[[#This Row],[SRS]],".",Tabla465[[#This Row],[AREA]],".",Tabla465[[#This Row],[TIPO]]))</f>
        <v/>
      </c>
      <c r="C625" s="490" t="str">
        <f>IF(Tabla465[[#This Row],[Tipos de Acciones]]="","",'[1]Formulario PPGR1'!$N$2)</f>
        <v/>
      </c>
      <c r="D625" s="490" t="str">
        <f>IF(Tabla465[[#This Row],[Tipos de Acciones]]="","",'[1]Formulario PPGR1'!$N$3)</f>
        <v/>
      </c>
      <c r="E625" s="490" t="str">
        <f>IF(Tabla465[[#This Row],[Tipos de Acciones]]="","",'[1]Formulario PPGR1'!$N$4)</f>
        <v/>
      </c>
      <c r="F625" s="490" t="str">
        <f>IF(Tabla465[[#This Row],[Tipos de Acciones]]="","",'[1]Formulario PPGR1'!$N$5)</f>
        <v/>
      </c>
      <c r="G625" s="499"/>
      <c r="H625" s="509"/>
      <c r="I625" s="510" t="str">
        <f>IFERROR(VLOOKUP(Tabla465[[#This Row],[Tipo de Equipo]],[1]LSIns!F16:G32,2,FALSE),"")</f>
        <v/>
      </c>
      <c r="J625" s="509"/>
      <c r="K625" s="509"/>
      <c r="L625" s="509"/>
      <c r="M625" s="499"/>
      <c r="N625" s="511"/>
      <c r="O625" s="511"/>
      <c r="P625" s="512" t="str">
        <f>IFERROR(VLOOKUP(Tabla465[[#This Row],[Provincia]],[1]Prov!$A$2:$B$156,2,FALSE),"")</f>
        <v/>
      </c>
      <c r="Q625" s="513"/>
      <c r="R625" s="498"/>
      <c r="S625" s="498"/>
      <c r="T625" s="498"/>
      <c r="U625" s="493" t="str">
        <f>IFERROR(IF(AND(Tabla465[[#This Row],[Cantidad de Insumos]]="",Tabla465[[#This Row],[Precio Unitario]]=""),"",Tabla465[[#This Row],[Precio Unitario]]*Tabla465[[#This Row],[Cantidad de Insumos]]),"")</f>
        <v/>
      </c>
      <c r="V625" s="493" t="str">
        <f>IFERROR(VLOOKUP($J625,[1]Insumos!$C$2:$F$528,4,FALSE),"")</f>
        <v/>
      </c>
      <c r="W625" s="504"/>
    </row>
    <row r="626" spans="2:23" x14ac:dyDescent="0.2">
      <c r="B626" s="490" t="str">
        <f>IF(Tabla465[[#This Row],[Tipos de Acciones]]="","",CONCATENATE(Tabla465[[#This Row],[POA]],".",Tabla465[[#This Row],[SRS]],".",Tabla465[[#This Row],[AREA]],".",Tabla465[[#This Row],[TIPO]]))</f>
        <v/>
      </c>
      <c r="C626" s="490" t="str">
        <f>IF(Tabla465[[#This Row],[Tipos de Acciones]]="","",'[1]Formulario PPGR1'!$N$2)</f>
        <v/>
      </c>
      <c r="D626" s="490" t="str">
        <f>IF(Tabla465[[#This Row],[Tipos de Acciones]]="","",'[1]Formulario PPGR1'!$N$3)</f>
        <v/>
      </c>
      <c r="E626" s="490" t="str">
        <f>IF(Tabla465[[#This Row],[Tipos de Acciones]]="","",'[1]Formulario PPGR1'!$N$4)</f>
        <v/>
      </c>
      <c r="F626" s="490" t="str">
        <f>IF(Tabla465[[#This Row],[Tipos de Acciones]]="","",'[1]Formulario PPGR1'!$N$5)</f>
        <v/>
      </c>
      <c r="G626" s="499"/>
      <c r="H626" s="509"/>
      <c r="I626" s="510" t="str">
        <f>IFERROR(VLOOKUP(Tabla465[[#This Row],[Tipo de Equipo]],[1]LSIns!F16:G32,2,FALSE),"")</f>
        <v/>
      </c>
      <c r="J626" s="509"/>
      <c r="K626" s="509"/>
      <c r="L626" s="509"/>
      <c r="M626" s="499"/>
      <c r="N626" s="511"/>
      <c r="O626" s="511"/>
      <c r="P626" s="512" t="str">
        <f>IFERROR(VLOOKUP(Tabla465[[#This Row],[Provincia]],[1]Prov!$A$2:$B$156,2,FALSE),"")</f>
        <v/>
      </c>
      <c r="Q626" s="513"/>
      <c r="R626" s="498"/>
      <c r="S626" s="498"/>
      <c r="T626" s="498"/>
      <c r="U626" s="493" t="str">
        <f>IFERROR(IF(AND(Tabla465[[#This Row],[Cantidad de Insumos]]="",Tabla465[[#This Row],[Precio Unitario]]=""),"",Tabla465[[#This Row],[Precio Unitario]]*Tabla465[[#This Row],[Cantidad de Insumos]]),"")</f>
        <v/>
      </c>
      <c r="V626" s="493" t="str">
        <f>IFERROR(VLOOKUP($J626,[1]Insumos!$C$2:$F$528,4,FALSE),"")</f>
        <v/>
      </c>
      <c r="W626" s="504"/>
    </row>
    <row r="627" spans="2:23" x14ac:dyDescent="0.2">
      <c r="B627" s="490" t="str">
        <f>IF(Tabla465[[#This Row],[Tipos de Acciones]]="","",CONCATENATE(Tabla465[[#This Row],[POA]],".",Tabla465[[#This Row],[SRS]],".",Tabla465[[#This Row],[AREA]],".",Tabla465[[#This Row],[TIPO]]))</f>
        <v/>
      </c>
      <c r="C627" s="490" t="str">
        <f>IF(Tabla465[[#This Row],[Tipos de Acciones]]="","",'[1]Formulario PPGR1'!$N$2)</f>
        <v/>
      </c>
      <c r="D627" s="490" t="str">
        <f>IF(Tabla465[[#This Row],[Tipos de Acciones]]="","",'[1]Formulario PPGR1'!$N$3)</f>
        <v/>
      </c>
      <c r="E627" s="490" t="str">
        <f>IF(Tabla465[[#This Row],[Tipos de Acciones]]="","",'[1]Formulario PPGR1'!$N$4)</f>
        <v/>
      </c>
      <c r="F627" s="490" t="str">
        <f>IF(Tabla465[[#This Row],[Tipos de Acciones]]="","",'[1]Formulario PPGR1'!$N$5)</f>
        <v/>
      </c>
      <c r="G627" s="499"/>
      <c r="H627" s="509"/>
      <c r="I627" s="510" t="str">
        <f>IFERROR(VLOOKUP(Tabla465[[#This Row],[Tipo de Equipo]],[1]LSIns!F16:G32,2,FALSE),"")</f>
        <v/>
      </c>
      <c r="J627" s="509"/>
      <c r="K627" s="509"/>
      <c r="L627" s="509"/>
      <c r="M627" s="499"/>
      <c r="N627" s="511"/>
      <c r="O627" s="511"/>
      <c r="P627" s="512" t="str">
        <f>IFERROR(VLOOKUP(Tabla465[[#This Row],[Provincia]],[1]Prov!$A$2:$B$156,2,FALSE),"")</f>
        <v/>
      </c>
      <c r="Q627" s="513"/>
      <c r="R627" s="498"/>
      <c r="S627" s="498"/>
      <c r="T627" s="498"/>
      <c r="U627" s="493" t="str">
        <f>IFERROR(IF(AND(Tabla465[[#This Row],[Cantidad de Insumos]]="",Tabla465[[#This Row],[Precio Unitario]]=""),"",Tabla465[[#This Row],[Precio Unitario]]*Tabla465[[#This Row],[Cantidad de Insumos]]),"")</f>
        <v/>
      </c>
      <c r="V627" s="493" t="str">
        <f>IFERROR(VLOOKUP($J627,[1]Insumos!$C$2:$F$528,4,FALSE),"")</f>
        <v/>
      </c>
      <c r="W627" s="504"/>
    </row>
    <row r="628" spans="2:23" x14ac:dyDescent="0.2">
      <c r="B628" s="490" t="str">
        <f>IF(Tabla465[[#This Row],[Tipos de Acciones]]="","",CONCATENATE(Tabla465[[#This Row],[POA]],".",Tabla465[[#This Row],[SRS]],".",Tabla465[[#This Row],[AREA]],".",Tabla465[[#This Row],[TIPO]]))</f>
        <v/>
      </c>
      <c r="C628" s="490" t="str">
        <f>IF(Tabla465[[#This Row],[Tipos de Acciones]]="","",'[1]Formulario PPGR1'!$N$2)</f>
        <v/>
      </c>
      <c r="D628" s="490" t="str">
        <f>IF(Tabla465[[#This Row],[Tipos de Acciones]]="","",'[1]Formulario PPGR1'!$N$3)</f>
        <v/>
      </c>
      <c r="E628" s="490" t="str">
        <f>IF(Tabla465[[#This Row],[Tipos de Acciones]]="","",'[1]Formulario PPGR1'!$N$4)</f>
        <v/>
      </c>
      <c r="F628" s="490" t="str">
        <f>IF(Tabla465[[#This Row],[Tipos de Acciones]]="","",'[1]Formulario PPGR1'!$N$5)</f>
        <v/>
      </c>
      <c r="G628" s="499"/>
      <c r="H628" s="509"/>
      <c r="I628" s="510" t="str">
        <f>IFERROR(VLOOKUP(Tabla465[[#This Row],[Tipo de Equipo]],[1]LSIns!F16:G32,2,FALSE),"")</f>
        <v/>
      </c>
      <c r="J628" s="509"/>
      <c r="K628" s="509"/>
      <c r="L628" s="509"/>
      <c r="M628" s="499"/>
      <c r="N628" s="511"/>
      <c r="O628" s="511"/>
      <c r="P628" s="512" t="str">
        <f>IFERROR(VLOOKUP(Tabla465[[#This Row],[Provincia]],[1]Prov!$A$2:$B$156,2,FALSE),"")</f>
        <v/>
      </c>
      <c r="Q628" s="513"/>
      <c r="R628" s="498"/>
      <c r="S628" s="498"/>
      <c r="T628" s="498"/>
      <c r="U628" s="493" t="str">
        <f>IFERROR(IF(AND(Tabla465[[#This Row],[Cantidad de Insumos]]="",Tabla465[[#This Row],[Precio Unitario]]=""),"",Tabla465[[#This Row],[Precio Unitario]]*Tabla465[[#This Row],[Cantidad de Insumos]]),"")</f>
        <v/>
      </c>
      <c r="V628" s="493" t="str">
        <f>IFERROR(VLOOKUP($J628,[1]Insumos!$C$2:$F$528,4,FALSE),"")</f>
        <v/>
      </c>
      <c r="W628" s="504"/>
    </row>
    <row r="629" spans="2:23" x14ac:dyDescent="0.2">
      <c r="B629" s="490" t="str">
        <f>IF(Tabla465[[#This Row],[Tipos de Acciones]]="","",CONCATENATE(Tabla465[[#This Row],[POA]],".",Tabla465[[#This Row],[SRS]],".",Tabla465[[#This Row],[AREA]],".",Tabla465[[#This Row],[TIPO]]))</f>
        <v/>
      </c>
      <c r="C629" s="490" t="str">
        <f>IF(Tabla465[[#This Row],[Tipos de Acciones]]="","",'[1]Formulario PPGR1'!$N$2)</f>
        <v/>
      </c>
      <c r="D629" s="490" t="str">
        <f>IF(Tabla465[[#This Row],[Tipos de Acciones]]="","",'[1]Formulario PPGR1'!$N$3)</f>
        <v/>
      </c>
      <c r="E629" s="490" t="str">
        <f>IF(Tabla465[[#This Row],[Tipos de Acciones]]="","",'[1]Formulario PPGR1'!$N$4)</f>
        <v/>
      </c>
      <c r="F629" s="490" t="str">
        <f>IF(Tabla465[[#This Row],[Tipos de Acciones]]="","",'[1]Formulario PPGR1'!$N$5)</f>
        <v/>
      </c>
      <c r="G629" s="499"/>
      <c r="H629" s="509"/>
      <c r="I629" s="510" t="str">
        <f>IFERROR(VLOOKUP(Tabla465[[#This Row],[Tipo de Equipo]],[1]LSIns!F16:G32,2,FALSE),"")</f>
        <v/>
      </c>
      <c r="J629" s="509"/>
      <c r="K629" s="509"/>
      <c r="L629" s="509"/>
      <c r="M629" s="499"/>
      <c r="N629" s="511"/>
      <c r="O629" s="511"/>
      <c r="P629" s="512" t="str">
        <f>IFERROR(VLOOKUP(Tabla465[[#This Row],[Provincia]],[1]Prov!$A$2:$B$156,2,FALSE),"")</f>
        <v/>
      </c>
      <c r="Q629" s="513"/>
      <c r="R629" s="498"/>
      <c r="S629" s="498"/>
      <c r="T629" s="498"/>
      <c r="U629" s="493" t="str">
        <f>IFERROR(IF(AND(Tabla465[[#This Row],[Cantidad de Insumos]]="",Tabla465[[#This Row],[Precio Unitario]]=""),"",Tabla465[[#This Row],[Precio Unitario]]*Tabla465[[#This Row],[Cantidad de Insumos]]),"")</f>
        <v/>
      </c>
      <c r="V629" s="493" t="str">
        <f>IFERROR(VLOOKUP($J629,[1]Insumos!$C$2:$F$528,4,FALSE),"")</f>
        <v/>
      </c>
      <c r="W629" s="504"/>
    </row>
    <row r="630" spans="2:23" x14ac:dyDescent="0.2">
      <c r="B630" s="490" t="str">
        <f>IF(Tabla465[[#This Row],[Tipos de Acciones]]="","",CONCATENATE(Tabla465[[#This Row],[POA]],".",Tabla465[[#This Row],[SRS]],".",Tabla465[[#This Row],[AREA]],".",Tabla465[[#This Row],[TIPO]]))</f>
        <v/>
      </c>
      <c r="C630" s="490" t="str">
        <f>IF(Tabla465[[#This Row],[Tipos de Acciones]]="","",'[1]Formulario PPGR1'!$N$2)</f>
        <v/>
      </c>
      <c r="D630" s="490" t="str">
        <f>IF(Tabla465[[#This Row],[Tipos de Acciones]]="","",'[1]Formulario PPGR1'!$N$3)</f>
        <v/>
      </c>
      <c r="E630" s="490" t="str">
        <f>IF(Tabla465[[#This Row],[Tipos de Acciones]]="","",'[1]Formulario PPGR1'!$N$4)</f>
        <v/>
      </c>
      <c r="F630" s="490" t="str">
        <f>IF(Tabla465[[#This Row],[Tipos de Acciones]]="","",'[1]Formulario PPGR1'!$N$5)</f>
        <v/>
      </c>
      <c r="G630" s="499"/>
      <c r="H630" s="509"/>
      <c r="I630" s="510" t="str">
        <f>IFERROR(VLOOKUP(Tabla465[[#This Row],[Tipo de Equipo]],[1]LSIns!F16:G32,2,FALSE),"")</f>
        <v/>
      </c>
      <c r="J630" s="509"/>
      <c r="K630" s="509"/>
      <c r="L630" s="509"/>
      <c r="M630" s="499"/>
      <c r="N630" s="511"/>
      <c r="O630" s="511"/>
      <c r="P630" s="512" t="str">
        <f>IFERROR(VLOOKUP(Tabla465[[#This Row],[Provincia]],[1]Prov!$A$2:$B$156,2,FALSE),"")</f>
        <v/>
      </c>
      <c r="Q630" s="513"/>
      <c r="R630" s="498"/>
      <c r="S630" s="498"/>
      <c r="T630" s="498"/>
      <c r="U630" s="493" t="str">
        <f>IFERROR(IF(AND(Tabla465[[#This Row],[Cantidad de Insumos]]="",Tabla465[[#This Row],[Precio Unitario]]=""),"",Tabla465[[#This Row],[Precio Unitario]]*Tabla465[[#This Row],[Cantidad de Insumos]]),"")</f>
        <v/>
      </c>
      <c r="V630" s="493" t="str">
        <f>IFERROR(VLOOKUP($J630,[1]Insumos!$C$2:$F$528,4,FALSE),"")</f>
        <v/>
      </c>
      <c r="W630" s="504"/>
    </row>
    <row r="631" spans="2:23" x14ac:dyDescent="0.2">
      <c r="B631" s="490" t="str">
        <f>IF(Tabla465[[#This Row],[Tipos de Acciones]]="","",CONCATENATE(Tabla465[[#This Row],[POA]],".",Tabla465[[#This Row],[SRS]],".",Tabla465[[#This Row],[AREA]],".",Tabla465[[#This Row],[TIPO]]))</f>
        <v/>
      </c>
      <c r="C631" s="490" t="str">
        <f>IF(Tabla465[[#This Row],[Tipos de Acciones]]="","",'[1]Formulario PPGR1'!$N$2)</f>
        <v/>
      </c>
      <c r="D631" s="490" t="str">
        <f>IF(Tabla465[[#This Row],[Tipos de Acciones]]="","",'[1]Formulario PPGR1'!$N$3)</f>
        <v/>
      </c>
      <c r="E631" s="490" t="str">
        <f>IF(Tabla465[[#This Row],[Tipos de Acciones]]="","",'[1]Formulario PPGR1'!$N$4)</f>
        <v/>
      </c>
      <c r="F631" s="490" t="str">
        <f>IF(Tabla465[[#This Row],[Tipos de Acciones]]="","",'[1]Formulario PPGR1'!$N$5)</f>
        <v/>
      </c>
      <c r="G631" s="499"/>
      <c r="H631" s="509"/>
      <c r="I631" s="510" t="str">
        <f>IFERROR(VLOOKUP(Tabla465[[#This Row],[Tipo de Equipo]],[1]LSIns!F16:G32,2,FALSE),"")</f>
        <v/>
      </c>
      <c r="J631" s="509"/>
      <c r="K631" s="509"/>
      <c r="L631" s="509"/>
      <c r="M631" s="499"/>
      <c r="N631" s="511"/>
      <c r="O631" s="511"/>
      <c r="P631" s="512" t="str">
        <f>IFERROR(VLOOKUP(Tabla465[[#This Row],[Provincia]],[1]Prov!$A$2:$B$156,2,FALSE),"")</f>
        <v/>
      </c>
      <c r="Q631" s="513"/>
      <c r="R631" s="498"/>
      <c r="S631" s="498"/>
      <c r="T631" s="498"/>
      <c r="U631" s="493" t="str">
        <f>IFERROR(IF(AND(Tabla465[[#This Row],[Cantidad de Insumos]]="",Tabla465[[#This Row],[Precio Unitario]]=""),"",Tabla465[[#This Row],[Precio Unitario]]*Tabla465[[#This Row],[Cantidad de Insumos]]),"")</f>
        <v/>
      </c>
      <c r="V631" s="493" t="str">
        <f>IFERROR(VLOOKUP($J631,[1]Insumos!$C$2:$F$528,4,FALSE),"")</f>
        <v/>
      </c>
      <c r="W631" s="504"/>
    </row>
    <row r="632" spans="2:23" x14ac:dyDescent="0.2">
      <c r="B632" s="490" t="str">
        <f>IF(Tabla465[[#This Row],[Tipos de Acciones]]="","",CONCATENATE(Tabla465[[#This Row],[POA]],".",Tabla465[[#This Row],[SRS]],".",Tabla465[[#This Row],[AREA]],".",Tabla465[[#This Row],[TIPO]]))</f>
        <v/>
      </c>
      <c r="C632" s="490" t="str">
        <f>IF(Tabla465[[#This Row],[Tipos de Acciones]]="","",'[1]Formulario PPGR1'!$N$2)</f>
        <v/>
      </c>
      <c r="D632" s="490" t="str">
        <f>IF(Tabla465[[#This Row],[Tipos de Acciones]]="","",'[1]Formulario PPGR1'!$N$3)</f>
        <v/>
      </c>
      <c r="E632" s="490" t="str">
        <f>IF(Tabla465[[#This Row],[Tipos de Acciones]]="","",'[1]Formulario PPGR1'!$N$4)</f>
        <v/>
      </c>
      <c r="F632" s="490" t="str">
        <f>IF(Tabla465[[#This Row],[Tipos de Acciones]]="","",'[1]Formulario PPGR1'!$N$5)</f>
        <v/>
      </c>
      <c r="G632" s="499"/>
      <c r="H632" s="509"/>
      <c r="I632" s="510" t="str">
        <f>IFERROR(VLOOKUP(Tabla465[[#This Row],[Tipo de Equipo]],[1]LSIns!F16:G32,2,FALSE),"")</f>
        <v/>
      </c>
      <c r="J632" s="509"/>
      <c r="K632" s="509"/>
      <c r="L632" s="509"/>
      <c r="M632" s="499"/>
      <c r="N632" s="511"/>
      <c r="O632" s="511"/>
      <c r="P632" s="512" t="str">
        <f>IFERROR(VLOOKUP(Tabla465[[#This Row],[Provincia]],[1]Prov!$A$2:$B$156,2,FALSE),"")</f>
        <v/>
      </c>
      <c r="Q632" s="513"/>
      <c r="R632" s="498"/>
      <c r="S632" s="498"/>
      <c r="T632" s="498"/>
      <c r="U632" s="493" t="str">
        <f>IFERROR(IF(AND(Tabla465[[#This Row],[Cantidad de Insumos]]="",Tabla465[[#This Row],[Precio Unitario]]=""),"",Tabla465[[#This Row],[Precio Unitario]]*Tabla465[[#This Row],[Cantidad de Insumos]]),"")</f>
        <v/>
      </c>
      <c r="V632" s="493" t="str">
        <f>IFERROR(VLOOKUP($J632,[1]Insumos!$C$2:$F$528,4,FALSE),"")</f>
        <v/>
      </c>
      <c r="W632" s="504"/>
    </row>
    <row r="633" spans="2:23" x14ac:dyDescent="0.2">
      <c r="B633" s="490" t="str">
        <f>IF(Tabla465[[#This Row],[Tipos de Acciones]]="","",CONCATENATE(Tabla465[[#This Row],[POA]],".",Tabla465[[#This Row],[SRS]],".",Tabla465[[#This Row],[AREA]],".",Tabla465[[#This Row],[TIPO]]))</f>
        <v/>
      </c>
      <c r="C633" s="490" t="str">
        <f>IF(Tabla465[[#This Row],[Tipos de Acciones]]="","",'[1]Formulario PPGR1'!$N$2)</f>
        <v/>
      </c>
      <c r="D633" s="490" t="str">
        <f>IF(Tabla465[[#This Row],[Tipos de Acciones]]="","",'[1]Formulario PPGR1'!$N$3)</f>
        <v/>
      </c>
      <c r="E633" s="490" t="str">
        <f>IF(Tabla465[[#This Row],[Tipos de Acciones]]="","",'[1]Formulario PPGR1'!$N$4)</f>
        <v/>
      </c>
      <c r="F633" s="490" t="str">
        <f>IF(Tabla465[[#This Row],[Tipos de Acciones]]="","",'[1]Formulario PPGR1'!$N$5)</f>
        <v/>
      </c>
      <c r="G633" s="499"/>
      <c r="H633" s="509"/>
      <c r="I633" s="510" t="str">
        <f>IFERROR(VLOOKUP(Tabla465[[#This Row],[Tipo de Equipo]],[1]LSIns!F16:G32,2,FALSE),"")</f>
        <v/>
      </c>
      <c r="J633" s="509"/>
      <c r="K633" s="509"/>
      <c r="L633" s="509"/>
      <c r="M633" s="499"/>
      <c r="N633" s="511"/>
      <c r="O633" s="511"/>
      <c r="P633" s="512" t="str">
        <f>IFERROR(VLOOKUP(Tabla465[[#This Row],[Provincia]],[1]Prov!$A$2:$B$156,2,FALSE),"")</f>
        <v/>
      </c>
      <c r="Q633" s="513"/>
      <c r="R633" s="498"/>
      <c r="S633" s="498"/>
      <c r="T633" s="498"/>
      <c r="U633" s="493" t="str">
        <f>IFERROR(IF(AND(Tabla465[[#This Row],[Cantidad de Insumos]]="",Tabla465[[#This Row],[Precio Unitario]]=""),"",Tabla465[[#This Row],[Precio Unitario]]*Tabla465[[#This Row],[Cantidad de Insumos]]),"")</f>
        <v/>
      </c>
      <c r="V633" s="493" t="str">
        <f>IFERROR(VLOOKUP($J633,[1]Insumos!$C$2:$F$528,4,FALSE),"")</f>
        <v/>
      </c>
      <c r="W633" s="504"/>
    </row>
    <row r="634" spans="2:23" x14ac:dyDescent="0.2">
      <c r="B634" s="490" t="str">
        <f>IF(Tabla465[[#This Row],[Tipos de Acciones]]="","",CONCATENATE(Tabla465[[#This Row],[POA]],".",Tabla465[[#This Row],[SRS]],".",Tabla465[[#This Row],[AREA]],".",Tabla465[[#This Row],[TIPO]]))</f>
        <v/>
      </c>
      <c r="C634" s="490" t="str">
        <f>IF(Tabla465[[#This Row],[Tipos de Acciones]]="","",'[1]Formulario PPGR1'!$N$2)</f>
        <v/>
      </c>
      <c r="D634" s="490" t="str">
        <f>IF(Tabla465[[#This Row],[Tipos de Acciones]]="","",'[1]Formulario PPGR1'!$N$3)</f>
        <v/>
      </c>
      <c r="E634" s="490" t="str">
        <f>IF(Tabla465[[#This Row],[Tipos de Acciones]]="","",'[1]Formulario PPGR1'!$N$4)</f>
        <v/>
      </c>
      <c r="F634" s="490" t="str">
        <f>IF(Tabla465[[#This Row],[Tipos de Acciones]]="","",'[1]Formulario PPGR1'!$N$5)</f>
        <v/>
      </c>
      <c r="G634" s="499"/>
      <c r="H634" s="509"/>
      <c r="I634" s="510" t="str">
        <f>IFERROR(VLOOKUP(Tabla465[[#This Row],[Tipo de Equipo]],[1]LSIns!F16:G32,2,FALSE),"")</f>
        <v/>
      </c>
      <c r="J634" s="509"/>
      <c r="K634" s="509"/>
      <c r="L634" s="509"/>
      <c r="M634" s="499"/>
      <c r="N634" s="511"/>
      <c r="O634" s="511"/>
      <c r="P634" s="512" t="str">
        <f>IFERROR(VLOOKUP(Tabla465[[#This Row],[Provincia]],[1]Prov!$A$2:$B$156,2,FALSE),"")</f>
        <v/>
      </c>
      <c r="Q634" s="513"/>
      <c r="R634" s="498"/>
      <c r="S634" s="498"/>
      <c r="T634" s="498"/>
      <c r="U634" s="493" t="str">
        <f>IFERROR(IF(AND(Tabla465[[#This Row],[Cantidad de Insumos]]="",Tabla465[[#This Row],[Precio Unitario]]=""),"",Tabla465[[#This Row],[Precio Unitario]]*Tabla465[[#This Row],[Cantidad de Insumos]]),"")</f>
        <v/>
      </c>
      <c r="V634" s="493" t="str">
        <f>IFERROR(VLOOKUP($J634,[1]Insumos!$C$2:$F$528,4,FALSE),"")</f>
        <v/>
      </c>
      <c r="W634" s="504"/>
    </row>
    <row r="635" spans="2:23" x14ac:dyDescent="0.2">
      <c r="B635" s="490" t="str">
        <f>IF(Tabla465[[#This Row],[Tipos de Acciones]]="","",CONCATENATE(Tabla465[[#This Row],[POA]],".",Tabla465[[#This Row],[SRS]],".",Tabla465[[#This Row],[AREA]],".",Tabla465[[#This Row],[TIPO]]))</f>
        <v/>
      </c>
      <c r="C635" s="490" t="str">
        <f>IF(Tabla465[[#This Row],[Tipos de Acciones]]="","",'[1]Formulario PPGR1'!$N$2)</f>
        <v/>
      </c>
      <c r="D635" s="490" t="str">
        <f>IF(Tabla465[[#This Row],[Tipos de Acciones]]="","",'[1]Formulario PPGR1'!$N$3)</f>
        <v/>
      </c>
      <c r="E635" s="490" t="str">
        <f>IF(Tabla465[[#This Row],[Tipos de Acciones]]="","",'[1]Formulario PPGR1'!$N$4)</f>
        <v/>
      </c>
      <c r="F635" s="490" t="str">
        <f>IF(Tabla465[[#This Row],[Tipos de Acciones]]="","",'[1]Formulario PPGR1'!$N$5)</f>
        <v/>
      </c>
      <c r="G635" s="499"/>
      <c r="H635" s="509"/>
      <c r="I635" s="510" t="str">
        <f>IFERROR(VLOOKUP(Tabla465[[#This Row],[Tipo de Equipo]],[1]LSIns!F16:G32,2,FALSE),"")</f>
        <v/>
      </c>
      <c r="J635" s="509"/>
      <c r="K635" s="509"/>
      <c r="L635" s="509"/>
      <c r="M635" s="499"/>
      <c r="N635" s="511"/>
      <c r="O635" s="511"/>
      <c r="P635" s="512" t="str">
        <f>IFERROR(VLOOKUP(Tabla465[[#This Row],[Provincia]],[1]Prov!$A$2:$B$156,2,FALSE),"")</f>
        <v/>
      </c>
      <c r="Q635" s="513"/>
      <c r="R635" s="498"/>
      <c r="S635" s="498"/>
      <c r="T635" s="498"/>
      <c r="U635" s="493" t="str">
        <f>IFERROR(IF(AND(Tabla465[[#This Row],[Cantidad de Insumos]]="",Tabla465[[#This Row],[Precio Unitario]]=""),"",Tabla465[[#This Row],[Precio Unitario]]*Tabla465[[#This Row],[Cantidad de Insumos]]),"")</f>
        <v/>
      </c>
      <c r="V635" s="493" t="str">
        <f>IFERROR(VLOOKUP($J635,[1]Insumos!$C$2:$F$528,4,FALSE),"")</f>
        <v/>
      </c>
      <c r="W635" s="504"/>
    </row>
    <row r="636" spans="2:23" x14ac:dyDescent="0.2">
      <c r="B636" s="490" t="str">
        <f>IF(Tabla465[[#This Row],[Tipos de Acciones]]="","",CONCATENATE(Tabla465[[#This Row],[POA]],".",Tabla465[[#This Row],[SRS]],".",Tabla465[[#This Row],[AREA]],".",Tabla465[[#This Row],[TIPO]]))</f>
        <v/>
      </c>
      <c r="C636" s="490" t="str">
        <f>IF(Tabla465[[#This Row],[Tipos de Acciones]]="","",'[1]Formulario PPGR1'!$N$2)</f>
        <v/>
      </c>
      <c r="D636" s="490" t="str">
        <f>IF(Tabla465[[#This Row],[Tipos de Acciones]]="","",'[1]Formulario PPGR1'!$N$3)</f>
        <v/>
      </c>
      <c r="E636" s="490" t="str">
        <f>IF(Tabla465[[#This Row],[Tipos de Acciones]]="","",'[1]Formulario PPGR1'!$N$4)</f>
        <v/>
      </c>
      <c r="F636" s="490" t="str">
        <f>IF(Tabla465[[#This Row],[Tipos de Acciones]]="","",'[1]Formulario PPGR1'!$N$5)</f>
        <v/>
      </c>
      <c r="G636" s="499"/>
      <c r="H636" s="509"/>
      <c r="I636" s="510" t="str">
        <f>IFERROR(VLOOKUP(Tabla465[[#This Row],[Tipo de Equipo]],[1]LSIns!F18:G33,2,FALSE),"")</f>
        <v/>
      </c>
      <c r="J636" s="509"/>
      <c r="K636" s="509"/>
      <c r="L636" s="509"/>
      <c r="M636" s="499"/>
      <c r="N636" s="511"/>
      <c r="O636" s="511"/>
      <c r="P636" s="512" t="str">
        <f>IFERROR(VLOOKUP(Tabla465[[#This Row],[Provincia]],[1]Prov!$A$2:$B$156,2,FALSE),"")</f>
        <v/>
      </c>
      <c r="Q636" s="513"/>
      <c r="R636" s="498"/>
      <c r="S636" s="498"/>
      <c r="T636" s="498"/>
      <c r="U636" s="493" t="str">
        <f>IFERROR(IF(AND(Tabla465[[#This Row],[Cantidad de Insumos]]="",Tabla465[[#This Row],[Precio Unitario]]=""),"",Tabla465[[#This Row],[Precio Unitario]]*Tabla465[[#This Row],[Cantidad de Insumos]]),"")</f>
        <v/>
      </c>
      <c r="V636" s="493" t="str">
        <f>IFERROR(VLOOKUP($J636,[1]Insumos!$C$2:$F$528,4,FALSE),"")</f>
        <v/>
      </c>
      <c r="W636" s="504"/>
    </row>
    <row r="637" spans="2:23" x14ac:dyDescent="0.2">
      <c r="B637" s="490" t="str">
        <f>IF(Tabla465[[#This Row],[Tipos de Acciones]]="","",CONCATENATE(Tabla465[[#This Row],[POA]],".",Tabla465[[#This Row],[SRS]],".",Tabla465[[#This Row],[AREA]],".",Tabla465[[#This Row],[TIPO]]))</f>
        <v/>
      </c>
      <c r="C637" s="490" t="str">
        <f>IF(Tabla465[[#This Row],[Tipos de Acciones]]="","",'[1]Formulario PPGR1'!$N$2)</f>
        <v/>
      </c>
      <c r="D637" s="490" t="str">
        <f>IF(Tabla465[[#This Row],[Tipos de Acciones]]="","",'[1]Formulario PPGR1'!$N$3)</f>
        <v/>
      </c>
      <c r="E637" s="490" t="str">
        <f>IF(Tabla465[[#This Row],[Tipos de Acciones]]="","",'[1]Formulario PPGR1'!$N$4)</f>
        <v/>
      </c>
      <c r="F637" s="490" t="str">
        <f>IF(Tabla465[[#This Row],[Tipos de Acciones]]="","",'[1]Formulario PPGR1'!$N$5)</f>
        <v/>
      </c>
      <c r="G637" s="499"/>
      <c r="H637" s="509"/>
      <c r="I637" s="510" t="str">
        <f>IFERROR(VLOOKUP(Tabla465[[#This Row],[Tipo de Equipo]],[1]LSIns!F19:G34,2,FALSE),"")</f>
        <v/>
      </c>
      <c r="J637" s="509"/>
      <c r="K637" s="509"/>
      <c r="L637" s="509"/>
      <c r="M637" s="499"/>
      <c r="N637" s="511"/>
      <c r="O637" s="511"/>
      <c r="P637" s="512" t="str">
        <f>IFERROR(VLOOKUP(Tabla465[[#This Row],[Provincia]],[1]Prov!$A$2:$B$156,2,FALSE),"")</f>
        <v/>
      </c>
      <c r="Q637" s="513"/>
      <c r="R637" s="498"/>
      <c r="S637" s="498"/>
      <c r="T637" s="498"/>
      <c r="U637" s="493" t="str">
        <f>IFERROR(IF(AND(Tabla465[[#This Row],[Cantidad de Insumos]]="",Tabla465[[#This Row],[Precio Unitario]]=""),"",Tabla465[[#This Row],[Precio Unitario]]*Tabla465[[#This Row],[Cantidad de Insumos]]),"")</f>
        <v/>
      </c>
      <c r="V637" s="493" t="str">
        <f>IFERROR(VLOOKUP($J637,[1]Insumos!$C$2:$F$528,4,FALSE),"")</f>
        <v/>
      </c>
      <c r="W637" s="504"/>
    </row>
    <row r="638" spans="2:23" x14ac:dyDescent="0.2">
      <c r="B638" s="490" t="str">
        <f>IF(Tabla465[[#This Row],[Tipos de Acciones]]="","",CONCATENATE(Tabla465[[#This Row],[POA]],".",Tabla465[[#This Row],[SRS]],".",Tabla465[[#This Row],[AREA]],".",Tabla465[[#This Row],[TIPO]]))</f>
        <v/>
      </c>
      <c r="C638" s="490" t="str">
        <f>IF(Tabla465[[#This Row],[Tipos de Acciones]]="","",'[1]Formulario PPGR1'!$N$2)</f>
        <v/>
      </c>
      <c r="D638" s="490" t="str">
        <f>IF(Tabla465[[#This Row],[Tipos de Acciones]]="","",'[1]Formulario PPGR1'!$N$3)</f>
        <v/>
      </c>
      <c r="E638" s="490" t="str">
        <f>IF(Tabla465[[#This Row],[Tipos de Acciones]]="","",'[1]Formulario PPGR1'!$N$4)</f>
        <v/>
      </c>
      <c r="F638" s="490" t="str">
        <f>IF(Tabla465[[#This Row],[Tipos de Acciones]]="","",'[1]Formulario PPGR1'!$N$5)</f>
        <v/>
      </c>
      <c r="G638" s="499"/>
      <c r="H638" s="509"/>
      <c r="I638" s="510" t="str">
        <f>IFERROR(VLOOKUP(Tabla465[[#This Row],[Tipo de Equipo]],[1]LSIns!F20:G35,2,FALSE),"")</f>
        <v/>
      </c>
      <c r="J638" s="509"/>
      <c r="K638" s="509"/>
      <c r="L638" s="509"/>
      <c r="M638" s="499"/>
      <c r="N638" s="511"/>
      <c r="O638" s="511"/>
      <c r="P638" s="512" t="str">
        <f>IFERROR(VLOOKUP(Tabla465[[#This Row],[Provincia]],[1]Prov!$A$2:$B$156,2,FALSE),"")</f>
        <v/>
      </c>
      <c r="Q638" s="513"/>
      <c r="R638" s="498"/>
      <c r="S638" s="498"/>
      <c r="T638" s="498"/>
      <c r="U638" s="493" t="str">
        <f>IFERROR(IF(AND(Tabla465[[#This Row],[Cantidad de Insumos]]="",Tabla465[[#This Row],[Precio Unitario]]=""),"",Tabla465[[#This Row],[Precio Unitario]]*Tabla465[[#This Row],[Cantidad de Insumos]]),"")</f>
        <v/>
      </c>
      <c r="V638" s="493" t="str">
        <f>IFERROR(VLOOKUP($J638,[1]Insumos!$C$2:$F$528,4,FALSE),"")</f>
        <v/>
      </c>
      <c r="W638" s="504"/>
    </row>
    <row r="639" spans="2:23" x14ac:dyDescent="0.2">
      <c r="B639" s="490" t="str">
        <f>IF(Tabla465[[#This Row],[Tipos de Acciones]]="","",CONCATENATE(Tabla465[[#This Row],[POA]],".",Tabla465[[#This Row],[SRS]],".",Tabla465[[#This Row],[AREA]],".",Tabla465[[#This Row],[TIPO]]))</f>
        <v/>
      </c>
      <c r="C639" s="490" t="str">
        <f>IF(Tabla465[[#This Row],[Tipos de Acciones]]="","",'[1]Formulario PPGR1'!$N$2)</f>
        <v/>
      </c>
      <c r="D639" s="490" t="str">
        <f>IF(Tabla465[[#This Row],[Tipos de Acciones]]="","",'[1]Formulario PPGR1'!$N$3)</f>
        <v/>
      </c>
      <c r="E639" s="490" t="str">
        <f>IF(Tabla465[[#This Row],[Tipos de Acciones]]="","",'[1]Formulario PPGR1'!$N$4)</f>
        <v/>
      </c>
      <c r="F639" s="490" t="str">
        <f>IF(Tabla465[[#This Row],[Tipos de Acciones]]="","",'[1]Formulario PPGR1'!$N$5)</f>
        <v/>
      </c>
      <c r="G639" s="499"/>
      <c r="H639" s="509"/>
      <c r="I639" s="510" t="str">
        <f>IFERROR(VLOOKUP(Tabla465[[#This Row],[Tipo de Equipo]],[1]LSIns!F21:G36,2,FALSE),"")</f>
        <v/>
      </c>
      <c r="J639" s="509"/>
      <c r="K639" s="509"/>
      <c r="L639" s="509"/>
      <c r="M639" s="499"/>
      <c r="N639" s="511"/>
      <c r="O639" s="511"/>
      <c r="P639" s="512" t="str">
        <f>IFERROR(VLOOKUP(Tabla465[[#This Row],[Provincia]],[1]Prov!$A$2:$B$156,2,FALSE),"")</f>
        <v/>
      </c>
      <c r="Q639" s="513"/>
      <c r="R639" s="498"/>
      <c r="S639" s="498"/>
      <c r="T639" s="498"/>
      <c r="U639" s="493" t="str">
        <f>IFERROR(IF(AND(Tabla465[[#This Row],[Cantidad de Insumos]]="",Tabla465[[#This Row],[Precio Unitario]]=""),"",Tabla465[[#This Row],[Precio Unitario]]*Tabla465[[#This Row],[Cantidad de Insumos]]),"")</f>
        <v/>
      </c>
      <c r="V639" s="493" t="str">
        <f>IFERROR(VLOOKUP($J639,[1]Insumos!$C$2:$F$528,4,FALSE),"")</f>
        <v/>
      </c>
      <c r="W639" s="504"/>
    </row>
    <row r="640" spans="2:23" x14ac:dyDescent="0.2">
      <c r="B640" s="490" t="str">
        <f>IF(Tabla465[[#This Row],[Tipos de Acciones]]="","",CONCATENATE(Tabla465[[#This Row],[POA]],".",Tabla465[[#This Row],[SRS]],".",Tabla465[[#This Row],[AREA]],".",Tabla465[[#This Row],[TIPO]]))</f>
        <v/>
      </c>
      <c r="C640" s="490" t="str">
        <f>IF(Tabla465[[#This Row],[Tipos de Acciones]]="","",'[1]Formulario PPGR1'!$N$2)</f>
        <v/>
      </c>
      <c r="D640" s="490" t="str">
        <f>IF(Tabla465[[#This Row],[Tipos de Acciones]]="","",'[1]Formulario PPGR1'!$N$3)</f>
        <v/>
      </c>
      <c r="E640" s="490" t="str">
        <f>IF(Tabla465[[#This Row],[Tipos de Acciones]]="","",'[1]Formulario PPGR1'!$N$4)</f>
        <v/>
      </c>
      <c r="F640" s="490" t="str">
        <f>IF(Tabla465[[#This Row],[Tipos de Acciones]]="","",'[1]Formulario PPGR1'!$N$5)</f>
        <v/>
      </c>
      <c r="G640" s="499"/>
      <c r="H640" s="509"/>
      <c r="I640" s="510" t="str">
        <f>IFERROR(VLOOKUP(Tabla465[[#This Row],[Tipo de Equipo]],[1]LSIns!F22:G37,2,FALSE),"")</f>
        <v/>
      </c>
      <c r="J640" s="509"/>
      <c r="K640" s="509"/>
      <c r="L640" s="509"/>
      <c r="M640" s="499"/>
      <c r="N640" s="511"/>
      <c r="O640" s="511"/>
      <c r="P640" s="512" t="str">
        <f>IFERROR(VLOOKUP(Tabla465[[#This Row],[Provincia]],[1]Prov!$A$2:$B$156,2,FALSE),"")</f>
        <v/>
      </c>
      <c r="Q640" s="513"/>
      <c r="R640" s="498"/>
      <c r="S640" s="498"/>
      <c r="T640" s="498"/>
      <c r="U640" s="493" t="str">
        <f>IFERROR(IF(AND(Tabla465[[#This Row],[Cantidad de Insumos]]="",Tabla465[[#This Row],[Precio Unitario]]=""),"",Tabla465[[#This Row],[Precio Unitario]]*Tabla465[[#This Row],[Cantidad de Insumos]]),"")</f>
        <v/>
      </c>
      <c r="V640" s="493" t="str">
        <f>IFERROR(VLOOKUP($J640,[1]Insumos!$C$2:$F$528,4,FALSE),"")</f>
        <v/>
      </c>
      <c r="W640" s="504"/>
    </row>
    <row r="641" spans="2:23" x14ac:dyDescent="0.2">
      <c r="B641" s="490" t="str">
        <f>IF(Tabla465[[#This Row],[Tipos de Acciones]]="","",CONCATENATE(Tabla465[[#This Row],[POA]],".",Tabla465[[#This Row],[SRS]],".",Tabla465[[#This Row],[AREA]],".",Tabla465[[#This Row],[TIPO]]))</f>
        <v/>
      </c>
      <c r="C641" s="490" t="str">
        <f>IF(Tabla465[[#This Row],[Tipos de Acciones]]="","",'[1]Formulario PPGR1'!$N$2)</f>
        <v/>
      </c>
      <c r="D641" s="490" t="str">
        <f>IF(Tabla465[[#This Row],[Tipos de Acciones]]="","",'[1]Formulario PPGR1'!$N$3)</f>
        <v/>
      </c>
      <c r="E641" s="490" t="str">
        <f>IF(Tabla465[[#This Row],[Tipos de Acciones]]="","",'[1]Formulario PPGR1'!$N$4)</f>
        <v/>
      </c>
      <c r="F641" s="490" t="str">
        <f>IF(Tabla465[[#This Row],[Tipos de Acciones]]="","",'[1]Formulario PPGR1'!$N$5)</f>
        <v/>
      </c>
      <c r="G641" s="499"/>
      <c r="H641" s="509"/>
      <c r="I641" s="510" t="str">
        <f>IFERROR(VLOOKUP(Tabla465[[#This Row],[Tipo de Equipo]],[1]LSIns!F23:G38,2,FALSE),"")</f>
        <v/>
      </c>
      <c r="J641" s="509"/>
      <c r="K641" s="509"/>
      <c r="L641" s="509"/>
      <c r="M641" s="499"/>
      <c r="N641" s="511"/>
      <c r="O641" s="511"/>
      <c r="P641" s="512" t="str">
        <f>IFERROR(VLOOKUP(Tabla465[[#This Row],[Provincia]],[1]Prov!$A$2:$B$156,2,FALSE),"")</f>
        <v/>
      </c>
      <c r="Q641" s="513"/>
      <c r="R641" s="498"/>
      <c r="S641" s="498"/>
      <c r="T641" s="498"/>
      <c r="U641" s="493" t="str">
        <f>IFERROR(IF(AND(Tabla465[[#This Row],[Cantidad de Insumos]]="",Tabla465[[#This Row],[Precio Unitario]]=""),"",Tabla465[[#This Row],[Precio Unitario]]*Tabla465[[#This Row],[Cantidad de Insumos]]),"")</f>
        <v/>
      </c>
      <c r="V641" s="493" t="str">
        <f>IFERROR(VLOOKUP($J641,[1]Insumos!$C$2:$F$528,4,FALSE),"")</f>
        <v/>
      </c>
      <c r="W641" s="504"/>
    </row>
    <row r="642" spans="2:23" x14ac:dyDescent="0.2">
      <c r="B642" s="490" t="str">
        <f>IF(Tabla465[[#This Row],[Tipos de Acciones]]="","",CONCATENATE(Tabla465[[#This Row],[POA]],".",Tabla465[[#This Row],[SRS]],".",Tabla465[[#This Row],[AREA]],".",Tabla465[[#This Row],[TIPO]]))</f>
        <v/>
      </c>
      <c r="C642" s="490" t="str">
        <f>IF(Tabla465[[#This Row],[Tipos de Acciones]]="","",'[1]Formulario PPGR1'!$N$2)</f>
        <v/>
      </c>
      <c r="D642" s="490" t="str">
        <f>IF(Tabla465[[#This Row],[Tipos de Acciones]]="","",'[1]Formulario PPGR1'!$N$3)</f>
        <v/>
      </c>
      <c r="E642" s="490" t="str">
        <f>IF(Tabla465[[#This Row],[Tipos de Acciones]]="","",'[1]Formulario PPGR1'!$N$4)</f>
        <v/>
      </c>
      <c r="F642" s="490" t="str">
        <f>IF(Tabla465[[#This Row],[Tipos de Acciones]]="","",'[1]Formulario PPGR1'!$N$5)</f>
        <v/>
      </c>
      <c r="G642" s="499"/>
      <c r="H642" s="509"/>
      <c r="I642" s="510" t="str">
        <f>IFERROR(VLOOKUP(Tabla465[[#This Row],[Tipo de Equipo]],[1]LSIns!F24:G39,2,FALSE),"")</f>
        <v/>
      </c>
      <c r="J642" s="509"/>
      <c r="K642" s="509"/>
      <c r="L642" s="509"/>
      <c r="M642" s="499"/>
      <c r="N642" s="511"/>
      <c r="O642" s="511"/>
      <c r="P642" s="512" t="str">
        <f>IFERROR(VLOOKUP(Tabla465[[#This Row],[Provincia]],[1]Prov!$A$2:$B$156,2,FALSE),"")</f>
        <v/>
      </c>
      <c r="Q642" s="513"/>
      <c r="R642" s="498"/>
      <c r="S642" s="498"/>
      <c r="T642" s="498"/>
      <c r="U642" s="493" t="str">
        <f>IFERROR(IF(AND(Tabla465[[#This Row],[Cantidad de Insumos]]="",Tabla465[[#This Row],[Precio Unitario]]=""),"",Tabla465[[#This Row],[Precio Unitario]]*Tabla465[[#This Row],[Cantidad de Insumos]]),"")</f>
        <v/>
      </c>
      <c r="V642" s="493" t="str">
        <f>IFERROR(VLOOKUP($J642,[1]Insumos!$C$2:$F$528,4,FALSE),"")</f>
        <v/>
      </c>
      <c r="W642" s="504"/>
    </row>
    <row r="643" spans="2:23" x14ac:dyDescent="0.2">
      <c r="B643" s="490" t="str">
        <f>IF(Tabla465[[#This Row],[Tipos de Acciones]]="","",CONCATENATE(Tabla465[[#This Row],[POA]],".",Tabla465[[#This Row],[SRS]],".",Tabla465[[#This Row],[AREA]],".",Tabla465[[#This Row],[TIPO]]))</f>
        <v/>
      </c>
      <c r="C643" s="490" t="str">
        <f>IF(Tabla465[[#This Row],[Tipos de Acciones]]="","",'[1]Formulario PPGR1'!$N$2)</f>
        <v/>
      </c>
      <c r="D643" s="490" t="str">
        <f>IF(Tabla465[[#This Row],[Tipos de Acciones]]="","",'[1]Formulario PPGR1'!$N$3)</f>
        <v/>
      </c>
      <c r="E643" s="490" t="str">
        <f>IF(Tabla465[[#This Row],[Tipos de Acciones]]="","",'[1]Formulario PPGR1'!$N$4)</f>
        <v/>
      </c>
      <c r="F643" s="490" t="str">
        <f>IF(Tabla465[[#This Row],[Tipos de Acciones]]="","",'[1]Formulario PPGR1'!$N$5)</f>
        <v/>
      </c>
      <c r="G643" s="499"/>
      <c r="H643" s="509"/>
      <c r="I643" s="510" t="str">
        <f>IFERROR(VLOOKUP(Tabla465[[#This Row],[Tipo de Equipo]],[1]LSIns!F25:G40,2,FALSE),"")</f>
        <v/>
      </c>
      <c r="J643" s="509"/>
      <c r="K643" s="509"/>
      <c r="L643" s="509"/>
      <c r="M643" s="499"/>
      <c r="N643" s="511"/>
      <c r="O643" s="511"/>
      <c r="P643" s="512" t="str">
        <f>IFERROR(VLOOKUP(Tabla465[[#This Row],[Provincia]],[1]Prov!$A$2:$B$156,2,FALSE),"")</f>
        <v/>
      </c>
      <c r="Q643" s="513"/>
      <c r="R643" s="498"/>
      <c r="S643" s="498"/>
      <c r="T643" s="498"/>
      <c r="U643" s="493" t="str">
        <f>IFERROR(IF(AND(Tabla465[[#This Row],[Cantidad de Insumos]]="",Tabla465[[#This Row],[Precio Unitario]]=""),"",Tabla465[[#This Row],[Precio Unitario]]*Tabla465[[#This Row],[Cantidad de Insumos]]),"")</f>
        <v/>
      </c>
      <c r="V643" s="493" t="str">
        <f>IFERROR(VLOOKUP($J643,[1]Insumos!$C$2:$F$528,4,FALSE),"")</f>
        <v/>
      </c>
      <c r="W643" s="504"/>
    </row>
    <row r="644" spans="2:23" x14ac:dyDescent="0.2">
      <c r="B644" s="490" t="str">
        <f>IF(Tabla465[[#This Row],[Tipos de Acciones]]="","",CONCATENATE(Tabla465[[#This Row],[POA]],".",Tabla465[[#This Row],[SRS]],".",Tabla465[[#This Row],[AREA]],".",Tabla465[[#This Row],[TIPO]]))</f>
        <v/>
      </c>
      <c r="C644" s="490" t="str">
        <f>IF(Tabla465[[#This Row],[Tipos de Acciones]]="","",'[1]Formulario PPGR1'!$N$2)</f>
        <v/>
      </c>
      <c r="D644" s="490" t="str">
        <f>IF(Tabla465[[#This Row],[Tipos de Acciones]]="","",'[1]Formulario PPGR1'!$N$3)</f>
        <v/>
      </c>
      <c r="E644" s="490" t="str">
        <f>IF(Tabla465[[#This Row],[Tipos de Acciones]]="","",'[1]Formulario PPGR1'!$N$4)</f>
        <v/>
      </c>
      <c r="F644" s="490" t="str">
        <f>IF(Tabla465[[#This Row],[Tipos de Acciones]]="","",'[1]Formulario PPGR1'!$N$5)</f>
        <v/>
      </c>
      <c r="G644" s="499"/>
      <c r="H644" s="509"/>
      <c r="I644" s="510" t="str">
        <f>IFERROR(VLOOKUP(Tabla465[[#This Row],[Tipo de Equipo]],[1]LSIns!F26:G41,2,FALSE),"")</f>
        <v/>
      </c>
      <c r="J644" s="509"/>
      <c r="K644" s="509"/>
      <c r="L644" s="509"/>
      <c r="M644" s="499"/>
      <c r="N644" s="511"/>
      <c r="O644" s="511"/>
      <c r="P644" s="512" t="str">
        <f>IFERROR(VLOOKUP(Tabla465[[#This Row],[Provincia]],[1]Prov!$A$2:$B$156,2,FALSE),"")</f>
        <v/>
      </c>
      <c r="Q644" s="513"/>
      <c r="R644" s="498"/>
      <c r="S644" s="498"/>
      <c r="T644" s="498"/>
      <c r="U644" s="493" t="str">
        <f>IFERROR(IF(AND(Tabla465[[#This Row],[Cantidad de Insumos]]="",Tabla465[[#This Row],[Precio Unitario]]=""),"",Tabla465[[#This Row],[Precio Unitario]]*Tabla465[[#This Row],[Cantidad de Insumos]]),"")</f>
        <v/>
      </c>
      <c r="V644" s="493" t="str">
        <f>IFERROR(VLOOKUP($J644,[1]Insumos!$C$2:$F$528,4,FALSE),"")</f>
        <v/>
      </c>
      <c r="W644" s="504"/>
    </row>
    <row r="645" spans="2:23" x14ac:dyDescent="0.2">
      <c r="B645" s="490" t="str">
        <f>IF(Tabla465[[#This Row],[Tipos de Acciones]]="","",CONCATENATE(Tabla465[[#This Row],[POA]],".",Tabla465[[#This Row],[SRS]],".",Tabla465[[#This Row],[AREA]],".",Tabla465[[#This Row],[TIPO]]))</f>
        <v/>
      </c>
      <c r="C645" s="490" t="str">
        <f>IF(Tabla465[[#This Row],[Tipos de Acciones]]="","",'[1]Formulario PPGR1'!$N$2)</f>
        <v/>
      </c>
      <c r="D645" s="490" t="str">
        <f>IF(Tabla465[[#This Row],[Tipos de Acciones]]="","",'[1]Formulario PPGR1'!$N$3)</f>
        <v/>
      </c>
      <c r="E645" s="490" t="str">
        <f>IF(Tabla465[[#This Row],[Tipos de Acciones]]="","",'[1]Formulario PPGR1'!$N$4)</f>
        <v/>
      </c>
      <c r="F645" s="490" t="str">
        <f>IF(Tabla465[[#This Row],[Tipos de Acciones]]="","",'[1]Formulario PPGR1'!$N$5)</f>
        <v/>
      </c>
      <c r="G645" s="499"/>
      <c r="H645" s="509"/>
      <c r="I645" s="510" t="str">
        <f>IFERROR(VLOOKUP(Tabla465[[#This Row],[Tipo de Equipo]],[1]LSIns!F27:G42,2,FALSE),"")</f>
        <v/>
      </c>
      <c r="J645" s="509"/>
      <c r="K645" s="509"/>
      <c r="L645" s="509"/>
      <c r="M645" s="499"/>
      <c r="N645" s="511"/>
      <c r="O645" s="511"/>
      <c r="P645" s="512" t="str">
        <f>IFERROR(VLOOKUP(Tabla465[[#This Row],[Provincia]],[1]Prov!$A$2:$B$156,2,FALSE),"")</f>
        <v/>
      </c>
      <c r="Q645" s="513"/>
      <c r="R645" s="498"/>
      <c r="S645" s="498"/>
      <c r="T645" s="498"/>
      <c r="U645" s="493" t="str">
        <f>IFERROR(IF(AND(Tabla465[[#This Row],[Cantidad de Insumos]]="",Tabla465[[#This Row],[Precio Unitario]]=""),"",Tabla465[[#This Row],[Precio Unitario]]*Tabla465[[#This Row],[Cantidad de Insumos]]),"")</f>
        <v/>
      </c>
      <c r="V645" s="493" t="str">
        <f>IFERROR(VLOOKUP($J645,[1]Insumos!$C$2:$F$528,4,FALSE),"")</f>
        <v/>
      </c>
      <c r="W645" s="504"/>
    </row>
    <row r="646" spans="2:23" x14ac:dyDescent="0.2">
      <c r="B646" s="490" t="str">
        <f>IF(Tabla465[[#This Row],[Tipos de Acciones]]="","",CONCATENATE(Tabla465[[#This Row],[POA]],".",Tabla465[[#This Row],[SRS]],".",Tabla465[[#This Row],[AREA]],".",Tabla465[[#This Row],[TIPO]]))</f>
        <v/>
      </c>
      <c r="C646" s="490" t="str">
        <f>IF(Tabla465[[#This Row],[Tipos de Acciones]]="","",'[1]Formulario PPGR1'!$N$2)</f>
        <v/>
      </c>
      <c r="D646" s="490" t="str">
        <f>IF(Tabla465[[#This Row],[Tipos de Acciones]]="","",'[1]Formulario PPGR1'!$N$3)</f>
        <v/>
      </c>
      <c r="E646" s="490" t="str">
        <f>IF(Tabla465[[#This Row],[Tipos de Acciones]]="","",'[1]Formulario PPGR1'!$N$4)</f>
        <v/>
      </c>
      <c r="F646" s="490" t="str">
        <f>IF(Tabla465[[#This Row],[Tipos de Acciones]]="","",'[1]Formulario PPGR1'!$N$5)</f>
        <v/>
      </c>
      <c r="G646" s="499"/>
      <c r="H646" s="509"/>
      <c r="I646" s="510" t="str">
        <f>IFERROR(VLOOKUP(Tabla465[[#This Row],[Tipo de Equipo]],[1]LSIns!F28:G43,2,FALSE),"")</f>
        <v/>
      </c>
      <c r="J646" s="509"/>
      <c r="K646" s="509"/>
      <c r="L646" s="509"/>
      <c r="M646" s="499"/>
      <c r="N646" s="511"/>
      <c r="O646" s="511"/>
      <c r="P646" s="512" t="str">
        <f>IFERROR(VLOOKUP(Tabla465[[#This Row],[Provincia]],[1]Prov!$A$2:$B$156,2,FALSE),"")</f>
        <v/>
      </c>
      <c r="Q646" s="513"/>
      <c r="R646" s="498"/>
      <c r="S646" s="498"/>
      <c r="T646" s="498"/>
      <c r="U646" s="493" t="str">
        <f>IFERROR(IF(AND(Tabla465[[#This Row],[Cantidad de Insumos]]="",Tabla465[[#This Row],[Precio Unitario]]=""),"",Tabla465[[#This Row],[Precio Unitario]]*Tabla465[[#This Row],[Cantidad de Insumos]]),"")</f>
        <v/>
      </c>
      <c r="V646" s="493" t="str">
        <f>IFERROR(VLOOKUP($J646,[1]Insumos!$C$2:$F$528,4,FALSE),"")</f>
        <v/>
      </c>
      <c r="W646" s="504"/>
    </row>
  </sheetData>
  <sheetProtection algorithmName="SHA-512" hashValue="Uk3v+oxqIFSoGx+j4tRN/wjLixhrSy/SA31Tiz/qp71pIjAmc145204G89VjsxmeYDWjMdF2gFw1csqxazl3tA==" saltValue="1x41EIpbHEaROZx2nrFcJA==" spinCount="100000" sheet="1" objects="1" scenarios="1"/>
  <dataValidations count="7">
    <dataValidation type="list" allowBlank="1" showInputMessage="1" showErrorMessage="1" sqref="M9:M646" xr:uid="{00000000-0002-0000-0500-000000000000}">
      <formula1>LsTipoEESS</formula1>
    </dataValidation>
    <dataValidation type="list" allowBlank="1" showInputMessage="1" showErrorMessage="1" sqref="W9:W646" xr:uid="{00000000-0002-0000-0500-000001000000}">
      <formula1>lsFuentesFinanciamiento</formula1>
    </dataValidation>
    <dataValidation type="list" allowBlank="1" showInputMessage="1" showErrorMessage="1" sqref="O9:O646 P9:P635 P637:P646" xr:uid="{00000000-0002-0000-0500-000002000000}">
      <formula1>Provincias</formula1>
    </dataValidation>
    <dataValidation type="list" allowBlank="1" showInputMessage="1" showErrorMessage="1" sqref="G9:G646" xr:uid="{00000000-0002-0000-0500-000003000000}">
      <formula1>ls_TiposAcciones</formula1>
    </dataValidation>
    <dataValidation type="list" allowBlank="1" showInputMessage="1" showErrorMessage="1" sqref="Q9:Q646" xr:uid="{00000000-0002-0000-0500-000004000000}">
      <formula1>INDIRECT($P9)</formula1>
    </dataValidation>
    <dataValidation type="list" allowBlank="1" showInputMessage="1" showErrorMessage="1" sqref="H9:H646" xr:uid="{00000000-0002-0000-0500-000005000000}">
      <formula1>lsInsumosEquipos</formula1>
    </dataValidation>
    <dataValidation type="list" allowBlank="1" showInputMessage="1" showErrorMessage="1" sqref="J9:J646" xr:uid="{00000000-0002-0000-0500-000006000000}">
      <formula1>INDIRECT($I9)</formula1>
    </dataValidation>
  </dataValidations>
  <pageMargins left="0.7" right="0.7" top="0.75" bottom="0.75" header="0.3" footer="0.3"/>
  <pageSetup scale="95" orientation="landscape" r:id="rId1"/>
  <headerFooter alignWithMargins="0"/>
  <drawing r:id="rId2"/>
  <legacyDrawing r:id="rId3"/>
  <controls>
    <mc:AlternateContent xmlns:mc="http://schemas.openxmlformats.org/markup-compatibility/2006">
      <mc:Choice Requires="x14">
        <control shapeId="56321" r:id="rId4" name="CommandButton1">
          <controlPr defaultSize="0" autoLine="0" r:id="rId5">
            <anchor moveWithCells="1">
              <from>
                <xdr:col>6</xdr:col>
                <xdr:colOff>0</xdr:colOff>
                <xdr:row>4</xdr:row>
                <xdr:rowOff>161925</xdr:rowOff>
              </from>
              <to>
                <xdr:col>6</xdr:col>
                <xdr:colOff>1457325</xdr:colOff>
                <xdr:row>6</xdr:row>
                <xdr:rowOff>66675</xdr:rowOff>
              </to>
            </anchor>
          </controlPr>
        </control>
      </mc:Choice>
      <mc:Fallback>
        <control shapeId="56321" r:id="rId4" name="CommandButton1"/>
      </mc:Fallback>
    </mc:AlternateContent>
  </controls>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6"/>
  <dimension ref="A1:BH211"/>
  <sheetViews>
    <sheetView showGridLines="0" topLeftCell="D1" workbookViewId="0">
      <selection activeCell="F30" sqref="F30"/>
    </sheetView>
  </sheetViews>
  <sheetFormatPr baseColWidth="10" defaultColWidth="11.42578125" defaultRowHeight="15" x14ac:dyDescent="0.25"/>
  <cols>
    <col min="1" max="4" width="8.42578125" style="514" customWidth="1"/>
    <col min="5" max="5" width="53.42578125" style="514" customWidth="1"/>
    <col min="6" max="6" width="14.140625" style="514" customWidth="1"/>
    <col min="7" max="7" width="11.42578125" style="514"/>
    <col min="8" max="60" width="11.42578125" style="60"/>
    <col min="61" max="16384" width="11.42578125" style="3"/>
  </cols>
  <sheetData>
    <row r="1" spans="1:49" customFormat="1" x14ac:dyDescent="0.25">
      <c r="C1" s="1"/>
      <c r="D1" s="1"/>
      <c r="E1" s="1"/>
      <c r="F1" s="1"/>
      <c r="G1" s="1"/>
      <c r="H1" s="1"/>
      <c r="I1" s="1"/>
      <c r="J1" s="1"/>
      <c r="K1" s="1"/>
      <c r="L1" s="1"/>
      <c r="M1" s="1"/>
      <c r="N1" s="1"/>
      <c r="O1" s="1"/>
      <c r="P1" s="105"/>
      <c r="Q1" s="103"/>
      <c r="R1" s="103"/>
      <c r="S1" s="103"/>
      <c r="T1" s="104"/>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row>
    <row r="2" spans="1:49" customFormat="1" ht="15.75" x14ac:dyDescent="0.25">
      <c r="C2" s="514"/>
      <c r="D2" s="1"/>
      <c r="E2" s="515" t="str">
        <f>'[2]Formulario PPGR1'!H2</f>
        <v>Servicio Nacional de Salud</v>
      </c>
      <c r="F2" s="1"/>
      <c r="G2" s="1"/>
      <c r="H2" s="1"/>
      <c r="I2" s="1"/>
      <c r="J2" s="1"/>
      <c r="K2" s="1"/>
      <c r="L2" s="1"/>
      <c r="M2" s="1"/>
      <c r="N2" s="1"/>
      <c r="O2" s="1"/>
      <c r="P2" s="105"/>
      <c r="Q2" s="103"/>
      <c r="R2" s="103"/>
      <c r="S2" s="103"/>
      <c r="T2" s="104"/>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row>
    <row r="3" spans="1:49" customFormat="1" x14ac:dyDescent="0.25">
      <c r="C3" s="514"/>
      <c r="D3" s="1"/>
      <c r="E3" s="516" t="str">
        <f>'[2]Formulario PPGR1'!H3</f>
        <v>Dirección de Planificación y Desarrollo</v>
      </c>
      <c r="F3" s="1"/>
      <c r="G3" s="1"/>
      <c r="H3" s="1"/>
      <c r="I3" s="1"/>
      <c r="J3" s="1"/>
      <c r="K3" s="1"/>
      <c r="L3" s="1"/>
      <c r="M3" s="1"/>
      <c r="N3" s="1"/>
      <c r="O3" s="1"/>
      <c r="P3" s="105"/>
      <c r="Q3" s="103"/>
      <c r="R3" s="103"/>
      <c r="S3" s="103"/>
      <c r="T3" s="104"/>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row>
    <row r="4" spans="1:49" customFormat="1" x14ac:dyDescent="0.25">
      <c r="C4" s="514"/>
      <c r="D4" s="1"/>
      <c r="E4" s="433"/>
      <c r="F4" s="1"/>
      <c r="G4" s="1"/>
      <c r="H4" s="1"/>
      <c r="I4" s="1"/>
      <c r="J4" s="1"/>
      <c r="K4" s="1"/>
      <c r="L4" s="1"/>
      <c r="M4" s="1"/>
      <c r="N4" s="1"/>
      <c r="O4" s="1"/>
      <c r="P4" s="105"/>
      <c r="Q4" s="103"/>
      <c r="R4" s="103"/>
      <c r="S4" s="103"/>
      <c r="T4" s="104"/>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row>
    <row r="5" spans="1:49" customFormat="1" x14ac:dyDescent="0.25">
      <c r="C5" s="514"/>
      <c r="D5" s="1"/>
      <c r="E5" s="433" t="s">
        <v>1586</v>
      </c>
      <c r="F5" s="1"/>
      <c r="G5" s="1"/>
      <c r="H5" s="1"/>
      <c r="I5" s="1"/>
      <c r="J5" s="1"/>
      <c r="K5" s="1"/>
      <c r="L5" s="1"/>
      <c r="M5" s="1"/>
      <c r="N5" s="1"/>
      <c r="O5" s="1"/>
      <c r="P5" s="105"/>
      <c r="Q5" s="103"/>
      <c r="R5" s="103"/>
      <c r="S5" s="103"/>
      <c r="T5" s="104"/>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49" customFormat="1" x14ac:dyDescent="0.25">
      <c r="C6" s="1"/>
      <c r="D6" s="1"/>
      <c r="E6" s="433" t="str">
        <f>'[2]Formulario PPGR1'!$N$3</f>
        <v>R8 - SRS Cibao Central</v>
      </c>
      <c r="F6" s="1"/>
      <c r="G6" s="1"/>
      <c r="H6" s="1"/>
      <c r="I6" s="1"/>
      <c r="J6" s="1"/>
      <c r="K6" s="1"/>
      <c r="L6" s="1"/>
      <c r="M6" s="1"/>
      <c r="N6" s="1"/>
      <c r="O6" s="1"/>
      <c r="P6" s="1"/>
      <c r="Q6" s="1"/>
      <c r="R6" s="103"/>
      <c r="S6" s="103"/>
      <c r="T6" s="104"/>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row>
    <row r="7" spans="1:49" ht="16.5" customHeight="1" x14ac:dyDescent="0.2">
      <c r="A7" s="60"/>
      <c r="B7" s="60"/>
      <c r="C7" s="60"/>
      <c r="D7" s="60"/>
      <c r="E7" s="60"/>
      <c r="F7" s="60"/>
      <c r="G7" s="60"/>
    </row>
    <row r="8" spans="1:49" ht="48" customHeight="1" x14ac:dyDescent="0.2">
      <c r="A8" s="5" t="s">
        <v>434</v>
      </c>
      <c r="B8" s="5" t="s">
        <v>30</v>
      </c>
      <c r="C8" s="5" t="s">
        <v>7</v>
      </c>
      <c r="D8" s="5" t="s">
        <v>8</v>
      </c>
      <c r="E8" s="6" t="s">
        <v>69</v>
      </c>
      <c r="F8" s="7" t="s">
        <v>324</v>
      </c>
      <c r="G8" s="7" t="s">
        <v>9</v>
      </c>
    </row>
    <row r="9" spans="1:49" ht="12.75" x14ac:dyDescent="0.2">
      <c r="A9" s="8">
        <v>3</v>
      </c>
      <c r="B9" s="9"/>
      <c r="C9" s="9"/>
      <c r="D9" s="9"/>
      <c r="E9" s="10" t="s">
        <v>31</v>
      </c>
      <c r="F9" s="11">
        <f>+F10</f>
        <v>0</v>
      </c>
      <c r="G9" s="11">
        <f>G10</f>
        <v>0</v>
      </c>
    </row>
    <row r="10" spans="1:49" ht="12.75" x14ac:dyDescent="0.2">
      <c r="A10" s="12"/>
      <c r="B10" s="12">
        <v>31</v>
      </c>
      <c r="C10" s="13"/>
      <c r="D10" s="13"/>
      <c r="E10" s="74" t="s">
        <v>32</v>
      </c>
      <c r="F10" s="15">
        <f>SUM(F11:F12)</f>
        <v>0</v>
      </c>
      <c r="G10" s="16">
        <f>G11+G12</f>
        <v>0</v>
      </c>
    </row>
    <row r="11" spans="1:49" ht="12.75" x14ac:dyDescent="0.2">
      <c r="A11" s="17"/>
      <c r="B11" s="17"/>
      <c r="C11" s="17">
        <v>311</v>
      </c>
      <c r="D11" s="18"/>
      <c r="E11" s="72" t="s">
        <v>33</v>
      </c>
      <c r="F11" s="517"/>
      <c r="G11" s="518">
        <f>IFERROR(F11/$F$30*100,"0.00")</f>
        <v>0</v>
      </c>
    </row>
    <row r="12" spans="1:49" ht="12.75" x14ac:dyDescent="0.2">
      <c r="A12" s="17"/>
      <c r="B12" s="17"/>
      <c r="C12" s="17">
        <v>312</v>
      </c>
      <c r="D12" s="18"/>
      <c r="E12" s="72" t="s">
        <v>61</v>
      </c>
      <c r="F12" s="517"/>
      <c r="G12" s="518">
        <f>IFERROR(F12/$F$30*100,"0.00")</f>
        <v>0</v>
      </c>
    </row>
    <row r="13" spans="1:49" ht="12.75" x14ac:dyDescent="0.2">
      <c r="A13" s="20">
        <v>4</v>
      </c>
      <c r="B13" s="21"/>
      <c r="C13" s="21"/>
      <c r="D13" s="21"/>
      <c r="E13" s="22" t="s">
        <v>34</v>
      </c>
      <c r="F13" s="23">
        <f>+F14+F19</f>
        <v>25267523.359999999</v>
      </c>
      <c r="G13" s="23">
        <f>G14+G19</f>
        <v>8.2876476624812785</v>
      </c>
    </row>
    <row r="14" spans="1:49" ht="12.75" x14ac:dyDescent="0.2">
      <c r="A14" s="12"/>
      <c r="B14" s="12">
        <v>41</v>
      </c>
      <c r="C14" s="12"/>
      <c r="D14" s="13"/>
      <c r="E14" s="14" t="s">
        <v>35</v>
      </c>
      <c r="F14" s="15">
        <f>SUM(F15:F18)</f>
        <v>25267523.359999999</v>
      </c>
      <c r="G14" s="16">
        <f>SUM(G15:G18)</f>
        <v>8.2876476624812785</v>
      </c>
    </row>
    <row r="15" spans="1:49" ht="12.75" x14ac:dyDescent="0.2">
      <c r="A15" s="17"/>
      <c r="B15" s="17"/>
      <c r="C15" s="17">
        <v>411</v>
      </c>
      <c r="D15" s="18"/>
      <c r="E15" s="72" t="s">
        <v>471</v>
      </c>
      <c r="F15" s="517"/>
      <c r="G15" s="518">
        <f>IFERROR(F15/$F$30*100,"0.00")</f>
        <v>0</v>
      </c>
    </row>
    <row r="16" spans="1:49" ht="12.75" x14ac:dyDescent="0.2">
      <c r="A16" s="17"/>
      <c r="B16" s="17"/>
      <c r="C16" s="17">
        <v>412</v>
      </c>
      <c r="D16" s="18"/>
      <c r="E16" s="72" t="s">
        <v>62</v>
      </c>
      <c r="F16" s="517">
        <v>25267523.359999999</v>
      </c>
      <c r="G16" s="518">
        <f>IFERROR(F16/$F$30*100,"0.00")</f>
        <v>8.2876476624812785</v>
      </c>
    </row>
    <row r="17" spans="1:7" ht="12.75" x14ac:dyDescent="0.2">
      <c r="A17" s="17"/>
      <c r="B17" s="17"/>
      <c r="C17" s="17">
        <v>413</v>
      </c>
      <c r="D17" s="18"/>
      <c r="E17" s="72" t="s">
        <v>474</v>
      </c>
      <c r="F17" s="517"/>
      <c r="G17" s="518">
        <f>IFERROR(F17/$F$30*100,"0.00")</f>
        <v>0</v>
      </c>
    </row>
    <row r="18" spans="1:7" ht="12.75" x14ac:dyDescent="0.2">
      <c r="A18" s="17"/>
      <c r="B18" s="17"/>
      <c r="C18" s="17">
        <v>414</v>
      </c>
      <c r="D18" s="18"/>
      <c r="E18" s="73" t="s">
        <v>70</v>
      </c>
      <c r="F18" s="517"/>
      <c r="G18" s="518">
        <f>IFERROR(F18/$F$30*100,"0.00")</f>
        <v>0</v>
      </c>
    </row>
    <row r="19" spans="1:7" ht="12.75" x14ac:dyDescent="0.2">
      <c r="A19" s="12"/>
      <c r="B19" s="12">
        <v>42</v>
      </c>
      <c r="C19" s="12"/>
      <c r="D19" s="13"/>
      <c r="E19" s="74" t="s">
        <v>36</v>
      </c>
      <c r="F19" s="15">
        <f>SUM(F20:F21)</f>
        <v>0</v>
      </c>
      <c r="G19" s="16">
        <f>G20+G21</f>
        <v>0</v>
      </c>
    </row>
    <row r="20" spans="1:7" ht="12.75" x14ac:dyDescent="0.2">
      <c r="A20" s="17"/>
      <c r="B20" s="17"/>
      <c r="C20" s="17">
        <v>421</v>
      </c>
      <c r="D20" s="18"/>
      <c r="E20" s="72" t="s">
        <v>472</v>
      </c>
      <c r="F20" s="517"/>
      <c r="G20" s="518">
        <f>IFERROR(F20/$F$30*100,"0.00")</f>
        <v>0</v>
      </c>
    </row>
    <row r="21" spans="1:7" ht="12.75" x14ac:dyDescent="0.2">
      <c r="A21" s="17"/>
      <c r="B21" s="17"/>
      <c r="C21" s="17">
        <v>422</v>
      </c>
      <c r="D21" s="18"/>
      <c r="E21" s="72" t="s">
        <v>473</v>
      </c>
      <c r="F21" s="517"/>
      <c r="G21" s="518">
        <f>IFERROR(F21/$F$30*100,"0.00")</f>
        <v>0</v>
      </c>
    </row>
    <row r="22" spans="1:7" ht="12.75" x14ac:dyDescent="0.2">
      <c r="A22" s="20">
        <v>5</v>
      </c>
      <c r="B22" s="21"/>
      <c r="C22" s="21"/>
      <c r="D22" s="21"/>
      <c r="E22" s="22" t="s">
        <v>37</v>
      </c>
      <c r="F22" s="23">
        <f>+F23</f>
        <v>279614204.11000001</v>
      </c>
      <c r="G22" s="23">
        <f>G23</f>
        <v>91.712352337518723</v>
      </c>
    </row>
    <row r="23" spans="1:7" ht="12.75" x14ac:dyDescent="0.2">
      <c r="A23" s="12"/>
      <c r="B23" s="12">
        <v>52</v>
      </c>
      <c r="C23" s="12"/>
      <c r="D23" s="13"/>
      <c r="E23" s="14" t="s">
        <v>38</v>
      </c>
      <c r="F23" s="15">
        <f>SUM(F24:F29)</f>
        <v>279614204.11000001</v>
      </c>
      <c r="G23" s="16">
        <f>SUM(G24:G29)</f>
        <v>91.712352337518723</v>
      </c>
    </row>
    <row r="24" spans="1:7" ht="14.25" customHeight="1" x14ac:dyDescent="0.2">
      <c r="A24" s="18"/>
      <c r="B24" s="17"/>
      <c r="C24" s="17">
        <v>521</v>
      </c>
      <c r="D24" s="18"/>
      <c r="E24" s="19" t="s">
        <v>39</v>
      </c>
      <c r="F24" s="517">
        <v>94750000</v>
      </c>
      <c r="G24" s="518">
        <f t="shared" ref="G24:G29" si="0">IFERROR(F24/$F$30*100,"0.00")</f>
        <v>31.077625014219091</v>
      </c>
    </row>
    <row r="25" spans="1:7" ht="12.75" x14ac:dyDescent="0.2">
      <c r="A25" s="18"/>
      <c r="B25" s="18"/>
      <c r="C25" s="17">
        <v>522</v>
      </c>
      <c r="D25" s="18"/>
      <c r="E25" s="19" t="s">
        <v>40</v>
      </c>
      <c r="F25" s="517"/>
      <c r="G25" s="518">
        <f t="shared" si="0"/>
        <v>0</v>
      </c>
    </row>
    <row r="26" spans="1:7" ht="14.25" customHeight="1" x14ac:dyDescent="0.2">
      <c r="A26" s="18"/>
      <c r="B26" s="18"/>
      <c r="C26" s="17">
        <v>523</v>
      </c>
      <c r="D26" s="18"/>
      <c r="E26" s="19" t="s">
        <v>41</v>
      </c>
      <c r="F26" s="517"/>
      <c r="G26" s="518">
        <f t="shared" si="0"/>
        <v>0</v>
      </c>
    </row>
    <row r="27" spans="1:7" ht="12.75" x14ac:dyDescent="0.2">
      <c r="A27" s="18"/>
      <c r="B27" s="18"/>
      <c r="C27" s="17">
        <v>524</v>
      </c>
      <c r="D27" s="18"/>
      <c r="E27" s="19" t="s">
        <v>42</v>
      </c>
      <c r="F27" s="517"/>
      <c r="G27" s="518">
        <f t="shared" si="0"/>
        <v>0</v>
      </c>
    </row>
    <row r="28" spans="1:7" ht="12.75" x14ac:dyDescent="0.2">
      <c r="A28" s="18"/>
      <c r="B28" s="18"/>
      <c r="C28" s="17">
        <v>525</v>
      </c>
      <c r="D28" s="18"/>
      <c r="E28" s="19" t="s">
        <v>43</v>
      </c>
      <c r="F28" s="517"/>
      <c r="G28" s="518">
        <f t="shared" si="0"/>
        <v>0</v>
      </c>
    </row>
    <row r="29" spans="1:7" ht="12.75" x14ac:dyDescent="0.2">
      <c r="A29" s="24"/>
      <c r="B29" s="24"/>
      <c r="C29" s="25">
        <v>526</v>
      </c>
      <c r="D29" s="24"/>
      <c r="E29" s="26" t="s">
        <v>44</v>
      </c>
      <c r="F29" s="519">
        <v>184864204.11000001</v>
      </c>
      <c r="G29" s="520">
        <f t="shared" si="0"/>
        <v>60.634727323299629</v>
      </c>
    </row>
    <row r="30" spans="1:7" ht="12.75" x14ac:dyDescent="0.2">
      <c r="A30" s="27"/>
      <c r="B30" s="27"/>
      <c r="C30" s="27"/>
      <c r="D30" s="27"/>
      <c r="E30" s="28" t="s">
        <v>45</v>
      </c>
      <c r="F30" s="521">
        <f>+F22+F13+F9</f>
        <v>304881727.47000003</v>
      </c>
      <c r="G30" s="521">
        <f>+G22+G13+G9</f>
        <v>100</v>
      </c>
    </row>
    <row r="31" spans="1:7" s="60" customFormat="1" x14ac:dyDescent="0.25">
      <c r="A31" s="61"/>
      <c r="B31" s="61"/>
      <c r="C31" s="61"/>
      <c r="D31" s="61"/>
      <c r="E31" s="61"/>
      <c r="F31" s="61"/>
      <c r="G31" s="61"/>
    </row>
    <row r="32" spans="1:7" s="60" customFormat="1" x14ac:dyDescent="0.25">
      <c r="A32" s="61"/>
      <c r="B32" s="61"/>
      <c r="C32" s="61"/>
      <c r="D32" s="61"/>
      <c r="E32" s="61"/>
      <c r="F32" s="61"/>
      <c r="G32" s="61"/>
    </row>
    <row r="33" spans="1:7" s="60" customFormat="1" x14ac:dyDescent="0.25">
      <c r="A33" s="61"/>
      <c r="B33" s="61"/>
      <c r="C33" s="61"/>
      <c r="D33" s="61"/>
      <c r="E33" s="61"/>
      <c r="F33" s="61"/>
      <c r="G33" s="61"/>
    </row>
    <row r="34" spans="1:7" s="60" customFormat="1" x14ac:dyDescent="0.25">
      <c r="A34" s="61"/>
      <c r="B34" s="61"/>
      <c r="C34" s="61"/>
      <c r="D34" s="61"/>
      <c r="E34" s="61"/>
      <c r="F34" s="61"/>
      <c r="G34" s="61"/>
    </row>
    <row r="35" spans="1:7" s="60" customFormat="1" x14ac:dyDescent="0.25">
      <c r="A35" s="61"/>
      <c r="B35" s="61"/>
      <c r="C35" s="61"/>
      <c r="D35" s="61"/>
      <c r="E35" s="61"/>
      <c r="F35" s="61"/>
      <c r="G35" s="61"/>
    </row>
    <row r="36" spans="1:7" s="60" customFormat="1" x14ac:dyDescent="0.25">
      <c r="A36" s="61"/>
      <c r="B36" s="61"/>
      <c r="C36" s="61"/>
      <c r="D36" s="61"/>
      <c r="E36" s="61"/>
      <c r="F36" s="61"/>
      <c r="G36" s="61"/>
    </row>
    <row r="37" spans="1:7" s="60" customFormat="1" x14ac:dyDescent="0.25">
      <c r="A37" s="61"/>
      <c r="B37" s="61"/>
      <c r="C37" s="61"/>
      <c r="D37" s="61"/>
      <c r="E37" s="61"/>
      <c r="F37" s="61"/>
      <c r="G37" s="61"/>
    </row>
    <row r="38" spans="1:7" s="60" customFormat="1" x14ac:dyDescent="0.25">
      <c r="A38" s="61"/>
      <c r="B38" s="61"/>
      <c r="C38" s="61"/>
      <c r="D38" s="61"/>
      <c r="E38" s="61"/>
      <c r="F38" s="61"/>
      <c r="G38" s="61"/>
    </row>
    <row r="39" spans="1:7" s="60" customFormat="1" x14ac:dyDescent="0.25">
      <c r="A39" s="62"/>
      <c r="B39" s="62"/>
      <c r="C39" s="62"/>
      <c r="D39" s="62"/>
      <c r="E39" s="62"/>
      <c r="F39" s="62"/>
      <c r="G39" s="62"/>
    </row>
    <row r="40" spans="1:7" s="60" customFormat="1" x14ac:dyDescent="0.25">
      <c r="A40" s="62"/>
      <c r="B40" s="62"/>
      <c r="C40" s="62"/>
      <c r="D40" s="62"/>
      <c r="E40" s="62"/>
      <c r="F40" s="62"/>
      <c r="G40" s="62"/>
    </row>
    <row r="41" spans="1:7" s="60" customFormat="1" x14ac:dyDescent="0.25">
      <c r="A41" s="62"/>
      <c r="B41" s="62"/>
      <c r="C41" s="62"/>
      <c r="D41" s="62"/>
      <c r="E41" s="62"/>
      <c r="F41" s="62"/>
      <c r="G41" s="62"/>
    </row>
    <row r="42" spans="1:7" s="60" customFormat="1" x14ac:dyDescent="0.25">
      <c r="A42" s="62"/>
      <c r="B42" s="62"/>
      <c r="C42" s="62"/>
      <c r="D42" s="62"/>
      <c r="E42" s="62"/>
      <c r="F42" s="62"/>
      <c r="G42" s="62"/>
    </row>
    <row r="43" spans="1:7" s="60" customFormat="1" x14ac:dyDescent="0.25">
      <c r="A43" s="62"/>
      <c r="B43" s="62"/>
      <c r="C43" s="62"/>
      <c r="D43" s="62"/>
      <c r="E43" s="62"/>
      <c r="F43" s="62"/>
      <c r="G43" s="62"/>
    </row>
    <row r="44" spans="1:7" s="60" customFormat="1" x14ac:dyDescent="0.25">
      <c r="A44" s="62"/>
      <c r="B44" s="62"/>
      <c r="C44" s="62"/>
      <c r="D44" s="62"/>
      <c r="E44" s="62"/>
      <c r="F44" s="62"/>
      <c r="G44" s="62"/>
    </row>
    <row r="45" spans="1:7" s="60" customFormat="1" x14ac:dyDescent="0.25">
      <c r="A45" s="62"/>
      <c r="B45" s="62"/>
      <c r="C45" s="62"/>
      <c r="D45" s="62"/>
      <c r="E45" s="62"/>
      <c r="F45" s="62"/>
      <c r="G45" s="62"/>
    </row>
    <row r="46" spans="1:7" s="60" customFormat="1" x14ac:dyDescent="0.25">
      <c r="A46" s="62"/>
      <c r="B46" s="62"/>
      <c r="C46" s="62"/>
      <c r="D46" s="62"/>
      <c r="E46" s="62"/>
      <c r="F46" s="62"/>
      <c r="G46" s="62"/>
    </row>
    <row r="47" spans="1:7" s="60" customFormat="1" x14ac:dyDescent="0.25">
      <c r="A47" s="62"/>
      <c r="B47" s="62"/>
      <c r="C47" s="62"/>
      <c r="D47" s="62"/>
      <c r="E47" s="62"/>
      <c r="F47" s="62"/>
      <c r="G47" s="62"/>
    </row>
    <row r="48" spans="1:7" s="60" customFormat="1" x14ac:dyDescent="0.25">
      <c r="A48" s="62"/>
      <c r="B48" s="62"/>
      <c r="C48" s="62"/>
      <c r="D48" s="62"/>
      <c r="E48" s="62"/>
      <c r="F48" s="62"/>
      <c r="G48" s="62"/>
    </row>
    <row r="49" spans="1:7" s="60" customFormat="1" x14ac:dyDescent="0.25">
      <c r="A49" s="62"/>
      <c r="B49" s="62"/>
      <c r="C49" s="62"/>
      <c r="D49" s="62"/>
      <c r="E49" s="62"/>
      <c r="F49" s="62"/>
      <c r="G49" s="62"/>
    </row>
    <row r="50" spans="1:7" s="60" customFormat="1" x14ac:dyDescent="0.25">
      <c r="A50" s="62"/>
      <c r="B50" s="62"/>
      <c r="C50" s="62"/>
      <c r="D50" s="62"/>
      <c r="E50" s="62"/>
      <c r="F50" s="62"/>
      <c r="G50" s="62"/>
    </row>
    <row r="51" spans="1:7" s="60" customFormat="1" x14ac:dyDescent="0.25">
      <c r="A51" s="62"/>
      <c r="B51" s="62"/>
      <c r="C51" s="62"/>
      <c r="D51" s="62"/>
      <c r="E51" s="62"/>
      <c r="F51" s="62"/>
      <c r="G51" s="62"/>
    </row>
    <row r="52" spans="1:7" s="60" customFormat="1" x14ac:dyDescent="0.25">
      <c r="A52" s="62"/>
      <c r="B52" s="62"/>
      <c r="C52" s="62"/>
      <c r="D52" s="62"/>
      <c r="E52" s="62"/>
      <c r="F52" s="62"/>
      <c r="G52" s="62"/>
    </row>
    <row r="53" spans="1:7" s="60" customFormat="1" x14ac:dyDescent="0.25">
      <c r="A53" s="62"/>
      <c r="B53" s="62"/>
      <c r="C53" s="62"/>
      <c r="D53" s="62"/>
      <c r="E53" s="62"/>
      <c r="F53" s="62"/>
      <c r="G53" s="62"/>
    </row>
    <row r="54" spans="1:7" s="60" customFormat="1" x14ac:dyDescent="0.25">
      <c r="A54" s="62"/>
      <c r="B54" s="62"/>
      <c r="C54" s="62"/>
      <c r="D54" s="62"/>
      <c r="E54" s="62"/>
      <c r="F54" s="62"/>
      <c r="G54" s="62"/>
    </row>
    <row r="55" spans="1:7" s="60" customFormat="1" x14ac:dyDescent="0.25">
      <c r="A55" s="62"/>
      <c r="B55" s="62"/>
      <c r="C55" s="62"/>
      <c r="D55" s="62"/>
      <c r="E55" s="62"/>
      <c r="F55" s="62"/>
      <c r="G55" s="62"/>
    </row>
    <row r="56" spans="1:7" s="60" customFormat="1" x14ac:dyDescent="0.25">
      <c r="A56" s="62"/>
      <c r="B56" s="62"/>
      <c r="C56" s="62"/>
      <c r="D56" s="62"/>
      <c r="E56" s="62"/>
      <c r="F56" s="62"/>
      <c r="G56" s="62"/>
    </row>
    <row r="57" spans="1:7" s="60" customFormat="1" x14ac:dyDescent="0.25">
      <c r="A57" s="62"/>
      <c r="B57" s="62"/>
      <c r="C57" s="62"/>
      <c r="D57" s="62"/>
      <c r="E57" s="62"/>
      <c r="F57" s="62"/>
      <c r="G57" s="62"/>
    </row>
    <row r="58" spans="1:7" s="60" customFormat="1" x14ac:dyDescent="0.25">
      <c r="A58" s="62"/>
      <c r="B58" s="62"/>
      <c r="C58" s="62"/>
      <c r="D58" s="62"/>
      <c r="E58" s="62"/>
      <c r="F58" s="62"/>
      <c r="G58" s="62"/>
    </row>
    <row r="59" spans="1:7" s="60" customFormat="1" x14ac:dyDescent="0.25">
      <c r="A59" s="62"/>
      <c r="B59" s="62"/>
      <c r="C59" s="62"/>
      <c r="D59" s="62"/>
      <c r="E59" s="62"/>
      <c r="F59" s="62"/>
      <c r="G59" s="62"/>
    </row>
    <row r="60" spans="1:7" s="60" customFormat="1" x14ac:dyDescent="0.25">
      <c r="A60" s="62"/>
      <c r="B60" s="62"/>
      <c r="C60" s="62"/>
      <c r="D60" s="62"/>
      <c r="E60" s="62"/>
      <c r="F60" s="62"/>
      <c r="G60" s="62"/>
    </row>
    <row r="61" spans="1:7" s="60" customFormat="1" x14ac:dyDescent="0.25">
      <c r="A61" s="62"/>
      <c r="B61" s="62"/>
      <c r="C61" s="62"/>
      <c r="D61" s="62"/>
      <c r="E61" s="62"/>
      <c r="F61" s="62"/>
      <c r="G61" s="62"/>
    </row>
    <row r="62" spans="1:7" s="60" customFormat="1" x14ac:dyDescent="0.25">
      <c r="A62" s="62"/>
      <c r="B62" s="62"/>
      <c r="C62" s="62"/>
      <c r="D62" s="62"/>
      <c r="E62" s="62"/>
      <c r="F62" s="62"/>
      <c r="G62" s="62"/>
    </row>
    <row r="63" spans="1:7" s="60" customFormat="1" x14ac:dyDescent="0.25">
      <c r="A63" s="62"/>
      <c r="B63" s="62"/>
      <c r="C63" s="62"/>
      <c r="D63" s="62"/>
      <c r="E63" s="62"/>
      <c r="F63" s="62"/>
      <c r="G63" s="62"/>
    </row>
    <row r="64" spans="1:7" s="60" customFormat="1" x14ac:dyDescent="0.25">
      <c r="A64" s="62"/>
      <c r="B64" s="62"/>
      <c r="C64" s="62"/>
      <c r="D64" s="62"/>
      <c r="E64" s="62"/>
      <c r="F64" s="62"/>
      <c r="G64" s="62"/>
    </row>
    <row r="65" spans="1:7" s="60" customFormat="1" x14ac:dyDescent="0.25">
      <c r="A65" s="62"/>
      <c r="B65" s="62"/>
      <c r="C65" s="62"/>
      <c r="D65" s="62"/>
      <c r="E65" s="62"/>
      <c r="F65" s="62"/>
      <c r="G65" s="62"/>
    </row>
    <row r="66" spans="1:7" s="60" customFormat="1" x14ac:dyDescent="0.25">
      <c r="A66" s="62"/>
      <c r="B66" s="62"/>
      <c r="C66" s="62"/>
      <c r="D66" s="62"/>
      <c r="E66" s="62"/>
      <c r="F66" s="62"/>
      <c r="G66" s="62"/>
    </row>
    <row r="67" spans="1:7" s="60" customFormat="1" x14ac:dyDescent="0.25">
      <c r="A67" s="62"/>
      <c r="B67" s="62"/>
      <c r="C67" s="62"/>
      <c r="D67" s="62"/>
      <c r="E67" s="62"/>
      <c r="F67" s="62"/>
      <c r="G67" s="62"/>
    </row>
    <row r="68" spans="1:7" s="60" customFormat="1" x14ac:dyDescent="0.25">
      <c r="A68" s="62"/>
      <c r="B68" s="62"/>
      <c r="C68" s="62"/>
      <c r="D68" s="62"/>
      <c r="E68" s="62"/>
      <c r="F68" s="62"/>
      <c r="G68" s="62"/>
    </row>
    <row r="69" spans="1:7" s="60" customFormat="1" x14ac:dyDescent="0.25">
      <c r="A69" s="62"/>
      <c r="B69" s="62"/>
      <c r="C69" s="62"/>
      <c r="D69" s="62"/>
      <c r="E69" s="62"/>
      <c r="F69" s="62"/>
      <c r="G69" s="62"/>
    </row>
    <row r="70" spans="1:7" s="60" customFormat="1" x14ac:dyDescent="0.25">
      <c r="A70" s="62"/>
      <c r="B70" s="62"/>
      <c r="C70" s="62"/>
      <c r="D70" s="62"/>
      <c r="E70" s="62"/>
      <c r="F70" s="62"/>
      <c r="G70" s="62"/>
    </row>
    <row r="71" spans="1:7" s="60" customFormat="1" x14ac:dyDescent="0.25">
      <c r="A71" s="62"/>
      <c r="B71" s="62"/>
      <c r="C71" s="62"/>
      <c r="D71" s="62"/>
      <c r="E71" s="62"/>
      <c r="F71" s="62"/>
      <c r="G71" s="62"/>
    </row>
    <row r="72" spans="1:7" s="60" customFormat="1" x14ac:dyDescent="0.25">
      <c r="A72" s="62"/>
      <c r="B72" s="62"/>
      <c r="C72" s="62"/>
      <c r="D72" s="62"/>
      <c r="E72" s="62"/>
      <c r="F72" s="62"/>
      <c r="G72" s="62"/>
    </row>
    <row r="73" spans="1:7" s="60" customFormat="1" x14ac:dyDescent="0.25">
      <c r="A73" s="62"/>
      <c r="B73" s="62"/>
      <c r="C73" s="62"/>
      <c r="D73" s="62"/>
      <c r="E73" s="62"/>
      <c r="F73" s="62"/>
      <c r="G73" s="62"/>
    </row>
    <row r="74" spans="1:7" s="60" customFormat="1" x14ac:dyDescent="0.25">
      <c r="A74" s="62"/>
      <c r="B74" s="62"/>
      <c r="C74" s="62"/>
      <c r="D74" s="62"/>
      <c r="E74" s="62"/>
      <c r="F74" s="62"/>
      <c r="G74" s="62"/>
    </row>
    <row r="75" spans="1:7" s="60" customFormat="1" x14ac:dyDescent="0.25">
      <c r="A75" s="62"/>
      <c r="B75" s="62"/>
      <c r="C75" s="62"/>
      <c r="D75" s="62"/>
      <c r="E75" s="62"/>
      <c r="F75" s="62"/>
      <c r="G75" s="62"/>
    </row>
    <row r="76" spans="1:7" s="60" customFormat="1" x14ac:dyDescent="0.25">
      <c r="A76" s="62"/>
      <c r="B76" s="62"/>
      <c r="C76" s="62"/>
      <c r="D76" s="62"/>
      <c r="E76" s="62"/>
      <c r="F76" s="62"/>
      <c r="G76" s="62"/>
    </row>
    <row r="77" spans="1:7" s="60" customFormat="1" x14ac:dyDescent="0.25">
      <c r="A77" s="62"/>
      <c r="B77" s="62"/>
      <c r="C77" s="62"/>
      <c r="D77" s="62"/>
      <c r="E77" s="62"/>
      <c r="F77" s="62"/>
      <c r="G77" s="62"/>
    </row>
    <row r="78" spans="1:7" s="60" customFormat="1" x14ac:dyDescent="0.25">
      <c r="A78" s="62"/>
      <c r="B78" s="62"/>
      <c r="C78" s="62"/>
      <c r="D78" s="62"/>
      <c r="E78" s="62"/>
      <c r="F78" s="62"/>
      <c r="G78" s="62"/>
    </row>
    <row r="79" spans="1:7" s="60" customFormat="1" x14ac:dyDescent="0.25">
      <c r="A79" s="62"/>
      <c r="B79" s="62"/>
      <c r="C79" s="62"/>
      <c r="D79" s="62"/>
      <c r="E79" s="62"/>
      <c r="F79" s="62"/>
      <c r="G79" s="62"/>
    </row>
    <row r="80" spans="1:7" s="60" customFormat="1" x14ac:dyDescent="0.25">
      <c r="A80" s="62"/>
      <c r="B80" s="62"/>
      <c r="C80" s="62"/>
      <c r="D80" s="62"/>
      <c r="E80" s="62"/>
      <c r="F80" s="62"/>
      <c r="G80" s="62"/>
    </row>
    <row r="81" spans="1:7" s="60" customFormat="1" x14ac:dyDescent="0.25">
      <c r="A81" s="62"/>
      <c r="B81" s="62"/>
      <c r="C81" s="62"/>
      <c r="D81" s="62"/>
      <c r="E81" s="62"/>
      <c r="F81" s="62"/>
      <c r="G81" s="62"/>
    </row>
    <row r="82" spans="1:7" s="60" customFormat="1" x14ac:dyDescent="0.25">
      <c r="A82" s="62"/>
      <c r="B82" s="62"/>
      <c r="C82" s="62"/>
      <c r="D82" s="62"/>
      <c r="E82" s="62"/>
      <c r="F82" s="62"/>
      <c r="G82" s="62"/>
    </row>
    <row r="83" spans="1:7" s="60" customFormat="1" x14ac:dyDescent="0.25">
      <c r="A83" s="62"/>
      <c r="B83" s="62"/>
      <c r="C83" s="62"/>
      <c r="D83" s="62"/>
      <c r="E83" s="62"/>
      <c r="F83" s="62"/>
      <c r="G83" s="62"/>
    </row>
    <row r="84" spans="1:7" s="60" customFormat="1" x14ac:dyDescent="0.25">
      <c r="A84" s="62"/>
      <c r="B84" s="62"/>
      <c r="C84" s="62"/>
      <c r="D84" s="62"/>
      <c r="E84" s="62"/>
      <c r="F84" s="62"/>
      <c r="G84" s="62"/>
    </row>
    <row r="85" spans="1:7" s="60" customFormat="1" x14ac:dyDescent="0.25">
      <c r="A85" s="62"/>
      <c r="B85" s="62"/>
      <c r="C85" s="62"/>
      <c r="D85" s="62"/>
      <c r="E85" s="62"/>
      <c r="F85" s="62"/>
      <c r="G85" s="62"/>
    </row>
    <row r="86" spans="1:7" s="60" customFormat="1" x14ac:dyDescent="0.25">
      <c r="A86" s="62"/>
      <c r="B86" s="62"/>
      <c r="C86" s="62"/>
      <c r="D86" s="62"/>
      <c r="E86" s="62"/>
      <c r="F86" s="62"/>
      <c r="G86" s="62"/>
    </row>
    <row r="87" spans="1:7" s="60" customFormat="1" x14ac:dyDescent="0.25">
      <c r="A87" s="62"/>
      <c r="B87" s="62"/>
      <c r="C87" s="62"/>
      <c r="D87" s="62"/>
      <c r="E87" s="62"/>
      <c r="F87" s="62"/>
      <c r="G87" s="62"/>
    </row>
    <row r="88" spans="1:7" s="60" customFormat="1" x14ac:dyDescent="0.25">
      <c r="A88" s="62"/>
      <c r="B88" s="62"/>
      <c r="C88" s="62"/>
      <c r="D88" s="62"/>
      <c r="E88" s="62"/>
      <c r="F88" s="62"/>
      <c r="G88" s="62"/>
    </row>
    <row r="89" spans="1:7" s="60" customFormat="1" x14ac:dyDescent="0.25">
      <c r="A89" s="62"/>
      <c r="B89" s="62"/>
      <c r="C89" s="62"/>
      <c r="D89" s="62"/>
      <c r="E89" s="62"/>
      <c r="F89" s="62"/>
      <c r="G89" s="62"/>
    </row>
    <row r="90" spans="1:7" s="60" customFormat="1" x14ac:dyDescent="0.25">
      <c r="A90" s="62"/>
      <c r="B90" s="62"/>
      <c r="C90" s="62"/>
      <c r="D90" s="62"/>
      <c r="E90" s="62"/>
      <c r="F90" s="62"/>
      <c r="G90" s="62"/>
    </row>
    <row r="91" spans="1:7" s="60" customFormat="1" x14ac:dyDescent="0.25">
      <c r="A91" s="62"/>
      <c r="B91" s="62"/>
      <c r="C91" s="62"/>
      <c r="D91" s="62"/>
      <c r="E91" s="62"/>
      <c r="F91" s="62"/>
      <c r="G91" s="62"/>
    </row>
    <row r="92" spans="1:7" s="60" customFormat="1" x14ac:dyDescent="0.25">
      <c r="A92" s="62"/>
      <c r="B92" s="62"/>
      <c r="C92" s="62"/>
      <c r="D92" s="62"/>
      <c r="E92" s="62"/>
      <c r="F92" s="62"/>
      <c r="G92" s="62"/>
    </row>
    <row r="93" spans="1:7" s="60" customFormat="1" x14ac:dyDescent="0.25">
      <c r="A93" s="62"/>
      <c r="B93" s="62"/>
      <c r="C93" s="62"/>
      <c r="D93" s="62"/>
      <c r="E93" s="62"/>
      <c r="F93" s="62"/>
      <c r="G93" s="62"/>
    </row>
    <row r="94" spans="1:7" s="60" customFormat="1" x14ac:dyDescent="0.25">
      <c r="A94" s="62"/>
      <c r="B94" s="62"/>
      <c r="C94" s="62"/>
      <c r="D94" s="62"/>
      <c r="E94" s="62"/>
      <c r="F94" s="62"/>
      <c r="G94" s="62"/>
    </row>
    <row r="95" spans="1:7" s="60" customFormat="1" x14ac:dyDescent="0.25">
      <c r="A95" s="62"/>
      <c r="B95" s="62"/>
      <c r="C95" s="62"/>
      <c r="D95" s="62"/>
      <c r="E95" s="62"/>
      <c r="F95" s="62"/>
      <c r="G95" s="62"/>
    </row>
    <row r="96" spans="1:7" s="60" customFormat="1" x14ac:dyDescent="0.25">
      <c r="A96" s="62"/>
      <c r="B96" s="62"/>
      <c r="C96" s="62"/>
      <c r="D96" s="62"/>
      <c r="E96" s="62"/>
      <c r="F96" s="62"/>
      <c r="G96" s="62"/>
    </row>
    <row r="97" spans="1:7" s="60" customFormat="1" x14ac:dyDescent="0.25">
      <c r="A97" s="62"/>
      <c r="B97" s="62"/>
      <c r="C97" s="62"/>
      <c r="D97" s="62"/>
      <c r="E97" s="62"/>
      <c r="F97" s="62"/>
      <c r="G97" s="62"/>
    </row>
    <row r="98" spans="1:7" s="60" customFormat="1" x14ac:dyDescent="0.25">
      <c r="A98" s="62"/>
      <c r="B98" s="62"/>
      <c r="C98" s="62"/>
      <c r="D98" s="62"/>
      <c r="E98" s="62"/>
      <c r="F98" s="62"/>
      <c r="G98" s="62"/>
    </row>
    <row r="99" spans="1:7" s="60" customFormat="1" x14ac:dyDescent="0.25">
      <c r="A99" s="62"/>
      <c r="B99" s="62"/>
      <c r="C99" s="62"/>
      <c r="D99" s="62"/>
      <c r="E99" s="62"/>
      <c r="F99" s="62"/>
      <c r="G99" s="62"/>
    </row>
    <row r="100" spans="1:7" s="60" customFormat="1" x14ac:dyDescent="0.25">
      <c r="A100" s="62"/>
      <c r="B100" s="62"/>
      <c r="C100" s="62"/>
      <c r="D100" s="62"/>
      <c r="E100" s="62"/>
      <c r="F100" s="62"/>
      <c r="G100" s="62"/>
    </row>
    <row r="101" spans="1:7" s="60" customFormat="1" x14ac:dyDescent="0.25">
      <c r="A101" s="62"/>
      <c r="B101" s="62"/>
      <c r="C101" s="62"/>
      <c r="D101" s="62"/>
      <c r="E101" s="62"/>
      <c r="F101" s="62"/>
      <c r="G101" s="62"/>
    </row>
    <row r="102" spans="1:7" s="60" customFormat="1" x14ac:dyDescent="0.25">
      <c r="A102" s="62"/>
      <c r="B102" s="62"/>
      <c r="C102" s="62"/>
      <c r="D102" s="62"/>
      <c r="E102" s="62"/>
      <c r="F102" s="62"/>
      <c r="G102" s="62"/>
    </row>
    <row r="103" spans="1:7" s="60" customFormat="1" x14ac:dyDescent="0.25">
      <c r="A103" s="62"/>
      <c r="B103" s="62"/>
      <c r="C103" s="62"/>
      <c r="D103" s="62"/>
      <c r="E103" s="62"/>
      <c r="F103" s="62"/>
      <c r="G103" s="62"/>
    </row>
    <row r="104" spans="1:7" s="60" customFormat="1" x14ac:dyDescent="0.25">
      <c r="A104" s="62"/>
      <c r="B104" s="62"/>
      <c r="C104" s="62"/>
      <c r="D104" s="62"/>
      <c r="E104" s="62"/>
      <c r="F104" s="62"/>
      <c r="G104" s="62"/>
    </row>
    <row r="105" spans="1:7" s="60" customFormat="1" x14ac:dyDescent="0.25">
      <c r="A105" s="62"/>
      <c r="B105" s="62"/>
      <c r="C105" s="62"/>
      <c r="D105" s="62"/>
      <c r="E105" s="62"/>
      <c r="F105" s="62"/>
      <c r="G105" s="62"/>
    </row>
    <row r="106" spans="1:7" s="60" customFormat="1" x14ac:dyDescent="0.25">
      <c r="A106" s="62"/>
      <c r="B106" s="62"/>
      <c r="C106" s="62"/>
      <c r="D106" s="62"/>
      <c r="E106" s="62"/>
      <c r="F106" s="62"/>
      <c r="G106" s="62"/>
    </row>
    <row r="107" spans="1:7" s="60" customFormat="1" x14ac:dyDescent="0.25">
      <c r="A107" s="62"/>
      <c r="B107" s="62"/>
      <c r="C107" s="62"/>
      <c r="D107" s="62"/>
      <c r="E107" s="62"/>
      <c r="F107" s="62"/>
      <c r="G107" s="62"/>
    </row>
    <row r="108" spans="1:7" s="60" customFormat="1" x14ac:dyDescent="0.25">
      <c r="A108" s="62"/>
      <c r="B108" s="62"/>
      <c r="C108" s="62"/>
      <c r="D108" s="62"/>
      <c r="E108" s="62"/>
      <c r="F108" s="62"/>
      <c r="G108" s="62"/>
    </row>
    <row r="109" spans="1:7" s="60" customFormat="1" x14ac:dyDescent="0.25">
      <c r="A109" s="62"/>
      <c r="B109" s="62"/>
      <c r="C109" s="62"/>
      <c r="D109" s="62"/>
      <c r="E109" s="62"/>
      <c r="F109" s="62"/>
      <c r="G109" s="62"/>
    </row>
    <row r="110" spans="1:7" s="60" customFormat="1" x14ac:dyDescent="0.25">
      <c r="A110" s="62"/>
      <c r="B110" s="62"/>
      <c r="C110" s="62"/>
      <c r="D110" s="62"/>
      <c r="E110" s="62"/>
      <c r="F110" s="62"/>
      <c r="G110" s="62"/>
    </row>
    <row r="111" spans="1:7" s="60" customFormat="1" x14ac:dyDescent="0.25">
      <c r="A111" s="62"/>
      <c r="B111" s="62"/>
      <c r="C111" s="62"/>
      <c r="D111" s="62"/>
      <c r="E111" s="62"/>
      <c r="F111" s="62"/>
      <c r="G111" s="62"/>
    </row>
    <row r="112" spans="1:7" s="60" customFormat="1" x14ac:dyDescent="0.25">
      <c r="A112" s="62"/>
      <c r="B112" s="62"/>
      <c r="C112" s="62"/>
      <c r="D112" s="62"/>
      <c r="E112" s="62"/>
      <c r="F112" s="62"/>
      <c r="G112" s="62"/>
    </row>
    <row r="113" spans="1:7" s="60" customFormat="1" x14ac:dyDescent="0.25">
      <c r="A113" s="62"/>
      <c r="B113" s="62"/>
      <c r="C113" s="62"/>
      <c r="D113" s="62"/>
      <c r="E113" s="62"/>
      <c r="F113" s="62"/>
      <c r="G113" s="62"/>
    </row>
    <row r="114" spans="1:7" s="60" customFormat="1" x14ac:dyDescent="0.25">
      <c r="A114" s="62"/>
      <c r="B114" s="62"/>
      <c r="C114" s="62"/>
      <c r="D114" s="62"/>
      <c r="E114" s="62"/>
      <c r="F114" s="62"/>
      <c r="G114" s="62"/>
    </row>
    <row r="115" spans="1:7" s="60" customFormat="1" x14ac:dyDescent="0.25">
      <c r="A115" s="62"/>
      <c r="B115" s="62"/>
      <c r="C115" s="62"/>
      <c r="D115" s="62"/>
      <c r="E115" s="62"/>
      <c r="F115" s="62"/>
      <c r="G115" s="62"/>
    </row>
    <row r="116" spans="1:7" s="60" customFormat="1" x14ac:dyDescent="0.25">
      <c r="A116" s="62"/>
      <c r="B116" s="62"/>
      <c r="C116" s="62"/>
      <c r="D116" s="62"/>
      <c r="E116" s="62"/>
      <c r="F116" s="62"/>
      <c r="G116" s="62"/>
    </row>
    <row r="117" spans="1:7" s="60" customFormat="1" x14ac:dyDescent="0.25">
      <c r="A117" s="62"/>
      <c r="B117" s="62"/>
      <c r="C117" s="62"/>
      <c r="D117" s="62"/>
      <c r="E117" s="62"/>
      <c r="F117" s="62"/>
      <c r="G117" s="62"/>
    </row>
    <row r="118" spans="1:7" s="60" customFormat="1" x14ac:dyDescent="0.25">
      <c r="A118" s="62"/>
      <c r="B118" s="62"/>
      <c r="C118" s="62"/>
      <c r="D118" s="62"/>
      <c r="E118" s="62"/>
      <c r="F118" s="62"/>
      <c r="G118" s="62"/>
    </row>
    <row r="119" spans="1:7" s="60" customFormat="1" x14ac:dyDescent="0.25">
      <c r="A119" s="62"/>
      <c r="B119" s="62"/>
      <c r="C119" s="62"/>
      <c r="D119" s="62"/>
      <c r="E119" s="62"/>
      <c r="F119" s="62"/>
      <c r="G119" s="62"/>
    </row>
    <row r="120" spans="1:7" s="60" customFormat="1" x14ac:dyDescent="0.25">
      <c r="A120" s="62"/>
      <c r="B120" s="62"/>
      <c r="C120" s="62"/>
      <c r="D120" s="62"/>
      <c r="E120" s="62"/>
      <c r="F120" s="62"/>
      <c r="G120" s="62"/>
    </row>
    <row r="121" spans="1:7" s="60" customFormat="1" x14ac:dyDescent="0.25">
      <c r="A121" s="62"/>
      <c r="B121" s="62"/>
      <c r="C121" s="62"/>
      <c r="D121" s="62"/>
      <c r="E121" s="62"/>
      <c r="F121" s="62"/>
      <c r="G121" s="62"/>
    </row>
    <row r="122" spans="1:7" s="60" customFormat="1" x14ac:dyDescent="0.25">
      <c r="A122" s="62"/>
      <c r="B122" s="62"/>
      <c r="C122" s="62"/>
      <c r="D122" s="62"/>
      <c r="E122" s="62"/>
      <c r="F122" s="62"/>
      <c r="G122" s="62"/>
    </row>
    <row r="123" spans="1:7" s="60" customFormat="1" x14ac:dyDescent="0.25">
      <c r="A123" s="62"/>
      <c r="B123" s="62"/>
      <c r="C123" s="62"/>
      <c r="D123" s="62"/>
      <c r="E123" s="62"/>
      <c r="F123" s="62"/>
      <c r="G123" s="62"/>
    </row>
    <row r="124" spans="1:7" s="60" customFormat="1" x14ac:dyDescent="0.25">
      <c r="A124" s="62"/>
      <c r="B124" s="62"/>
      <c r="C124" s="62"/>
      <c r="D124" s="62"/>
      <c r="E124" s="62"/>
      <c r="F124" s="62"/>
      <c r="G124" s="62"/>
    </row>
    <row r="125" spans="1:7" s="60" customFormat="1" x14ac:dyDescent="0.25">
      <c r="A125" s="62"/>
      <c r="B125" s="62"/>
      <c r="C125" s="62"/>
      <c r="D125" s="62"/>
      <c r="E125" s="62"/>
      <c r="F125" s="62"/>
      <c r="G125" s="62"/>
    </row>
    <row r="126" spans="1:7" s="60" customFormat="1" x14ac:dyDescent="0.25">
      <c r="A126" s="62"/>
      <c r="B126" s="62"/>
      <c r="C126" s="62"/>
      <c r="D126" s="62"/>
      <c r="E126" s="62"/>
      <c r="F126" s="62"/>
      <c r="G126" s="62"/>
    </row>
    <row r="127" spans="1:7" s="60" customFormat="1" x14ac:dyDescent="0.25">
      <c r="A127" s="62"/>
      <c r="B127" s="62"/>
      <c r="C127" s="62"/>
      <c r="D127" s="62"/>
      <c r="E127" s="62"/>
      <c r="F127" s="62"/>
      <c r="G127" s="62"/>
    </row>
    <row r="128" spans="1:7" s="60" customFormat="1" x14ac:dyDescent="0.25">
      <c r="A128" s="62"/>
      <c r="B128" s="62"/>
      <c r="C128" s="62"/>
      <c r="D128" s="62"/>
      <c r="E128" s="62"/>
      <c r="F128" s="62"/>
      <c r="G128" s="62"/>
    </row>
    <row r="129" spans="1:7" s="60" customFormat="1" x14ac:dyDescent="0.25">
      <c r="A129" s="62"/>
      <c r="B129" s="62"/>
      <c r="C129" s="62"/>
      <c r="D129" s="62"/>
      <c r="E129" s="62"/>
      <c r="F129" s="62"/>
      <c r="G129" s="62"/>
    </row>
    <row r="130" spans="1:7" s="60" customFormat="1" x14ac:dyDescent="0.25">
      <c r="A130" s="62"/>
      <c r="B130" s="62"/>
      <c r="C130" s="62"/>
      <c r="D130" s="62"/>
      <c r="E130" s="62"/>
      <c r="F130" s="62"/>
      <c r="G130" s="62"/>
    </row>
    <row r="131" spans="1:7" s="60" customFormat="1" x14ac:dyDescent="0.25">
      <c r="A131" s="62"/>
      <c r="B131" s="62"/>
      <c r="C131" s="62"/>
      <c r="D131" s="62"/>
      <c r="E131" s="62"/>
      <c r="F131" s="62"/>
      <c r="G131" s="62"/>
    </row>
    <row r="132" spans="1:7" s="60" customFormat="1" x14ac:dyDescent="0.25">
      <c r="A132" s="62"/>
      <c r="B132" s="62"/>
      <c r="C132" s="62"/>
      <c r="D132" s="62"/>
      <c r="E132" s="62"/>
      <c r="F132" s="62"/>
      <c r="G132" s="62"/>
    </row>
    <row r="133" spans="1:7" s="60" customFormat="1" x14ac:dyDescent="0.25">
      <c r="A133" s="62"/>
      <c r="B133" s="62"/>
      <c r="C133" s="62"/>
      <c r="D133" s="62"/>
      <c r="E133" s="62"/>
      <c r="F133" s="62"/>
      <c r="G133" s="62"/>
    </row>
    <row r="134" spans="1:7" s="60" customFormat="1" x14ac:dyDescent="0.25">
      <c r="A134" s="62"/>
      <c r="B134" s="62"/>
      <c r="C134" s="62"/>
      <c r="D134" s="62"/>
      <c r="E134" s="62"/>
      <c r="F134" s="62"/>
      <c r="G134" s="62"/>
    </row>
    <row r="135" spans="1:7" s="60" customFormat="1" x14ac:dyDescent="0.25">
      <c r="A135" s="62"/>
      <c r="B135" s="62"/>
      <c r="C135" s="62"/>
      <c r="D135" s="62"/>
      <c r="E135" s="62"/>
      <c r="F135" s="62"/>
      <c r="G135" s="62"/>
    </row>
    <row r="136" spans="1:7" s="60" customFormat="1" x14ac:dyDescent="0.25">
      <c r="A136" s="62"/>
      <c r="B136" s="62"/>
      <c r="C136" s="62"/>
      <c r="D136" s="62"/>
      <c r="E136" s="62"/>
      <c r="F136" s="62"/>
      <c r="G136" s="62"/>
    </row>
    <row r="137" spans="1:7" s="60" customFormat="1" x14ac:dyDescent="0.25">
      <c r="A137" s="62"/>
      <c r="B137" s="62"/>
      <c r="C137" s="62"/>
      <c r="D137" s="62"/>
      <c r="E137" s="62"/>
      <c r="F137" s="62"/>
      <c r="G137" s="62"/>
    </row>
    <row r="138" spans="1:7" s="60" customFormat="1" x14ac:dyDescent="0.25">
      <c r="A138" s="62"/>
      <c r="B138" s="62"/>
      <c r="C138" s="62"/>
      <c r="D138" s="62"/>
      <c r="E138" s="62"/>
      <c r="F138" s="62"/>
      <c r="G138" s="62"/>
    </row>
    <row r="139" spans="1:7" s="60" customFormat="1" x14ac:dyDescent="0.25">
      <c r="A139" s="62"/>
      <c r="B139" s="62"/>
      <c r="C139" s="62"/>
      <c r="D139" s="62"/>
      <c r="E139" s="62"/>
      <c r="F139" s="62"/>
      <c r="G139" s="62"/>
    </row>
    <row r="140" spans="1:7" s="60" customFormat="1" x14ac:dyDescent="0.25">
      <c r="A140" s="62"/>
      <c r="B140" s="62"/>
      <c r="C140" s="62"/>
      <c r="D140" s="62"/>
      <c r="E140" s="62"/>
      <c r="F140" s="62"/>
      <c r="G140" s="62"/>
    </row>
    <row r="141" spans="1:7" s="60" customFormat="1" x14ac:dyDescent="0.25">
      <c r="A141" s="62"/>
      <c r="B141" s="62"/>
      <c r="C141" s="62"/>
      <c r="D141" s="62"/>
      <c r="E141" s="62"/>
      <c r="F141" s="62"/>
      <c r="G141" s="62"/>
    </row>
    <row r="142" spans="1:7" s="60" customFormat="1" x14ac:dyDescent="0.25">
      <c r="A142" s="62"/>
      <c r="B142" s="62"/>
      <c r="C142" s="62"/>
      <c r="D142" s="62"/>
      <c r="E142" s="62"/>
      <c r="F142" s="62"/>
      <c r="G142" s="62"/>
    </row>
    <row r="143" spans="1:7" s="60" customFormat="1" x14ac:dyDescent="0.25">
      <c r="A143" s="62"/>
      <c r="B143" s="62"/>
      <c r="C143" s="62"/>
      <c r="D143" s="62"/>
      <c r="E143" s="62"/>
      <c r="F143" s="62"/>
      <c r="G143" s="62"/>
    </row>
    <row r="144" spans="1:7" s="60" customFormat="1" x14ac:dyDescent="0.25">
      <c r="A144" s="62"/>
      <c r="B144" s="62"/>
      <c r="C144" s="62"/>
      <c r="D144" s="62"/>
      <c r="E144" s="62"/>
      <c r="F144" s="62"/>
      <c r="G144" s="62"/>
    </row>
    <row r="145" spans="1:7" s="60" customFormat="1" x14ac:dyDescent="0.25">
      <c r="A145" s="62"/>
      <c r="B145" s="62"/>
      <c r="C145" s="62"/>
      <c r="D145" s="62"/>
      <c r="E145" s="62"/>
      <c r="F145" s="62"/>
      <c r="G145" s="62"/>
    </row>
    <row r="146" spans="1:7" s="60" customFormat="1" x14ac:dyDescent="0.25">
      <c r="A146" s="62"/>
      <c r="B146" s="62"/>
      <c r="C146" s="62"/>
      <c r="D146" s="62"/>
      <c r="E146" s="62"/>
      <c r="F146" s="62"/>
      <c r="G146" s="62"/>
    </row>
    <row r="147" spans="1:7" s="60" customFormat="1" x14ac:dyDescent="0.25">
      <c r="A147" s="62"/>
      <c r="B147" s="62"/>
      <c r="C147" s="62"/>
      <c r="D147" s="62"/>
      <c r="E147" s="62"/>
      <c r="F147" s="62"/>
      <c r="G147" s="62"/>
    </row>
    <row r="148" spans="1:7" s="60" customFormat="1" x14ac:dyDescent="0.25">
      <c r="A148" s="62"/>
      <c r="B148" s="62"/>
      <c r="C148" s="62"/>
      <c r="D148" s="62"/>
      <c r="E148" s="62"/>
      <c r="F148" s="62"/>
      <c r="G148" s="62"/>
    </row>
    <row r="149" spans="1:7" s="60" customFormat="1" x14ac:dyDescent="0.25">
      <c r="A149" s="62"/>
      <c r="B149" s="62"/>
      <c r="C149" s="62"/>
      <c r="D149" s="62"/>
      <c r="E149" s="62"/>
      <c r="F149" s="62"/>
      <c r="G149" s="62"/>
    </row>
    <row r="150" spans="1:7" s="60" customFormat="1" x14ac:dyDescent="0.25">
      <c r="A150" s="62"/>
      <c r="B150" s="62"/>
      <c r="C150" s="62"/>
      <c r="D150" s="62"/>
      <c r="E150" s="62"/>
      <c r="F150" s="62"/>
      <c r="G150" s="62"/>
    </row>
    <row r="151" spans="1:7" s="60" customFormat="1" x14ac:dyDescent="0.25">
      <c r="A151" s="62"/>
      <c r="B151" s="62"/>
      <c r="C151" s="62"/>
      <c r="D151" s="62"/>
      <c r="E151" s="62"/>
      <c r="F151" s="62"/>
      <c r="G151" s="62"/>
    </row>
    <row r="152" spans="1:7" s="60" customFormat="1" x14ac:dyDescent="0.25">
      <c r="A152" s="62"/>
      <c r="B152" s="62"/>
      <c r="C152" s="62"/>
      <c r="D152" s="62"/>
      <c r="E152" s="62"/>
      <c r="F152" s="62"/>
      <c r="G152" s="62"/>
    </row>
    <row r="153" spans="1:7" s="60" customFormat="1" x14ac:dyDescent="0.25">
      <c r="A153" s="62"/>
      <c r="B153" s="62"/>
      <c r="C153" s="62"/>
      <c r="D153" s="62"/>
      <c r="E153" s="62"/>
      <c r="F153" s="62"/>
      <c r="G153" s="62"/>
    </row>
    <row r="154" spans="1:7" s="60" customFormat="1" x14ac:dyDescent="0.25">
      <c r="A154" s="62"/>
      <c r="B154" s="62"/>
      <c r="C154" s="62"/>
      <c r="D154" s="62"/>
      <c r="E154" s="62"/>
      <c r="F154" s="62"/>
      <c r="G154" s="62"/>
    </row>
    <row r="155" spans="1:7" s="60" customFormat="1" x14ac:dyDescent="0.25">
      <c r="A155" s="62"/>
      <c r="B155" s="62"/>
      <c r="C155" s="62"/>
      <c r="D155" s="62"/>
      <c r="E155" s="62"/>
      <c r="F155" s="62"/>
      <c r="G155" s="62"/>
    </row>
    <row r="156" spans="1:7" s="60" customFormat="1" x14ac:dyDescent="0.25">
      <c r="A156" s="62"/>
      <c r="B156" s="62"/>
      <c r="C156" s="62"/>
      <c r="D156" s="62"/>
      <c r="E156" s="62"/>
      <c r="F156" s="62"/>
      <c r="G156" s="62"/>
    </row>
    <row r="157" spans="1:7" s="60" customFormat="1" x14ac:dyDescent="0.25">
      <c r="A157" s="62"/>
      <c r="B157" s="62"/>
      <c r="C157" s="62"/>
      <c r="D157" s="62"/>
      <c r="E157" s="62"/>
      <c r="F157" s="62"/>
      <c r="G157" s="62"/>
    </row>
    <row r="158" spans="1:7" s="60" customFormat="1" x14ac:dyDescent="0.25">
      <c r="A158" s="62"/>
      <c r="B158" s="62"/>
      <c r="C158" s="62"/>
      <c r="D158" s="62"/>
      <c r="E158" s="62"/>
      <c r="F158" s="62"/>
      <c r="G158" s="62"/>
    </row>
    <row r="159" spans="1:7" s="60" customFormat="1" x14ac:dyDescent="0.25">
      <c r="A159" s="62"/>
      <c r="B159" s="62"/>
      <c r="C159" s="62"/>
      <c r="D159" s="62"/>
      <c r="E159" s="62"/>
      <c r="F159" s="62"/>
      <c r="G159" s="62"/>
    </row>
    <row r="160" spans="1:7" s="60" customFormat="1" x14ac:dyDescent="0.25">
      <c r="A160" s="62"/>
      <c r="B160" s="62"/>
      <c r="C160" s="62"/>
      <c r="D160" s="62"/>
      <c r="E160" s="62"/>
      <c r="F160" s="62"/>
      <c r="G160" s="62"/>
    </row>
    <row r="161" spans="1:7" s="60" customFormat="1" x14ac:dyDescent="0.25">
      <c r="A161" s="62"/>
      <c r="B161" s="62"/>
      <c r="C161" s="62"/>
      <c r="D161" s="62"/>
      <c r="E161" s="62"/>
      <c r="F161" s="62"/>
      <c r="G161" s="62"/>
    </row>
    <row r="162" spans="1:7" s="60" customFormat="1" x14ac:dyDescent="0.25">
      <c r="A162" s="62"/>
      <c r="B162" s="62"/>
      <c r="C162" s="62"/>
      <c r="D162" s="62"/>
      <c r="E162" s="62"/>
      <c r="F162" s="62"/>
      <c r="G162" s="62"/>
    </row>
    <row r="163" spans="1:7" s="60" customFormat="1" x14ac:dyDescent="0.25">
      <c r="A163" s="62"/>
      <c r="B163" s="62"/>
      <c r="C163" s="62"/>
      <c r="D163" s="62"/>
      <c r="E163" s="62"/>
      <c r="F163" s="62"/>
      <c r="G163" s="62"/>
    </row>
    <row r="164" spans="1:7" s="60" customFormat="1" x14ac:dyDescent="0.25">
      <c r="A164" s="62"/>
      <c r="B164" s="62"/>
      <c r="C164" s="62"/>
      <c r="D164" s="62"/>
      <c r="E164" s="62"/>
      <c r="F164" s="62"/>
      <c r="G164" s="62"/>
    </row>
    <row r="165" spans="1:7" s="60" customFormat="1" x14ac:dyDescent="0.25">
      <c r="A165" s="62"/>
      <c r="B165" s="62"/>
      <c r="C165" s="62"/>
      <c r="D165" s="62"/>
      <c r="E165" s="62"/>
      <c r="F165" s="62"/>
      <c r="G165" s="62"/>
    </row>
    <row r="166" spans="1:7" s="60" customFormat="1" x14ac:dyDescent="0.25">
      <c r="A166" s="62"/>
      <c r="B166" s="62"/>
      <c r="C166" s="62"/>
      <c r="D166" s="62"/>
      <c r="E166" s="62"/>
      <c r="F166" s="62"/>
      <c r="G166" s="62"/>
    </row>
    <row r="167" spans="1:7" s="60" customFormat="1" x14ac:dyDescent="0.25">
      <c r="A167" s="62"/>
      <c r="B167" s="62"/>
      <c r="C167" s="62"/>
      <c r="D167" s="62"/>
      <c r="E167" s="62"/>
      <c r="F167" s="62"/>
      <c r="G167" s="62"/>
    </row>
    <row r="168" spans="1:7" s="60" customFormat="1" x14ac:dyDescent="0.25">
      <c r="A168" s="62"/>
      <c r="B168" s="62"/>
      <c r="C168" s="62"/>
      <c r="D168" s="62"/>
      <c r="E168" s="62"/>
      <c r="F168" s="62"/>
      <c r="G168" s="62"/>
    </row>
    <row r="169" spans="1:7" s="60" customFormat="1" x14ac:dyDescent="0.25">
      <c r="A169" s="62"/>
      <c r="B169" s="62"/>
      <c r="C169" s="62"/>
      <c r="D169" s="62"/>
      <c r="E169" s="62"/>
      <c r="F169" s="62"/>
      <c r="G169" s="62"/>
    </row>
    <row r="170" spans="1:7" s="60" customFormat="1" x14ac:dyDescent="0.25">
      <c r="A170" s="62"/>
      <c r="B170" s="62"/>
      <c r="C170" s="62"/>
      <c r="D170" s="62"/>
      <c r="E170" s="62"/>
      <c r="F170" s="62"/>
      <c r="G170" s="62"/>
    </row>
    <row r="171" spans="1:7" s="60" customFormat="1" x14ac:dyDescent="0.25">
      <c r="A171" s="62"/>
      <c r="B171" s="62"/>
      <c r="C171" s="62"/>
      <c r="D171" s="62"/>
      <c r="E171" s="62"/>
      <c r="F171" s="62"/>
      <c r="G171" s="62"/>
    </row>
    <row r="172" spans="1:7" s="60" customFormat="1" x14ac:dyDescent="0.25">
      <c r="A172" s="62"/>
      <c r="B172" s="62"/>
      <c r="C172" s="62"/>
      <c r="D172" s="62"/>
      <c r="E172" s="62"/>
      <c r="F172" s="62"/>
      <c r="G172" s="62"/>
    </row>
    <row r="173" spans="1:7" s="60" customFormat="1" x14ac:dyDescent="0.25">
      <c r="A173" s="62"/>
      <c r="B173" s="62"/>
      <c r="C173" s="62"/>
      <c r="D173" s="62"/>
      <c r="E173" s="62"/>
      <c r="F173" s="62"/>
      <c r="G173" s="62"/>
    </row>
    <row r="174" spans="1:7" s="60" customFormat="1" x14ac:dyDescent="0.25">
      <c r="A174" s="62"/>
      <c r="B174" s="62"/>
      <c r="C174" s="62"/>
      <c r="D174" s="62"/>
      <c r="E174" s="62"/>
      <c r="F174" s="62"/>
      <c r="G174" s="62"/>
    </row>
    <row r="175" spans="1:7" s="60" customFormat="1" x14ac:dyDescent="0.25">
      <c r="A175" s="62"/>
      <c r="B175" s="62"/>
      <c r="C175" s="62"/>
      <c r="D175" s="62"/>
      <c r="E175" s="62"/>
      <c r="F175" s="62"/>
      <c r="G175" s="62"/>
    </row>
    <row r="176" spans="1:7" s="60" customFormat="1" x14ac:dyDescent="0.25">
      <c r="A176" s="62"/>
      <c r="B176" s="62"/>
      <c r="C176" s="62"/>
      <c r="D176" s="62"/>
      <c r="E176" s="62"/>
      <c r="F176" s="62"/>
      <c r="G176" s="62"/>
    </row>
    <row r="177" spans="1:7" s="60" customFormat="1" x14ac:dyDescent="0.25">
      <c r="A177" s="62"/>
      <c r="B177" s="62"/>
      <c r="C177" s="62"/>
      <c r="D177" s="62"/>
      <c r="E177" s="62"/>
      <c r="F177" s="62"/>
      <c r="G177" s="62"/>
    </row>
    <row r="178" spans="1:7" s="60" customFormat="1" x14ac:dyDescent="0.25">
      <c r="A178" s="62"/>
      <c r="B178" s="62"/>
      <c r="C178" s="62"/>
      <c r="D178" s="62"/>
      <c r="E178" s="62"/>
      <c r="F178" s="62"/>
      <c r="G178" s="62"/>
    </row>
    <row r="179" spans="1:7" s="60" customFormat="1" x14ac:dyDescent="0.25">
      <c r="A179" s="62"/>
      <c r="B179" s="62"/>
      <c r="C179" s="62"/>
      <c r="D179" s="62"/>
      <c r="E179" s="62"/>
      <c r="F179" s="62"/>
      <c r="G179" s="62"/>
    </row>
    <row r="180" spans="1:7" s="60" customFormat="1" x14ac:dyDescent="0.25">
      <c r="A180" s="62"/>
      <c r="B180" s="62"/>
      <c r="C180" s="62"/>
      <c r="D180" s="62"/>
      <c r="E180" s="62"/>
      <c r="F180" s="62"/>
      <c r="G180" s="62"/>
    </row>
    <row r="181" spans="1:7" s="60" customFormat="1" x14ac:dyDescent="0.25">
      <c r="A181" s="62"/>
      <c r="B181" s="62"/>
      <c r="C181" s="62"/>
      <c r="D181" s="62"/>
      <c r="E181" s="62"/>
      <c r="F181" s="62"/>
      <c r="G181" s="62"/>
    </row>
    <row r="182" spans="1:7" s="60" customFormat="1" x14ac:dyDescent="0.25">
      <c r="A182" s="62"/>
      <c r="B182" s="62"/>
      <c r="C182" s="62"/>
      <c r="D182" s="62"/>
      <c r="E182" s="62"/>
      <c r="F182" s="62"/>
      <c r="G182" s="62"/>
    </row>
    <row r="183" spans="1:7" s="60" customFormat="1" x14ac:dyDescent="0.25">
      <c r="A183" s="62"/>
      <c r="B183" s="62"/>
      <c r="C183" s="62"/>
      <c r="D183" s="62"/>
      <c r="E183" s="62"/>
      <c r="F183" s="62"/>
      <c r="G183" s="62"/>
    </row>
    <row r="184" spans="1:7" s="60" customFormat="1" x14ac:dyDescent="0.25">
      <c r="A184" s="62"/>
      <c r="B184" s="62"/>
      <c r="C184" s="62"/>
      <c r="D184" s="62"/>
      <c r="E184" s="62"/>
      <c r="F184" s="62"/>
      <c r="G184" s="62"/>
    </row>
    <row r="185" spans="1:7" s="60" customFormat="1" x14ac:dyDescent="0.25">
      <c r="A185" s="62"/>
      <c r="B185" s="62"/>
      <c r="C185" s="62"/>
      <c r="D185" s="62"/>
      <c r="E185" s="62"/>
      <c r="F185" s="62"/>
      <c r="G185" s="62"/>
    </row>
    <row r="186" spans="1:7" s="60" customFormat="1" x14ac:dyDescent="0.25">
      <c r="A186" s="62"/>
      <c r="B186" s="62"/>
      <c r="C186" s="62"/>
      <c r="D186" s="62"/>
      <c r="E186" s="62"/>
      <c r="F186" s="62"/>
      <c r="G186" s="62"/>
    </row>
    <row r="187" spans="1:7" s="60" customFormat="1" x14ac:dyDescent="0.25">
      <c r="A187" s="62"/>
      <c r="B187" s="62"/>
      <c r="C187" s="62"/>
      <c r="D187" s="62"/>
      <c r="E187" s="62"/>
      <c r="F187" s="62"/>
      <c r="G187" s="62"/>
    </row>
    <row r="188" spans="1:7" s="60" customFormat="1" x14ac:dyDescent="0.25">
      <c r="A188" s="62"/>
      <c r="B188" s="62"/>
      <c r="C188" s="62"/>
      <c r="D188" s="62"/>
      <c r="E188" s="62"/>
      <c r="F188" s="62"/>
      <c r="G188" s="62"/>
    </row>
    <row r="189" spans="1:7" s="60" customFormat="1" x14ac:dyDescent="0.25">
      <c r="A189" s="62"/>
      <c r="B189" s="62"/>
      <c r="C189" s="62"/>
      <c r="D189" s="62"/>
      <c r="E189" s="62"/>
      <c r="F189" s="62"/>
      <c r="G189" s="62"/>
    </row>
    <row r="190" spans="1:7" s="60" customFormat="1" x14ac:dyDescent="0.25">
      <c r="A190" s="62"/>
      <c r="B190" s="62"/>
      <c r="C190" s="62"/>
      <c r="D190" s="62"/>
      <c r="E190" s="62"/>
      <c r="F190" s="62"/>
      <c r="G190" s="62"/>
    </row>
    <row r="191" spans="1:7" s="60" customFormat="1" x14ac:dyDescent="0.25">
      <c r="A191" s="62"/>
      <c r="B191" s="62"/>
      <c r="C191" s="62"/>
      <c r="D191" s="62"/>
      <c r="E191" s="62"/>
      <c r="F191" s="62"/>
      <c r="G191" s="62"/>
    </row>
    <row r="192" spans="1:7" s="60" customFormat="1" x14ac:dyDescent="0.25">
      <c r="A192" s="62"/>
      <c r="B192" s="62"/>
      <c r="C192" s="62"/>
      <c r="D192" s="62"/>
      <c r="E192" s="62"/>
      <c r="F192" s="62"/>
      <c r="G192" s="62"/>
    </row>
    <row r="193" spans="1:7" s="60" customFormat="1" x14ac:dyDescent="0.25">
      <c r="A193" s="62"/>
      <c r="B193" s="62"/>
      <c r="C193" s="62"/>
      <c r="D193" s="62"/>
      <c r="E193" s="62"/>
      <c r="F193" s="62"/>
      <c r="G193" s="62"/>
    </row>
    <row r="194" spans="1:7" s="60" customFormat="1" x14ac:dyDescent="0.25">
      <c r="A194" s="62"/>
      <c r="B194" s="62"/>
      <c r="C194" s="62"/>
      <c r="D194" s="62"/>
      <c r="E194" s="62"/>
      <c r="F194" s="62"/>
      <c r="G194" s="62"/>
    </row>
    <row r="195" spans="1:7" s="60" customFormat="1" x14ac:dyDescent="0.25">
      <c r="A195" s="62"/>
      <c r="B195" s="62"/>
      <c r="C195" s="62"/>
      <c r="D195" s="62"/>
      <c r="E195" s="62"/>
      <c r="F195" s="62"/>
      <c r="G195" s="62"/>
    </row>
    <row r="196" spans="1:7" s="60" customFormat="1" x14ac:dyDescent="0.25">
      <c r="A196" s="62"/>
      <c r="B196" s="62"/>
      <c r="C196" s="62"/>
      <c r="D196" s="62"/>
      <c r="E196" s="62"/>
      <c r="F196" s="62"/>
      <c r="G196" s="62"/>
    </row>
    <row r="197" spans="1:7" s="60" customFormat="1" x14ac:dyDescent="0.25">
      <c r="A197" s="62"/>
      <c r="B197" s="62"/>
      <c r="C197" s="62"/>
      <c r="D197" s="62"/>
      <c r="E197" s="62"/>
      <c r="F197" s="62"/>
      <c r="G197" s="62"/>
    </row>
    <row r="198" spans="1:7" s="60" customFormat="1" x14ac:dyDescent="0.25">
      <c r="A198" s="62"/>
      <c r="B198" s="62"/>
      <c r="C198" s="62"/>
      <c r="D198" s="62"/>
      <c r="E198" s="62"/>
      <c r="F198" s="62"/>
      <c r="G198" s="62"/>
    </row>
    <row r="199" spans="1:7" s="60" customFormat="1" x14ac:dyDescent="0.25">
      <c r="A199" s="62"/>
      <c r="B199" s="62"/>
      <c r="C199" s="62"/>
      <c r="D199" s="62"/>
      <c r="E199" s="62"/>
      <c r="F199" s="62"/>
      <c r="G199" s="62"/>
    </row>
    <row r="200" spans="1:7" s="60" customFormat="1" x14ac:dyDescent="0.25">
      <c r="A200" s="62"/>
      <c r="B200" s="62"/>
      <c r="C200" s="62"/>
      <c r="D200" s="62"/>
      <c r="E200" s="62"/>
      <c r="F200" s="62"/>
      <c r="G200" s="62"/>
    </row>
    <row r="201" spans="1:7" s="60" customFormat="1" x14ac:dyDescent="0.25">
      <c r="A201" s="62"/>
      <c r="B201" s="62"/>
      <c r="C201" s="62"/>
      <c r="D201" s="62"/>
      <c r="E201" s="62"/>
      <c r="F201" s="62"/>
      <c r="G201" s="62"/>
    </row>
    <row r="202" spans="1:7" s="60" customFormat="1" x14ac:dyDescent="0.25">
      <c r="A202" s="62"/>
      <c r="B202" s="62"/>
      <c r="C202" s="62"/>
      <c r="D202" s="62"/>
      <c r="E202" s="62"/>
      <c r="F202" s="62"/>
      <c r="G202" s="62"/>
    </row>
    <row r="203" spans="1:7" s="60" customFormat="1" x14ac:dyDescent="0.25">
      <c r="A203" s="62"/>
      <c r="B203" s="62"/>
      <c r="C203" s="62"/>
      <c r="D203" s="62"/>
      <c r="E203" s="62"/>
      <c r="F203" s="62"/>
      <c r="G203" s="62"/>
    </row>
    <row r="204" spans="1:7" s="60" customFormat="1" x14ac:dyDescent="0.25">
      <c r="A204" s="62"/>
      <c r="B204" s="62"/>
      <c r="C204" s="62"/>
      <c r="D204" s="62"/>
      <c r="E204" s="62"/>
      <c r="F204" s="62"/>
      <c r="G204" s="62"/>
    </row>
    <row r="205" spans="1:7" s="60" customFormat="1" x14ac:dyDescent="0.25">
      <c r="A205" s="62"/>
      <c r="B205" s="62"/>
      <c r="C205" s="62"/>
      <c r="D205" s="62"/>
      <c r="E205" s="62"/>
      <c r="F205" s="62"/>
      <c r="G205" s="62"/>
    </row>
    <row r="206" spans="1:7" s="60" customFormat="1" x14ac:dyDescent="0.25">
      <c r="A206" s="62"/>
      <c r="B206" s="62"/>
      <c r="C206" s="62"/>
      <c r="D206" s="62"/>
      <c r="E206" s="62"/>
      <c r="F206" s="62"/>
      <c r="G206" s="62"/>
    </row>
    <row r="207" spans="1:7" s="60" customFormat="1" x14ac:dyDescent="0.25">
      <c r="A207" s="62"/>
      <c r="B207" s="62"/>
      <c r="C207" s="62"/>
      <c r="D207" s="62"/>
      <c r="E207" s="62"/>
      <c r="F207" s="62"/>
      <c r="G207" s="62"/>
    </row>
    <row r="208" spans="1:7" s="60" customFormat="1" x14ac:dyDescent="0.25">
      <c r="A208" s="62"/>
      <c r="B208" s="62"/>
      <c r="C208" s="62"/>
      <c r="D208" s="62"/>
      <c r="E208" s="62"/>
      <c r="F208" s="62"/>
      <c r="G208" s="62"/>
    </row>
    <row r="209" spans="1:7" s="60" customFormat="1" x14ac:dyDescent="0.25">
      <c r="A209" s="62"/>
      <c r="B209" s="62"/>
      <c r="C209" s="62"/>
      <c r="D209" s="62"/>
      <c r="E209" s="62"/>
      <c r="F209" s="62"/>
      <c r="G209" s="62"/>
    </row>
    <row r="210" spans="1:7" s="60" customFormat="1" x14ac:dyDescent="0.25">
      <c r="A210" s="62"/>
      <c r="B210" s="62"/>
      <c r="C210" s="62"/>
      <c r="D210" s="62"/>
      <c r="E210" s="62"/>
      <c r="F210" s="62"/>
      <c r="G210" s="62"/>
    </row>
    <row r="211" spans="1:7" s="60" customFormat="1" x14ac:dyDescent="0.25">
      <c r="A211" s="62"/>
      <c r="B211" s="62"/>
      <c r="C211" s="62"/>
      <c r="D211" s="62"/>
      <c r="E211" s="62"/>
      <c r="F211" s="62"/>
      <c r="G211" s="62"/>
    </row>
  </sheetData>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7"/>
  <dimension ref="A1:BH855"/>
  <sheetViews>
    <sheetView showGridLines="0" zoomScale="90" zoomScaleNormal="90" workbookViewId="0">
      <selection activeCell="G9" sqref="G9"/>
    </sheetView>
  </sheetViews>
  <sheetFormatPr baseColWidth="10" defaultColWidth="11.42578125" defaultRowHeight="15" x14ac:dyDescent="0.25"/>
  <cols>
    <col min="1" max="5" width="6.140625" style="55" customWidth="1"/>
    <col min="6" max="6" width="73.85546875" style="55" bestFit="1" customWidth="1"/>
    <col min="7" max="7" width="17" style="55" customWidth="1"/>
    <col min="8" max="8" width="16.5703125" style="55" customWidth="1"/>
    <col min="9" max="9" width="14.85546875" style="55" customWidth="1"/>
    <col min="10" max="10" width="15.5703125" style="55" customWidth="1"/>
    <col min="11" max="11" width="11.42578125" style="56"/>
    <col min="12" max="52" width="11.42578125" style="60"/>
    <col min="53" max="16384" width="11.42578125" style="3"/>
  </cols>
  <sheetData>
    <row r="1" spans="1:60" customFormat="1" x14ac:dyDescent="0.25">
      <c r="C1" s="1"/>
      <c r="D1" s="1"/>
      <c r="E1" s="1"/>
      <c r="F1" s="1"/>
      <c r="G1" s="1"/>
      <c r="H1" s="1"/>
      <c r="I1" s="1"/>
      <c r="J1" s="1"/>
      <c r="K1" s="1"/>
      <c r="L1" s="1"/>
      <c r="M1" s="1"/>
      <c r="N1" s="1"/>
      <c r="O1" s="1"/>
      <c r="P1" s="105"/>
      <c r="Q1" s="103"/>
      <c r="R1" s="103"/>
      <c r="S1" s="103"/>
      <c r="T1" s="104"/>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row>
    <row r="2" spans="1:60" customFormat="1" ht="15.75" x14ac:dyDescent="0.25">
      <c r="C2" s="514"/>
      <c r="D2" s="1"/>
      <c r="E2" s="55"/>
      <c r="F2" s="515" t="str">
        <f>'[3]Formulario PPGR1'!H2</f>
        <v>Servicio Nacional de Salud</v>
      </c>
      <c r="G2" s="1"/>
      <c r="H2" s="1"/>
      <c r="I2" s="1"/>
      <c r="J2" s="1"/>
      <c r="K2" s="1"/>
      <c r="L2" s="1"/>
      <c r="M2" s="1"/>
      <c r="N2" s="1"/>
      <c r="O2" s="1"/>
      <c r="P2" s="105"/>
      <c r="Q2" s="103"/>
      <c r="R2" s="103"/>
      <c r="S2" s="103"/>
      <c r="T2" s="104"/>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row>
    <row r="3" spans="1:60" customFormat="1" x14ac:dyDescent="0.25">
      <c r="C3" s="514"/>
      <c r="D3" s="1"/>
      <c r="E3" s="55"/>
      <c r="F3" s="516" t="str">
        <f>'[3]Formulario PPGR1'!H3</f>
        <v>Dirección de Planificación y Desarrollo</v>
      </c>
      <c r="G3" s="1"/>
      <c r="H3" s="1"/>
      <c r="I3" s="1"/>
      <c r="J3" s="1"/>
      <c r="K3" s="1"/>
      <c r="L3" s="1"/>
      <c r="M3" s="1"/>
      <c r="N3" s="1"/>
      <c r="O3" s="1"/>
      <c r="P3" s="105"/>
      <c r="Q3" s="103"/>
      <c r="R3" s="103"/>
      <c r="S3" s="103"/>
      <c r="T3" s="104"/>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row>
    <row r="4" spans="1:60" customFormat="1" x14ac:dyDescent="0.25">
      <c r="C4" s="514"/>
      <c r="D4" s="1"/>
      <c r="E4" s="55"/>
      <c r="F4" s="433"/>
      <c r="G4" s="1"/>
      <c r="H4" s="1"/>
      <c r="I4" s="1"/>
      <c r="J4" s="1"/>
      <c r="K4" s="1"/>
      <c r="L4" s="1"/>
      <c r="M4" s="1"/>
      <c r="N4" s="1"/>
      <c r="O4" s="1"/>
      <c r="P4" s="105"/>
      <c r="Q4" s="103"/>
      <c r="R4" s="103"/>
      <c r="S4" s="103"/>
      <c r="T4" s="104"/>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row>
    <row r="5" spans="1:60" customFormat="1" x14ac:dyDescent="0.25">
      <c r="C5" s="514"/>
      <c r="D5" s="1"/>
      <c r="E5" s="55"/>
      <c r="F5" s="433" t="s">
        <v>470</v>
      </c>
      <c r="G5" s="1"/>
      <c r="H5" s="1"/>
      <c r="I5" s="1"/>
      <c r="J5" s="1"/>
      <c r="K5" s="1"/>
      <c r="L5" s="1"/>
      <c r="M5" s="1"/>
      <c r="N5" s="1"/>
      <c r="O5" s="1"/>
      <c r="P5" s="105"/>
      <c r="Q5" s="103"/>
      <c r="R5" s="103"/>
      <c r="S5" s="103"/>
      <c r="T5" s="104"/>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60" customFormat="1" x14ac:dyDescent="0.25">
      <c r="C6" s="1"/>
      <c r="D6" s="1"/>
      <c r="E6" s="55"/>
      <c r="F6" s="433" t="str">
        <f>'[3]Formulario PPGR1'!$N$3</f>
        <v>R8 - SRS Cibao Central</v>
      </c>
      <c r="G6" s="1"/>
      <c r="H6" s="1"/>
      <c r="I6" s="1"/>
      <c r="J6" s="1"/>
      <c r="K6" s="1"/>
      <c r="L6" s="1"/>
      <c r="M6" s="1"/>
      <c r="N6" s="1"/>
      <c r="O6" s="1"/>
      <c r="P6" s="1"/>
      <c r="Q6" s="1"/>
      <c r="R6" s="103"/>
      <c r="S6" s="103"/>
      <c r="T6" s="104"/>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row>
    <row r="7" spans="1:60" ht="16.5" customHeight="1" x14ac:dyDescent="0.2">
      <c r="A7" s="60"/>
      <c r="B7" s="60"/>
      <c r="C7" s="60"/>
      <c r="D7" s="60"/>
      <c r="E7" s="60"/>
      <c r="F7" s="60"/>
      <c r="G7" s="60"/>
      <c r="H7" s="60"/>
      <c r="I7" s="60"/>
      <c r="J7" s="60"/>
      <c r="K7" s="60"/>
      <c r="BA7" s="60"/>
      <c r="BB7" s="60"/>
      <c r="BC7" s="60"/>
      <c r="BD7" s="60"/>
      <c r="BE7" s="60"/>
      <c r="BF7" s="60"/>
      <c r="BG7" s="60"/>
      <c r="BH7" s="60"/>
    </row>
    <row r="8" spans="1:60" ht="15.75" customHeight="1" x14ac:dyDescent="0.2">
      <c r="A8" s="48" t="s">
        <v>46</v>
      </c>
      <c r="B8" s="522"/>
      <c r="C8" s="522"/>
      <c r="D8" s="522"/>
      <c r="E8" s="522"/>
      <c r="F8" s="522"/>
      <c r="G8" s="522"/>
      <c r="H8" s="522"/>
      <c r="I8" s="522"/>
      <c r="J8" s="522"/>
      <c r="K8" s="523"/>
    </row>
    <row r="9" spans="1:60" ht="12.75" x14ac:dyDescent="0.2">
      <c r="A9" s="315" t="s">
        <v>62</v>
      </c>
      <c r="B9" s="524"/>
      <c r="C9" s="524"/>
      <c r="D9" s="524"/>
      <c r="E9" s="524"/>
      <c r="F9" s="524"/>
      <c r="G9" s="525" t="e">
        <f>+#REF!</f>
        <v>#REF!</v>
      </c>
      <c r="H9" s="525"/>
      <c r="I9" s="525"/>
      <c r="J9" s="525"/>
      <c r="K9" s="50"/>
    </row>
    <row r="10" spans="1:60" ht="12.75" x14ac:dyDescent="0.2">
      <c r="A10" s="315" t="s">
        <v>1589</v>
      </c>
      <c r="B10" s="524"/>
      <c r="C10" s="524"/>
      <c r="D10" s="524"/>
      <c r="E10" s="524"/>
      <c r="F10" s="524"/>
      <c r="G10" s="526" t="e">
        <f>+#REF!</f>
        <v>#REF!</v>
      </c>
      <c r="H10" s="525"/>
      <c r="I10" s="525"/>
      <c r="J10" s="525"/>
      <c r="K10" s="50"/>
    </row>
    <row r="11" spans="1:60" ht="12.75" x14ac:dyDescent="0.2">
      <c r="A11" s="315" t="s">
        <v>1588</v>
      </c>
      <c r="B11" s="524"/>
      <c r="C11" s="524"/>
      <c r="D11" s="524"/>
      <c r="E11" s="524"/>
      <c r="F11" s="524"/>
      <c r="G11" s="526" t="e">
        <f>+#REF!</f>
        <v>#REF!</v>
      </c>
      <c r="H11" s="525"/>
      <c r="I11" s="525"/>
      <c r="J11" s="525"/>
      <c r="K11" s="50"/>
    </row>
    <row r="12" spans="1:60" ht="12.75" x14ac:dyDescent="0.2">
      <c r="A12" s="315" t="s">
        <v>1587</v>
      </c>
      <c r="B12" s="524"/>
      <c r="C12" s="524"/>
      <c r="D12" s="524"/>
      <c r="E12" s="524"/>
      <c r="F12" s="524"/>
      <c r="G12" s="526" t="e">
        <f>#REF!+#REF!+#REF!+#REF!+#REF!</f>
        <v>#REF!</v>
      </c>
      <c r="H12" s="525"/>
      <c r="I12" s="525"/>
      <c r="J12" s="525"/>
      <c r="K12" s="50"/>
    </row>
    <row r="13" spans="1:60" ht="12.75" x14ac:dyDescent="0.2">
      <c r="A13" s="316" t="s">
        <v>370</v>
      </c>
      <c r="B13" s="524"/>
      <c r="C13" s="524"/>
      <c r="D13" s="524"/>
      <c r="E13" s="524"/>
      <c r="F13" s="524"/>
      <c r="G13" s="527" t="e">
        <f>+#REF!</f>
        <v>#REF!</v>
      </c>
      <c r="H13" s="525"/>
      <c r="I13" s="525"/>
      <c r="J13" s="525"/>
      <c r="K13" s="50"/>
    </row>
    <row r="14" spans="1:60" ht="13.5" thickBot="1" x14ac:dyDescent="0.25">
      <c r="A14" s="317" t="s">
        <v>1590</v>
      </c>
      <c r="B14" s="528"/>
      <c r="C14" s="528"/>
      <c r="D14" s="528"/>
      <c r="E14" s="528"/>
      <c r="F14" s="528"/>
      <c r="G14" s="53" t="e">
        <f>SUM(G9:G13)</f>
        <v>#REF!</v>
      </c>
      <c r="H14" s="529"/>
      <c r="I14" s="529"/>
      <c r="J14" s="529"/>
      <c r="K14" s="54"/>
    </row>
    <row r="15" spans="1:60" ht="15.75" customHeight="1" thickTop="1" x14ac:dyDescent="0.2">
      <c r="A15" s="530" t="s">
        <v>67</v>
      </c>
      <c r="B15" s="531"/>
      <c r="C15" s="531"/>
      <c r="D15" s="531"/>
      <c r="E15" s="531"/>
      <c r="F15" s="531"/>
      <c r="G15" s="531"/>
      <c r="H15" s="531"/>
      <c r="I15" s="531"/>
      <c r="J15" s="531"/>
      <c r="K15" s="532"/>
    </row>
    <row r="16" spans="1:60" ht="19.5" customHeight="1" x14ac:dyDescent="0.2">
      <c r="A16" s="624" t="s">
        <v>79</v>
      </c>
      <c r="B16" s="624" t="s">
        <v>65</v>
      </c>
      <c r="C16" s="624" t="s">
        <v>7</v>
      </c>
      <c r="D16" s="624" t="s">
        <v>66</v>
      </c>
      <c r="E16" s="624" t="s">
        <v>8</v>
      </c>
      <c r="F16" s="622" t="s">
        <v>78</v>
      </c>
      <c r="G16" s="619" t="s">
        <v>310</v>
      </c>
      <c r="H16" s="619" t="s">
        <v>38</v>
      </c>
      <c r="I16" s="619" t="s">
        <v>1577</v>
      </c>
      <c r="J16" s="620" t="s">
        <v>325</v>
      </c>
      <c r="K16" s="620" t="s">
        <v>9</v>
      </c>
    </row>
    <row r="17" spans="1:11" ht="44.25" customHeight="1" x14ac:dyDescent="0.2">
      <c r="A17" s="624"/>
      <c r="B17" s="624"/>
      <c r="C17" s="624"/>
      <c r="D17" s="624"/>
      <c r="E17" s="624"/>
      <c r="F17" s="623"/>
      <c r="G17" s="619"/>
      <c r="H17" s="619"/>
      <c r="I17" s="619"/>
      <c r="J17" s="621"/>
      <c r="K17" s="621"/>
    </row>
    <row r="18" spans="1:11" ht="12.75" x14ac:dyDescent="0.2">
      <c r="A18" s="533">
        <v>2</v>
      </c>
      <c r="B18" s="534"/>
      <c r="C18" s="534"/>
      <c r="D18" s="534"/>
      <c r="E18" s="534"/>
      <c r="F18" s="535" t="s">
        <v>326</v>
      </c>
      <c r="G18" s="29">
        <f>+G19+G87+G218+G337+G395+G402+G485</f>
        <v>25267523.360026181</v>
      </c>
      <c r="H18" s="29">
        <f>+H19+H87+H218+H337+H395+H402+H485</f>
        <v>284725954.45497382</v>
      </c>
      <c r="I18" s="29">
        <f>+I19+I87+I218+I337+I395+I402+I485</f>
        <v>0</v>
      </c>
      <c r="J18" s="29">
        <f>+J19+J87+J218+J337+J395+J402+J485</f>
        <v>309993477.81500006</v>
      </c>
      <c r="K18" s="30">
        <f>+K19+K87+K218+K337+K395+K402+K485</f>
        <v>99.999999999999986</v>
      </c>
    </row>
    <row r="19" spans="1:11" ht="12.75" x14ac:dyDescent="0.2">
      <c r="A19" s="536">
        <v>2</v>
      </c>
      <c r="B19" s="537">
        <v>1</v>
      </c>
      <c r="C19" s="538"/>
      <c r="D19" s="538"/>
      <c r="E19" s="538"/>
      <c r="F19" s="539" t="s">
        <v>327</v>
      </c>
      <c r="G19" s="31">
        <f>+G20+G47+G63+G70+G78</f>
        <v>0</v>
      </c>
      <c r="H19" s="31">
        <f>+H20+H47+H63+H70+H78</f>
        <v>57456964.219999999</v>
      </c>
      <c r="I19" s="31">
        <f>+I20+I47+I63+I70+I78</f>
        <v>0</v>
      </c>
      <c r="J19" s="31">
        <f>+J20+J47+J63+J70+J78</f>
        <v>57456964.219999999</v>
      </c>
      <c r="K19" s="32">
        <f>+K20+K47+K63+K70+K78</f>
        <v>18.534894548423221</v>
      </c>
    </row>
    <row r="20" spans="1:11" ht="12.75" x14ac:dyDescent="0.2">
      <c r="A20" s="540">
        <v>2</v>
      </c>
      <c r="B20" s="541">
        <v>1</v>
      </c>
      <c r="C20" s="541">
        <v>1</v>
      </c>
      <c r="D20" s="541"/>
      <c r="E20" s="541"/>
      <c r="F20" s="542" t="s">
        <v>80</v>
      </c>
      <c r="G20" s="33">
        <f>+G21+G28+G36+G38+G40+G45</f>
        <v>0</v>
      </c>
      <c r="H20" s="33">
        <f>+H21+H28+H36+H38+H40+H45</f>
        <v>53779501.5</v>
      </c>
      <c r="I20" s="33">
        <f>+I21+I28+I36+I38+I40+I45</f>
        <v>0</v>
      </c>
      <c r="J20" s="33">
        <f>+J21+J28+J36+J38+J40+J45</f>
        <v>53779501.5</v>
      </c>
      <c r="K20" s="34">
        <f>+K21+K28+K36+K38+K40+K45</f>
        <v>17.348591292651285</v>
      </c>
    </row>
    <row r="21" spans="1:11" ht="12.75" x14ac:dyDescent="0.2">
      <c r="A21" s="543">
        <v>2</v>
      </c>
      <c r="B21" s="544">
        <v>1</v>
      </c>
      <c r="C21" s="544">
        <v>1</v>
      </c>
      <c r="D21" s="544">
        <v>1</v>
      </c>
      <c r="E21" s="544"/>
      <c r="F21" s="545" t="s">
        <v>81</v>
      </c>
      <c r="G21" s="35">
        <f>SUM(G22:G27)</f>
        <v>0</v>
      </c>
      <c r="H21" s="35">
        <f>SUM(H22:H27)</f>
        <v>42926363.75</v>
      </c>
      <c r="I21" s="35">
        <f>SUM(I22:I27)</f>
        <v>0</v>
      </c>
      <c r="J21" s="35">
        <f>SUM(J22:J27)</f>
        <v>42926363.75</v>
      </c>
      <c r="K21" s="36">
        <f>SUM(K22:K27)</f>
        <v>13.847505454814076</v>
      </c>
    </row>
    <row r="22" spans="1:11" ht="12.75" x14ac:dyDescent="0.2">
      <c r="A22" s="546">
        <v>2</v>
      </c>
      <c r="B22" s="547">
        <v>1</v>
      </c>
      <c r="C22" s="547">
        <v>1</v>
      </c>
      <c r="D22" s="547">
        <v>1</v>
      </c>
      <c r="E22" s="547" t="s">
        <v>314</v>
      </c>
      <c r="F22" s="548" t="s">
        <v>328</v>
      </c>
      <c r="G22" s="37">
        <f>+[3]Hoja3!G23+[3]Hoja4!G23+[3]Hoja5!G23+[3]Hoja6!G23+[3]Hoja7!G23+[3]Hoja8!G24+[3]Hoja9!G23+[3]Hoja10!G23+[3]Hoja12!G23+[3]Hoja13!G23+[3]Hoja15!G23+[3]Hoja14!G23+[3]Hoja11!G23+[3]Hoja16!G23+[3]Hoja17!G23+[3]Hoja18!G23+[3]Hoja19!G23</f>
        <v>0</v>
      </c>
      <c r="H22" s="37">
        <f>+'[3]Formulario PPGR8'!G22</f>
        <v>42626363.75</v>
      </c>
      <c r="I22" s="37">
        <v>0</v>
      </c>
      <c r="J22" s="63">
        <f t="shared" ref="J22:J27" si="0">SUBTOTAL(9,G22:I22)</f>
        <v>42626363.75</v>
      </c>
      <c r="K22" s="64">
        <f t="shared" ref="K22:K27" si="1">IFERROR(J22/$J$18*100,"0.00")</f>
        <v>13.750729225160937</v>
      </c>
    </row>
    <row r="23" spans="1:11" ht="12.75" x14ac:dyDescent="0.2">
      <c r="A23" s="546">
        <v>2</v>
      </c>
      <c r="B23" s="547">
        <v>1</v>
      </c>
      <c r="C23" s="547">
        <v>1</v>
      </c>
      <c r="D23" s="547">
        <v>1</v>
      </c>
      <c r="E23" s="547" t="s">
        <v>315</v>
      </c>
      <c r="F23" s="549" t="s">
        <v>82</v>
      </c>
      <c r="G23" s="37">
        <f>+[3]Hoja3!G24+[3]Hoja4!G24+[3]Hoja5!G24+[3]Hoja6!G24+[3]Hoja7!G24+[3]Hoja8!G25+[3]Hoja9!G24+[3]Hoja10!G24+[3]Hoja12!G24+[3]Hoja13!G24+[3]Hoja15!G24+[3]Hoja14!G24+[3]Hoja11!G24+[3]Hoja16!G24+[3]Hoja17!G24+[3]Hoja18!G24+[3]Hoja19!G24</f>
        <v>0</v>
      </c>
      <c r="H23" s="37">
        <f>+'[3]Formulario PPGR8'!G23</f>
        <v>300000</v>
      </c>
      <c r="I23" s="37">
        <v>0</v>
      </c>
      <c r="J23" s="63">
        <f t="shared" si="0"/>
        <v>300000</v>
      </c>
      <c r="K23" s="64">
        <f t="shared" si="1"/>
        <v>9.6776229653139992E-2</v>
      </c>
    </row>
    <row r="24" spans="1:11" ht="12.75" x14ac:dyDescent="0.2">
      <c r="A24" s="546">
        <v>2</v>
      </c>
      <c r="B24" s="547">
        <v>1</v>
      </c>
      <c r="C24" s="547">
        <v>1</v>
      </c>
      <c r="D24" s="547">
        <v>1</v>
      </c>
      <c r="E24" s="547" t="s">
        <v>316</v>
      </c>
      <c r="F24" s="549" t="s">
        <v>329</v>
      </c>
      <c r="G24" s="37">
        <f>+[3]Hoja3!G25+[3]Hoja4!G25+[3]Hoja5!G25+[3]Hoja6!G25+[3]Hoja7!G25+[3]Hoja8!G26+[3]Hoja9!G25+[3]Hoja10!G25+[3]Hoja12!G25+[3]Hoja13!G25+[3]Hoja15!G25+[3]Hoja14!G25+[3]Hoja11!G25+[3]Hoja16!G25+[3]Hoja17!G25+[3]Hoja18!G25+[3]Hoja19!G25</f>
        <v>0</v>
      </c>
      <c r="H24" s="37">
        <f>+'[3]Formulario PPGR8'!G24</f>
        <v>0</v>
      </c>
      <c r="I24" s="37">
        <v>0</v>
      </c>
      <c r="J24" s="63">
        <f t="shared" si="0"/>
        <v>0</v>
      </c>
      <c r="K24" s="64">
        <f t="shared" si="1"/>
        <v>0</v>
      </c>
    </row>
    <row r="25" spans="1:11" ht="12.75" x14ac:dyDescent="0.2">
      <c r="A25" s="546">
        <v>2</v>
      </c>
      <c r="B25" s="547">
        <v>1</v>
      </c>
      <c r="C25" s="547">
        <v>1</v>
      </c>
      <c r="D25" s="547">
        <v>1</v>
      </c>
      <c r="E25" s="547" t="s">
        <v>317</v>
      </c>
      <c r="F25" s="549" t="s">
        <v>83</v>
      </c>
      <c r="G25" s="37">
        <f>+[3]Hoja3!G26+[3]Hoja4!G26+[3]Hoja5!G26+[3]Hoja6!G26+[3]Hoja7!G26+[3]Hoja8!G27+[3]Hoja9!G26+[3]Hoja10!G26+[3]Hoja12!G26+[3]Hoja13!G26+[3]Hoja15!G26+[3]Hoja14!G26+[3]Hoja11!G26+[3]Hoja16!G26+[3]Hoja17!G26+[3]Hoja18!G26+[3]Hoja19!G26</f>
        <v>0</v>
      </c>
      <c r="H25" s="37">
        <f>+'[3]Formulario PPGR8'!G25</f>
        <v>0</v>
      </c>
      <c r="I25" s="37">
        <v>0</v>
      </c>
      <c r="J25" s="63">
        <f t="shared" si="0"/>
        <v>0</v>
      </c>
      <c r="K25" s="64">
        <f t="shared" si="1"/>
        <v>0</v>
      </c>
    </row>
    <row r="26" spans="1:11" ht="12.75" x14ac:dyDescent="0.2">
      <c r="A26" s="546">
        <v>2</v>
      </c>
      <c r="B26" s="547">
        <v>1</v>
      </c>
      <c r="C26" s="547">
        <v>1</v>
      </c>
      <c r="D26" s="547">
        <v>1</v>
      </c>
      <c r="E26" s="547" t="s">
        <v>318</v>
      </c>
      <c r="F26" s="549" t="s">
        <v>84</v>
      </c>
      <c r="G26" s="37">
        <f>+[3]Hoja3!G27+[3]Hoja4!G27+[3]Hoja5!G27+[3]Hoja6!G27+[3]Hoja7!G27+[3]Hoja8!G28+[3]Hoja9!G27+[3]Hoja10!G27+[3]Hoja12!G27+[3]Hoja13!G27+[3]Hoja15!G27+[3]Hoja14!G27+[3]Hoja11!G27+[3]Hoja16!G27+[3]Hoja17!G27+[3]Hoja18!G27+[3]Hoja19!G27</f>
        <v>0</v>
      </c>
      <c r="H26" s="37">
        <f>+'[3]Formulario PPGR8'!G26</f>
        <v>0</v>
      </c>
      <c r="I26" s="37">
        <v>0</v>
      </c>
      <c r="J26" s="63">
        <f t="shared" si="0"/>
        <v>0</v>
      </c>
      <c r="K26" s="64">
        <f t="shared" si="1"/>
        <v>0</v>
      </c>
    </row>
    <row r="27" spans="1:11" ht="12.75" x14ac:dyDescent="0.2">
      <c r="A27" s="546">
        <v>2</v>
      </c>
      <c r="B27" s="547">
        <v>1</v>
      </c>
      <c r="C27" s="547">
        <v>1</v>
      </c>
      <c r="D27" s="547">
        <v>1</v>
      </c>
      <c r="E27" s="547" t="s">
        <v>330</v>
      </c>
      <c r="F27" s="549" t="s">
        <v>331</v>
      </c>
      <c r="G27" s="37">
        <f>+[3]Hoja3!G28+[3]Hoja4!G28+[3]Hoja5!G28+[3]Hoja6!G28+[3]Hoja7!G28+[3]Hoja8!G29+[3]Hoja9!G28+[3]Hoja10!G28+[3]Hoja12!G28+[3]Hoja13!G28+[3]Hoja15!G28+[3]Hoja14!G28+[3]Hoja11!G28+[3]Hoja16!G28+[3]Hoja17!G28+[3]Hoja18!G28+[3]Hoja19!G28</f>
        <v>0</v>
      </c>
      <c r="H27" s="37">
        <f>+'[3]Formulario PPGR8'!G27</f>
        <v>0</v>
      </c>
      <c r="I27" s="37">
        <v>0</v>
      </c>
      <c r="J27" s="63">
        <f t="shared" si="0"/>
        <v>0</v>
      </c>
      <c r="K27" s="64">
        <f t="shared" si="1"/>
        <v>0</v>
      </c>
    </row>
    <row r="28" spans="1:11" ht="12.75" x14ac:dyDescent="0.2">
      <c r="A28" s="543">
        <v>2</v>
      </c>
      <c r="B28" s="544">
        <v>1</v>
      </c>
      <c r="C28" s="544">
        <v>1</v>
      </c>
      <c r="D28" s="544">
        <v>2</v>
      </c>
      <c r="E28" s="544"/>
      <c r="F28" s="545" t="s">
        <v>85</v>
      </c>
      <c r="G28" s="35">
        <f>SUM(G29:G35)</f>
        <v>0</v>
      </c>
      <c r="H28" s="35">
        <f>SUM(H29:H35)</f>
        <v>7300968.2199999997</v>
      </c>
      <c r="I28" s="35">
        <f>SUM(I29:I35)</f>
        <v>0</v>
      </c>
      <c r="J28" s="35">
        <f>SUM(J29:J35)</f>
        <v>7300968.2199999997</v>
      </c>
      <c r="K28" s="36">
        <f>SUM(K29:K35)</f>
        <v>2.3552005904966555</v>
      </c>
    </row>
    <row r="29" spans="1:11" ht="12.75" x14ac:dyDescent="0.2">
      <c r="A29" s="546">
        <v>2</v>
      </c>
      <c r="B29" s="547">
        <v>1</v>
      </c>
      <c r="C29" s="547">
        <v>1</v>
      </c>
      <c r="D29" s="547">
        <v>2</v>
      </c>
      <c r="E29" s="547" t="s">
        <v>314</v>
      </c>
      <c r="F29" s="549" t="s">
        <v>86</v>
      </c>
      <c r="G29" s="37">
        <v>0</v>
      </c>
      <c r="H29" s="37">
        <f>+'[3]Formulario PPGR8'!G29</f>
        <v>7106568.2199999997</v>
      </c>
      <c r="I29" s="37">
        <v>0</v>
      </c>
      <c r="J29" s="63">
        <f t="shared" ref="J29:J35" si="2">SUBTOTAL(9,G29:I29)</f>
        <v>7106568.2199999997</v>
      </c>
      <c r="K29" s="64">
        <f t="shared" ref="K29:K35" si="3">IFERROR(J29/$J$18*100,"0.00")</f>
        <v>2.2924895936814207</v>
      </c>
    </row>
    <row r="30" spans="1:11" ht="12.75" x14ac:dyDescent="0.2">
      <c r="A30" s="546">
        <v>2</v>
      </c>
      <c r="B30" s="547">
        <v>1</v>
      </c>
      <c r="C30" s="547">
        <v>1</v>
      </c>
      <c r="D30" s="547">
        <v>2</v>
      </c>
      <c r="E30" s="547" t="s">
        <v>315</v>
      </c>
      <c r="F30" s="549" t="s">
        <v>87</v>
      </c>
      <c r="G30" s="37">
        <v>0</v>
      </c>
      <c r="H30" s="37">
        <f>+'[3]Formulario PPGR8'!G30</f>
        <v>0</v>
      </c>
      <c r="I30" s="37">
        <v>0</v>
      </c>
      <c r="J30" s="63">
        <f t="shared" si="2"/>
        <v>0</v>
      </c>
      <c r="K30" s="64">
        <f t="shared" si="3"/>
        <v>0</v>
      </c>
    </row>
    <row r="31" spans="1:11" ht="12.75" x14ac:dyDescent="0.2">
      <c r="A31" s="546">
        <v>2</v>
      </c>
      <c r="B31" s="547">
        <v>1</v>
      </c>
      <c r="C31" s="547">
        <v>1</v>
      </c>
      <c r="D31" s="547">
        <v>2</v>
      </c>
      <c r="E31" s="547" t="s">
        <v>316</v>
      </c>
      <c r="F31" s="549" t="s">
        <v>23</v>
      </c>
      <c r="G31" s="37">
        <v>0</v>
      </c>
      <c r="H31" s="37">
        <f>+'[3]Formulario PPGR8'!G31</f>
        <v>194400</v>
      </c>
      <c r="I31" s="37">
        <v>0</v>
      </c>
      <c r="J31" s="63">
        <f t="shared" si="2"/>
        <v>194400</v>
      </c>
      <c r="K31" s="64">
        <f t="shared" si="3"/>
        <v>6.2710996815234704E-2</v>
      </c>
    </row>
    <row r="32" spans="1:11" ht="12.75" x14ac:dyDescent="0.2">
      <c r="A32" s="546">
        <v>2</v>
      </c>
      <c r="B32" s="547">
        <v>1</v>
      </c>
      <c r="C32" s="547">
        <v>1</v>
      </c>
      <c r="D32" s="547">
        <v>2</v>
      </c>
      <c r="E32" s="547" t="s">
        <v>317</v>
      </c>
      <c r="F32" s="549" t="s">
        <v>88</v>
      </c>
      <c r="G32" s="37">
        <v>0</v>
      </c>
      <c r="H32" s="37">
        <f>+'[3]Formulario PPGR8'!G32</f>
        <v>0</v>
      </c>
      <c r="I32" s="37">
        <v>0</v>
      </c>
      <c r="J32" s="63">
        <f t="shared" si="2"/>
        <v>0</v>
      </c>
      <c r="K32" s="64">
        <f t="shared" si="3"/>
        <v>0</v>
      </c>
    </row>
    <row r="33" spans="1:11" ht="12.75" x14ac:dyDescent="0.2">
      <c r="A33" s="546">
        <v>2</v>
      </c>
      <c r="B33" s="547">
        <v>1</v>
      </c>
      <c r="C33" s="547">
        <v>1</v>
      </c>
      <c r="D33" s="547">
        <v>2</v>
      </c>
      <c r="E33" s="547" t="s">
        <v>318</v>
      </c>
      <c r="F33" s="549" t="s">
        <v>89</v>
      </c>
      <c r="G33" s="37">
        <v>0</v>
      </c>
      <c r="H33" s="37">
        <f>+'[3]Formulario PPGR8'!G33</f>
        <v>0</v>
      </c>
      <c r="I33" s="37">
        <v>0</v>
      </c>
      <c r="J33" s="63">
        <f t="shared" si="2"/>
        <v>0</v>
      </c>
      <c r="K33" s="64">
        <f t="shared" si="3"/>
        <v>0</v>
      </c>
    </row>
    <row r="34" spans="1:11" ht="12.75" x14ac:dyDescent="0.2">
      <c r="A34" s="546">
        <v>2</v>
      </c>
      <c r="B34" s="547">
        <v>1</v>
      </c>
      <c r="C34" s="547">
        <v>1</v>
      </c>
      <c r="D34" s="547">
        <v>2</v>
      </c>
      <c r="E34" s="547" t="s">
        <v>330</v>
      </c>
      <c r="F34" s="549" t="s">
        <v>90</v>
      </c>
      <c r="G34" s="37">
        <v>0</v>
      </c>
      <c r="H34" s="37">
        <f>+'[3]Formulario PPGR8'!G34</f>
        <v>0</v>
      </c>
      <c r="I34" s="37">
        <v>0</v>
      </c>
      <c r="J34" s="63">
        <f t="shared" si="2"/>
        <v>0</v>
      </c>
      <c r="K34" s="64">
        <f t="shared" si="3"/>
        <v>0</v>
      </c>
    </row>
    <row r="35" spans="1:11" ht="12.75" x14ac:dyDescent="0.2">
      <c r="A35" s="546">
        <v>2</v>
      </c>
      <c r="B35" s="547">
        <v>1</v>
      </c>
      <c r="C35" s="547">
        <v>1</v>
      </c>
      <c r="D35" s="547">
        <v>2</v>
      </c>
      <c r="E35" s="547" t="s">
        <v>332</v>
      </c>
      <c r="F35" s="549" t="s">
        <v>25</v>
      </c>
      <c r="G35" s="37">
        <v>0</v>
      </c>
      <c r="H35" s="37">
        <v>0</v>
      </c>
      <c r="I35" s="37">
        <v>0</v>
      </c>
      <c r="J35" s="63">
        <f t="shared" si="2"/>
        <v>0</v>
      </c>
      <c r="K35" s="64">
        <f t="shared" si="3"/>
        <v>0</v>
      </c>
    </row>
    <row r="36" spans="1:11" ht="12.75" x14ac:dyDescent="0.2">
      <c r="A36" s="543">
        <v>2</v>
      </c>
      <c r="B36" s="544">
        <v>1</v>
      </c>
      <c r="C36" s="544">
        <v>1</v>
      </c>
      <c r="D36" s="544">
        <v>3</v>
      </c>
      <c r="E36" s="544"/>
      <c r="F36" s="545" t="s">
        <v>91</v>
      </c>
      <c r="G36" s="35">
        <f>G37</f>
        <v>0</v>
      </c>
      <c r="H36" s="35">
        <f>H37</f>
        <v>0</v>
      </c>
      <c r="I36" s="35">
        <f>I37</f>
        <v>0</v>
      </c>
      <c r="J36" s="35">
        <f>J37</f>
        <v>0</v>
      </c>
      <c r="K36" s="36">
        <f>K37</f>
        <v>0</v>
      </c>
    </row>
    <row r="37" spans="1:11" ht="12.75" x14ac:dyDescent="0.2">
      <c r="A37" s="546">
        <v>2</v>
      </c>
      <c r="B37" s="547">
        <v>1</v>
      </c>
      <c r="C37" s="547">
        <v>1</v>
      </c>
      <c r="D37" s="547">
        <v>3</v>
      </c>
      <c r="E37" s="547" t="s">
        <v>314</v>
      </c>
      <c r="F37" s="549" t="s">
        <v>91</v>
      </c>
      <c r="G37" s="37">
        <f>+[3]Hoja3!G38+[3]Hoja4!G38+[3]Hoja5!G38+[3]Hoja6!G38+[3]Hoja7!G38+[3]Hoja8!G39+[3]Hoja9!G38+[3]Hoja10!G38+[3]Hoja12!G38+[3]Hoja13!G38+[3]Hoja15!G38+[3]Hoja14!G38+[3]Hoja11!G38+[3]Hoja16!G38+[3]Hoja17!G38+[3]Hoja18!G38+[3]Hoja19!G38</f>
        <v>0</v>
      </c>
      <c r="H37" s="37">
        <f>+'[3]Formulario PPGR8'!G37</f>
        <v>0</v>
      </c>
      <c r="I37" s="37">
        <v>0</v>
      </c>
      <c r="J37" s="63">
        <f>SUBTOTAL(9,G37:I37)</f>
        <v>0</v>
      </c>
      <c r="K37" s="64">
        <f>IFERROR(J37/$J$18*100,"0.00")</f>
        <v>0</v>
      </c>
    </row>
    <row r="38" spans="1:11" ht="12.75" x14ac:dyDescent="0.2">
      <c r="A38" s="543">
        <v>2</v>
      </c>
      <c r="B38" s="544">
        <v>1</v>
      </c>
      <c r="C38" s="544">
        <v>1</v>
      </c>
      <c r="D38" s="544">
        <v>4</v>
      </c>
      <c r="E38" s="544"/>
      <c r="F38" s="545" t="s">
        <v>333</v>
      </c>
      <c r="G38" s="35">
        <f>G39</f>
        <v>0</v>
      </c>
      <c r="H38" s="35">
        <f>H39</f>
        <v>3552169.53</v>
      </c>
      <c r="I38" s="35">
        <f>I39</f>
        <v>0</v>
      </c>
      <c r="J38" s="35">
        <f>J39</f>
        <v>3552169.53</v>
      </c>
      <c r="K38" s="36">
        <f>K39</f>
        <v>1.1458852473405543</v>
      </c>
    </row>
    <row r="39" spans="1:11" ht="12.75" x14ac:dyDescent="0.2">
      <c r="A39" s="546">
        <v>2</v>
      </c>
      <c r="B39" s="547">
        <v>1</v>
      </c>
      <c r="C39" s="547">
        <v>1</v>
      </c>
      <c r="D39" s="547">
        <v>4</v>
      </c>
      <c r="E39" s="547" t="s">
        <v>314</v>
      </c>
      <c r="F39" s="549" t="s">
        <v>333</v>
      </c>
      <c r="G39" s="37">
        <f>+[3]Hoja3!G40+[3]Hoja4!G40+[3]Hoja5!G40+[3]Hoja6!G40+[3]Hoja7!G40+[3]Hoja8!G41+[3]Hoja9!G40+[3]Hoja10!G40+[3]Hoja12!G40+[3]Hoja13!G40+[3]Hoja15!G40+[3]Hoja14!G40+[3]Hoja11!G40+[3]Hoja16!G40+[3]Hoja17!G40+[3]Hoja18!G40+[3]Hoja19!G40</f>
        <v>0</v>
      </c>
      <c r="H39" s="37">
        <f>+'[3]Formulario PPGR8'!G39</f>
        <v>3552169.53</v>
      </c>
      <c r="I39" s="37">
        <v>0</v>
      </c>
      <c r="J39" s="63">
        <f>SUBTOTAL(9,G39:I39)</f>
        <v>3552169.53</v>
      </c>
      <c r="K39" s="64">
        <f>IFERROR(J39/$J$18*100,"0.00")</f>
        <v>1.1458852473405543</v>
      </c>
    </row>
    <row r="40" spans="1:11" ht="12.75" x14ac:dyDescent="0.2">
      <c r="A40" s="543">
        <v>2</v>
      </c>
      <c r="B40" s="544">
        <v>1</v>
      </c>
      <c r="C40" s="544">
        <v>1</v>
      </c>
      <c r="D40" s="544">
        <v>5</v>
      </c>
      <c r="E40" s="544"/>
      <c r="F40" s="545" t="s">
        <v>334</v>
      </c>
      <c r="G40" s="35">
        <f>SUM(G41:G44)</f>
        <v>0</v>
      </c>
      <c r="H40" s="35">
        <f>SUM(H41:H44)</f>
        <v>0</v>
      </c>
      <c r="I40" s="35">
        <f>SUM(I41:I44)</f>
        <v>0</v>
      </c>
      <c r="J40" s="35">
        <f>SUM(J41:J44)</f>
        <v>0</v>
      </c>
      <c r="K40" s="36">
        <f>SUM(K41:K44)</f>
        <v>0</v>
      </c>
    </row>
    <row r="41" spans="1:11" ht="12.75" x14ac:dyDescent="0.2">
      <c r="A41" s="546">
        <v>2</v>
      </c>
      <c r="B41" s="547">
        <v>1</v>
      </c>
      <c r="C41" s="547">
        <v>1</v>
      </c>
      <c r="D41" s="547">
        <v>5</v>
      </c>
      <c r="E41" s="547" t="s">
        <v>314</v>
      </c>
      <c r="F41" s="39" t="s">
        <v>334</v>
      </c>
      <c r="G41" s="37">
        <f>+[3]Hoja3!G42+[3]Hoja4!G42+[3]Hoja5!G42+[3]Hoja6!G42+[3]Hoja7!G42+[3]Hoja8!G43+[3]Hoja9!G42+[3]Hoja10!G42+[3]Hoja12!G42+[3]Hoja13!G42+[3]Hoja15!G42+[3]Hoja14!G42+[3]Hoja11!G42+[3]Hoja16!G42+[3]Hoja17!G42+[3]Hoja18!G42+[3]Hoja19!G42</f>
        <v>0</v>
      </c>
      <c r="H41" s="37">
        <f>+'[3]Formulario PPGR8'!G41</f>
        <v>0</v>
      </c>
      <c r="I41" s="37">
        <f>+[3]Hoja3!I42+[3]Hoja4!I42+[3]Hoja5!I42+[3]Hoja6!I42+[3]Hoja7!I42+[3]Hoja8!I43+[3]Hoja9!I42+[3]Hoja10!I42+[3]Hoja12!I42+[3]Hoja13!I42+[3]Hoja15!I42+[3]Hoja14!I42+[3]Hoja11!I42+[3]Hoja16!I42+[3]Hoja17!I42+[3]Hoja18!I42+[3]Hoja19!I42</f>
        <v>0</v>
      </c>
      <c r="J41" s="63">
        <f>SUBTOTAL(9,G41:I41)</f>
        <v>0</v>
      </c>
      <c r="K41" s="64">
        <f>IFERROR(J41/$J$18*100,"0.00")</f>
        <v>0</v>
      </c>
    </row>
    <row r="42" spans="1:11" ht="12.75" x14ac:dyDescent="0.2">
      <c r="A42" s="546">
        <v>2</v>
      </c>
      <c r="B42" s="547">
        <v>1</v>
      </c>
      <c r="C42" s="547">
        <v>1</v>
      </c>
      <c r="D42" s="547">
        <v>5</v>
      </c>
      <c r="E42" s="547" t="s">
        <v>315</v>
      </c>
      <c r="F42" s="549" t="s">
        <v>92</v>
      </c>
      <c r="G42" s="37">
        <f>+[3]Hoja3!G43+[3]Hoja4!G43+[3]Hoja5!G43+[3]Hoja6!G43+[3]Hoja7!G43+[3]Hoja8!G44+[3]Hoja9!G43+[3]Hoja10!G43+[3]Hoja12!G43+[3]Hoja13!G43+[3]Hoja15!G43+[3]Hoja14!G43+[3]Hoja11!G43+[3]Hoja16!G43+[3]Hoja17!G43+[3]Hoja18!G43+[3]Hoja19!G43</f>
        <v>0</v>
      </c>
      <c r="H42" s="37">
        <f>+'[3]Formulario PPGR8'!G42</f>
        <v>0</v>
      </c>
      <c r="I42" s="37">
        <f>+[3]Hoja3!I43+[3]Hoja4!I43+[3]Hoja5!I43+[3]Hoja6!I43+[3]Hoja7!I43+[3]Hoja8!I44+[3]Hoja9!I43+[3]Hoja10!I43+[3]Hoja12!I43+[3]Hoja13!I43+[3]Hoja15!I43+[3]Hoja14!I43+[3]Hoja11!I43+[3]Hoja16!I43+[3]Hoja17!I43+[3]Hoja18!I43+[3]Hoja19!I43</f>
        <v>0</v>
      </c>
      <c r="J42" s="63">
        <f>SUBTOTAL(9,G42:I42)</f>
        <v>0</v>
      </c>
      <c r="K42" s="64">
        <f>IFERROR(J42/$J$18*100,"0.00")</f>
        <v>0</v>
      </c>
    </row>
    <row r="43" spans="1:11" ht="12.75" x14ac:dyDescent="0.2">
      <c r="A43" s="546">
        <v>2</v>
      </c>
      <c r="B43" s="547">
        <v>1</v>
      </c>
      <c r="C43" s="547">
        <v>1</v>
      </c>
      <c r="D43" s="547">
        <v>5</v>
      </c>
      <c r="E43" s="547" t="s">
        <v>316</v>
      </c>
      <c r="F43" s="549" t="s">
        <v>335</v>
      </c>
      <c r="G43" s="37">
        <f>+[3]Hoja3!G44+[3]Hoja4!G44+[3]Hoja5!G44+[3]Hoja6!G44+[3]Hoja7!G44+[3]Hoja8!G45+[3]Hoja9!G44+[3]Hoja10!G44+[3]Hoja12!G44+[3]Hoja13!G44+[3]Hoja15!G44+[3]Hoja14!G44+[3]Hoja11!G44+[3]Hoja16!G44+[3]Hoja17!G44+[3]Hoja18!G44+[3]Hoja19!G44</f>
        <v>0</v>
      </c>
      <c r="H43" s="37">
        <f>+'[3]Formulario PPGR8'!G43</f>
        <v>0</v>
      </c>
      <c r="I43" s="37">
        <f>+[3]Hoja3!I44+[3]Hoja4!I44+[3]Hoja5!I44+[3]Hoja6!I44+[3]Hoja7!I44+[3]Hoja8!I45+[3]Hoja9!I44+[3]Hoja10!I44+[3]Hoja12!I44+[3]Hoja13!I44+[3]Hoja15!I44+[3]Hoja14!I44+[3]Hoja11!I44+[3]Hoja16!I44+[3]Hoja17!I44+[3]Hoja18!I44+[3]Hoja19!I44</f>
        <v>0</v>
      </c>
      <c r="J43" s="63">
        <f>SUBTOTAL(9,G43:I43)</f>
        <v>0</v>
      </c>
      <c r="K43" s="64">
        <f>IFERROR(J43/$J$18*100,"0.00")</f>
        <v>0</v>
      </c>
    </row>
    <row r="44" spans="1:11" ht="12.75" x14ac:dyDescent="0.2">
      <c r="A44" s="546">
        <v>2</v>
      </c>
      <c r="B44" s="547">
        <v>1</v>
      </c>
      <c r="C44" s="547">
        <v>1</v>
      </c>
      <c r="D44" s="547">
        <v>5</v>
      </c>
      <c r="E44" s="547" t="s">
        <v>317</v>
      </c>
      <c r="F44" s="549" t="s">
        <v>311</v>
      </c>
      <c r="G44" s="37">
        <f>+[3]Hoja3!G45+[3]Hoja4!G45+[3]Hoja5!G45+[3]Hoja6!G45+[3]Hoja7!G45+[3]Hoja8!G46+[3]Hoja9!G45+[3]Hoja10!G45+[3]Hoja12!G45+[3]Hoja13!G45+[3]Hoja15!G45+[3]Hoja14!G45+[3]Hoja11!G45+[3]Hoja16!G45+[3]Hoja17!G45+[3]Hoja18!G45+[3]Hoja19!G45</f>
        <v>0</v>
      </c>
      <c r="H44" s="37">
        <f>+'[3]Formulario PPGR8'!G44</f>
        <v>0</v>
      </c>
      <c r="I44" s="37">
        <f>+[3]Hoja3!I45+[3]Hoja4!I45+[3]Hoja5!I45+[3]Hoja6!I45+[3]Hoja7!I45+[3]Hoja8!I46+[3]Hoja9!I45+[3]Hoja10!I45+[3]Hoja12!I45+[3]Hoja13!I45+[3]Hoja15!I45+[3]Hoja14!I45+[3]Hoja11!I45+[3]Hoja16!I45+[3]Hoja17!I45+[3]Hoja18!I45+[3]Hoja19!I45</f>
        <v>0</v>
      </c>
      <c r="J44" s="63">
        <f>SUBTOTAL(9,G44:I44)</f>
        <v>0</v>
      </c>
      <c r="K44" s="64">
        <f>IFERROR(J44/$J$18*100,"0.00")</f>
        <v>0</v>
      </c>
    </row>
    <row r="45" spans="1:11" ht="12.75" x14ac:dyDescent="0.2">
      <c r="A45" s="543">
        <v>2</v>
      </c>
      <c r="B45" s="544">
        <v>1</v>
      </c>
      <c r="C45" s="544">
        <v>1</v>
      </c>
      <c r="D45" s="544">
        <v>6</v>
      </c>
      <c r="E45" s="544"/>
      <c r="F45" s="545" t="s">
        <v>336</v>
      </c>
      <c r="G45" s="35">
        <f>G46</f>
        <v>0</v>
      </c>
      <c r="H45" s="35">
        <f>H46</f>
        <v>0</v>
      </c>
      <c r="I45" s="35">
        <f>I46</f>
        <v>0</v>
      </c>
      <c r="J45" s="35">
        <f>J46</f>
        <v>0</v>
      </c>
      <c r="K45" s="36">
        <f>K46</f>
        <v>0</v>
      </c>
    </row>
    <row r="46" spans="1:11" ht="12.75" x14ac:dyDescent="0.2">
      <c r="A46" s="546">
        <v>2</v>
      </c>
      <c r="B46" s="547">
        <v>1</v>
      </c>
      <c r="C46" s="547">
        <v>1</v>
      </c>
      <c r="D46" s="547">
        <v>6</v>
      </c>
      <c r="E46" s="547" t="s">
        <v>314</v>
      </c>
      <c r="F46" s="549" t="s">
        <v>336</v>
      </c>
      <c r="G46" s="37">
        <f>+[3]Hoja3!G47+[3]Hoja4!G47+[3]Hoja5!G47+[3]Hoja6!G47+[3]Hoja7!G47+[3]Hoja8!G48+[3]Hoja9!G47+[3]Hoja10!G47+[3]Hoja12!G47+[3]Hoja13!G47+[3]Hoja15!G47+[3]Hoja14!G47+[3]Hoja11!G47+[3]Hoja16!G47+[3]Hoja17!G47+[3]Hoja18!G47+[3]Hoja19!G47</f>
        <v>0</v>
      </c>
      <c r="H46" s="37">
        <f>+'[3]Formulario PPGR8'!G46</f>
        <v>0</v>
      </c>
      <c r="I46" s="37">
        <f>+[3]Hoja3!I47+[3]Hoja4!I47+[3]Hoja5!I47+[3]Hoja6!I47+[3]Hoja7!I47+[3]Hoja8!I48+[3]Hoja9!I47+[3]Hoja10!I47+[3]Hoja12!I47+[3]Hoja13!I47+[3]Hoja15!I47+[3]Hoja14!I47+[3]Hoja11!I47+[3]Hoja16!I47+[3]Hoja17!I47+[3]Hoja18!I47+[3]Hoja19!I47</f>
        <v>0</v>
      </c>
      <c r="J46" s="63">
        <f>SUBTOTAL(9,G46:I46)</f>
        <v>0</v>
      </c>
      <c r="K46" s="64">
        <f>IFERROR(J46/$J$18*100,"0.00")</f>
        <v>0</v>
      </c>
    </row>
    <row r="47" spans="1:11" ht="12.75" x14ac:dyDescent="0.2">
      <c r="A47" s="540">
        <v>2</v>
      </c>
      <c r="B47" s="541">
        <v>1</v>
      </c>
      <c r="C47" s="541">
        <v>2</v>
      </c>
      <c r="D47" s="541"/>
      <c r="E47" s="541"/>
      <c r="F47" s="542" t="s">
        <v>10</v>
      </c>
      <c r="G47" s="33">
        <f>+G48+G50+G61</f>
        <v>0</v>
      </c>
      <c r="H47" s="33">
        <f>+H48+H50+H61</f>
        <v>0</v>
      </c>
      <c r="I47" s="33">
        <f>+I48+I50+I61</f>
        <v>0</v>
      </c>
      <c r="J47" s="33">
        <f>+J48+J50+J61</f>
        <v>0</v>
      </c>
      <c r="K47" s="34">
        <f>+K48+K50+K61</f>
        <v>0</v>
      </c>
    </row>
    <row r="48" spans="1:11" ht="12.75" x14ac:dyDescent="0.2">
      <c r="A48" s="543">
        <v>2</v>
      </c>
      <c r="B48" s="544">
        <v>1</v>
      </c>
      <c r="C48" s="544">
        <v>2</v>
      </c>
      <c r="D48" s="544">
        <v>1</v>
      </c>
      <c r="E48" s="544"/>
      <c r="F48" s="545" t="s">
        <v>93</v>
      </c>
      <c r="G48" s="35">
        <f>G49</f>
        <v>0</v>
      </c>
      <c r="H48" s="35">
        <f>H49</f>
        <v>0</v>
      </c>
      <c r="I48" s="35">
        <f>I49</f>
        <v>0</v>
      </c>
      <c r="J48" s="35">
        <f>J49</f>
        <v>0</v>
      </c>
      <c r="K48" s="36">
        <f>K49</f>
        <v>0</v>
      </c>
    </row>
    <row r="49" spans="1:11" ht="12.75" x14ac:dyDescent="0.2">
      <c r="A49" s="546">
        <v>2</v>
      </c>
      <c r="B49" s="547">
        <v>1</v>
      </c>
      <c r="C49" s="547">
        <v>2</v>
      </c>
      <c r="D49" s="547">
        <v>1</v>
      </c>
      <c r="E49" s="547" t="s">
        <v>314</v>
      </c>
      <c r="F49" s="549" t="s">
        <v>93</v>
      </c>
      <c r="G49" s="37">
        <f>+[3]Hoja3!G50+[3]Hoja4!G50+[3]Hoja5!G50+[3]Hoja6!G50+[3]Hoja7!G50+[3]Hoja8!G51+[3]Hoja9!G50+[3]Hoja10!G50+[3]Hoja12!G50+[3]Hoja13!G50+[3]Hoja15!G50+[3]Hoja14!G50+[3]Hoja11!G50+[3]Hoja16!G50+[3]Hoja17!G50+[3]Hoja18!G50+[3]Hoja19!G50</f>
        <v>0</v>
      </c>
      <c r="H49" s="37">
        <f>+'[3]Formulario PPGR8'!G49</f>
        <v>0</v>
      </c>
      <c r="I49" s="37">
        <f>+[3]Hoja3!I50+[3]Hoja4!I50+[3]Hoja5!I50+[3]Hoja6!I50+[3]Hoja7!I50+[3]Hoja8!I51+[3]Hoja9!I50+[3]Hoja10!I50+[3]Hoja12!I50+[3]Hoja13!I50+[3]Hoja15!I50+[3]Hoja14!I50+[3]Hoja11!I50+[3]Hoja16!I50+[3]Hoja17!I50+[3]Hoja18!I50+[3]Hoja19!I50</f>
        <v>0</v>
      </c>
      <c r="J49" s="63">
        <f>SUBTOTAL(9,G49:I49)</f>
        <v>0</v>
      </c>
      <c r="K49" s="64">
        <f>IFERROR(J49/$J$18*100,"0.00")</f>
        <v>0</v>
      </c>
    </row>
    <row r="50" spans="1:11" ht="12.75" x14ac:dyDescent="0.2">
      <c r="A50" s="543">
        <v>2</v>
      </c>
      <c r="B50" s="544">
        <v>1</v>
      </c>
      <c r="C50" s="544">
        <v>2</v>
      </c>
      <c r="D50" s="544">
        <v>2</v>
      </c>
      <c r="E50" s="544"/>
      <c r="F50" s="545" t="s">
        <v>94</v>
      </c>
      <c r="G50" s="35">
        <f>SUM(G51:G60)</f>
        <v>0</v>
      </c>
      <c r="H50" s="35">
        <f>SUM(H51:H60)</f>
        <v>0</v>
      </c>
      <c r="I50" s="35">
        <f>SUM(I51:I60)</f>
        <v>0</v>
      </c>
      <c r="J50" s="35">
        <f>SUM(J51:J60)</f>
        <v>0</v>
      </c>
      <c r="K50" s="36">
        <f>SUM(K51:K60)</f>
        <v>0</v>
      </c>
    </row>
    <row r="51" spans="1:11" ht="12.75" x14ac:dyDescent="0.2">
      <c r="A51" s="546">
        <v>2</v>
      </c>
      <c r="B51" s="547">
        <v>1</v>
      </c>
      <c r="C51" s="547">
        <v>2</v>
      </c>
      <c r="D51" s="547">
        <v>2</v>
      </c>
      <c r="E51" s="547" t="s">
        <v>314</v>
      </c>
      <c r="F51" s="549" t="s">
        <v>95</v>
      </c>
      <c r="G51" s="37">
        <f>+[3]Hoja3!G52+[3]Hoja4!G52+[3]Hoja5!G52+[3]Hoja6!G52+[3]Hoja7!G52+[3]Hoja8!G53+[3]Hoja9!G52+[3]Hoja10!G52+[3]Hoja12!G52+[3]Hoja13!G52+[3]Hoja15!G52+[3]Hoja14!G52+[3]Hoja11!G52+[3]Hoja16!G52+[3]Hoja17!G52+[3]Hoja18!G52+[3]Hoja19!G52</f>
        <v>0</v>
      </c>
      <c r="H51" s="37">
        <f>+'[3]Formulario PPGR8'!G51</f>
        <v>0</v>
      </c>
      <c r="I51" s="37">
        <f>+[3]Hoja3!I52+[3]Hoja4!I52+[3]Hoja5!I52+[3]Hoja6!I52+[3]Hoja7!I52+[3]Hoja8!I53+[3]Hoja9!I52+[3]Hoja10!I52+[3]Hoja12!I52+[3]Hoja13!I52+[3]Hoja15!I52+[3]Hoja14!I52+[3]Hoja11!I52+[3]Hoja16!I52+[3]Hoja17!I52+[3]Hoja18!I52+[3]Hoja19!I52</f>
        <v>0</v>
      </c>
      <c r="J51" s="63">
        <f t="shared" ref="J51:J60" si="4">SUBTOTAL(9,G51:I51)</f>
        <v>0</v>
      </c>
      <c r="K51" s="64">
        <f t="shared" ref="K51:K60" si="5">IFERROR(J51/$J$18*100,"0.00")</f>
        <v>0</v>
      </c>
    </row>
    <row r="52" spans="1:11" ht="12.75" x14ac:dyDescent="0.2">
      <c r="A52" s="546">
        <v>2</v>
      </c>
      <c r="B52" s="547">
        <v>1</v>
      </c>
      <c r="C52" s="547">
        <v>2</v>
      </c>
      <c r="D52" s="547">
        <v>2</v>
      </c>
      <c r="E52" s="547" t="s">
        <v>315</v>
      </c>
      <c r="F52" s="549" t="s">
        <v>96</v>
      </c>
      <c r="G52" s="37">
        <f>+[3]Hoja3!G53+[3]Hoja4!G53+[3]Hoja5!G53+[3]Hoja6!G53+[3]Hoja7!G53+[3]Hoja8!G54+[3]Hoja9!G53+[3]Hoja10!G53+[3]Hoja12!G53+[3]Hoja13!G53+[3]Hoja15!G53+[3]Hoja14!G53+[3]Hoja11!G53+[3]Hoja16!G53+[3]Hoja17!G53+[3]Hoja18!G53+[3]Hoja19!G53</f>
        <v>0</v>
      </c>
      <c r="H52" s="37">
        <f>+'[3]Formulario PPGR8'!G52</f>
        <v>0</v>
      </c>
      <c r="I52" s="37">
        <f>+[3]Hoja3!I53+[3]Hoja4!I53+[3]Hoja5!I53+[3]Hoja6!I53+[3]Hoja7!I53+[3]Hoja8!I54+[3]Hoja9!I53+[3]Hoja10!I53+[3]Hoja12!I53+[3]Hoja13!I53+[3]Hoja15!I53+[3]Hoja14!I53+[3]Hoja11!I53+[3]Hoja16!I53+[3]Hoja17!I53+[3]Hoja18!I53+[3]Hoja19!I53</f>
        <v>0</v>
      </c>
      <c r="J52" s="63">
        <f t="shared" si="4"/>
        <v>0</v>
      </c>
      <c r="K52" s="64">
        <f t="shared" si="5"/>
        <v>0</v>
      </c>
    </row>
    <row r="53" spans="1:11" ht="12.75" x14ac:dyDescent="0.2">
      <c r="A53" s="546">
        <v>2</v>
      </c>
      <c r="B53" s="547">
        <v>1</v>
      </c>
      <c r="C53" s="547">
        <v>2</v>
      </c>
      <c r="D53" s="547">
        <v>2</v>
      </c>
      <c r="E53" s="547" t="s">
        <v>316</v>
      </c>
      <c r="F53" s="550" t="s">
        <v>97</v>
      </c>
      <c r="G53" s="37">
        <f>+[3]Hoja3!G54+[3]Hoja4!G54+[3]Hoja5!G54+[3]Hoja6!G54+[3]Hoja7!G54+[3]Hoja8!G55+[3]Hoja9!G54+[3]Hoja10!G54+[3]Hoja12!G54+[3]Hoja13!G54+[3]Hoja15!G54+[3]Hoja14!G54+[3]Hoja11!G54+[3]Hoja16!G54+[3]Hoja17!G54+[3]Hoja18!G54+[3]Hoja19!G54</f>
        <v>0</v>
      </c>
      <c r="H53" s="37">
        <f>+'[3]Formulario PPGR8'!G53</f>
        <v>0</v>
      </c>
      <c r="I53" s="37">
        <f>+[3]Hoja3!I54+[3]Hoja4!I54+[3]Hoja5!I54+[3]Hoja6!I54+[3]Hoja7!I54+[3]Hoja8!I55+[3]Hoja9!I54+[3]Hoja10!I54+[3]Hoja12!I54+[3]Hoja13!I54+[3]Hoja15!I54+[3]Hoja14!I54+[3]Hoja11!I54+[3]Hoja16!I54+[3]Hoja17!I54+[3]Hoja18!I54+[3]Hoja19!I54</f>
        <v>0</v>
      </c>
      <c r="J53" s="63">
        <f t="shared" si="4"/>
        <v>0</v>
      </c>
      <c r="K53" s="64">
        <f t="shared" si="5"/>
        <v>0</v>
      </c>
    </row>
    <row r="54" spans="1:11" ht="12.75" x14ac:dyDescent="0.2">
      <c r="A54" s="546">
        <v>2</v>
      </c>
      <c r="B54" s="547">
        <v>1</v>
      </c>
      <c r="C54" s="547">
        <v>2</v>
      </c>
      <c r="D54" s="547">
        <v>2</v>
      </c>
      <c r="E54" s="547" t="s">
        <v>317</v>
      </c>
      <c r="F54" s="549" t="s">
        <v>98</v>
      </c>
      <c r="G54" s="37">
        <f>+[3]Hoja3!G55+[3]Hoja4!G55+[3]Hoja5!G55+[3]Hoja6!G55+[3]Hoja7!G55+[3]Hoja8!G56+[3]Hoja9!G55+[3]Hoja10!G55+[3]Hoja12!G55+[3]Hoja13!G55+[3]Hoja15!G55+[3]Hoja14!G55+[3]Hoja11!G55+[3]Hoja16!G55+[3]Hoja17!G55+[3]Hoja18!G55+[3]Hoja19!G55</f>
        <v>0</v>
      </c>
      <c r="H54" s="37">
        <f>+'[3]Formulario PPGR8'!G54</f>
        <v>0</v>
      </c>
      <c r="I54" s="37">
        <f>+[3]Hoja3!I55+[3]Hoja4!I55+[3]Hoja5!I55+[3]Hoja6!I55+[3]Hoja7!I55+[3]Hoja8!I56+[3]Hoja9!I55+[3]Hoja10!I55+[3]Hoja12!I55+[3]Hoja13!I55+[3]Hoja15!I55+[3]Hoja14!I55+[3]Hoja11!I55+[3]Hoja16!I55+[3]Hoja17!I55+[3]Hoja18!I55+[3]Hoja19!I55</f>
        <v>0</v>
      </c>
      <c r="J54" s="63">
        <f t="shared" si="4"/>
        <v>0</v>
      </c>
      <c r="K54" s="64">
        <f t="shared" si="5"/>
        <v>0</v>
      </c>
    </row>
    <row r="55" spans="1:11" ht="12.75" x14ac:dyDescent="0.2">
      <c r="A55" s="546">
        <v>2</v>
      </c>
      <c r="B55" s="547">
        <v>1</v>
      </c>
      <c r="C55" s="547">
        <v>2</v>
      </c>
      <c r="D55" s="547">
        <v>2</v>
      </c>
      <c r="E55" s="547" t="s">
        <v>318</v>
      </c>
      <c r="F55" s="549" t="s">
        <v>99</v>
      </c>
      <c r="G55" s="37">
        <f>+[3]Hoja3!G56+[3]Hoja4!G56+[3]Hoja5!G56+[3]Hoja6!G56+[3]Hoja7!G56+[3]Hoja8!G57+[3]Hoja9!G56+[3]Hoja10!G56+[3]Hoja12!G56+[3]Hoja13!G56+[3]Hoja15!G56+[3]Hoja14!G56+[3]Hoja11!G56+[3]Hoja16!G56+[3]Hoja17!G56+[3]Hoja18!G56+[3]Hoja19!G56</f>
        <v>0</v>
      </c>
      <c r="H55" s="37">
        <f>+'[3]Formulario PPGR8'!G55</f>
        <v>0</v>
      </c>
      <c r="I55" s="37">
        <f>+[3]Hoja3!I56+[3]Hoja4!I56+[3]Hoja5!I56+[3]Hoja6!I56+[3]Hoja7!I56+[3]Hoja8!I57+[3]Hoja9!I56+[3]Hoja10!I56+[3]Hoja12!I56+[3]Hoja13!I56+[3]Hoja15!I56+[3]Hoja14!I56+[3]Hoja11!I56+[3]Hoja16!I56+[3]Hoja17!I56+[3]Hoja18!I56+[3]Hoja19!I56</f>
        <v>0</v>
      </c>
      <c r="J55" s="63">
        <f t="shared" si="4"/>
        <v>0</v>
      </c>
      <c r="K55" s="64">
        <f t="shared" si="5"/>
        <v>0</v>
      </c>
    </row>
    <row r="56" spans="1:11" ht="12.75" x14ac:dyDescent="0.2">
      <c r="A56" s="546">
        <v>2</v>
      </c>
      <c r="B56" s="547">
        <v>1</v>
      </c>
      <c r="C56" s="547">
        <v>2</v>
      </c>
      <c r="D56" s="547">
        <v>2</v>
      </c>
      <c r="E56" s="547" t="s">
        <v>330</v>
      </c>
      <c r="F56" s="549" t="s">
        <v>100</v>
      </c>
      <c r="G56" s="37">
        <f>+[3]Hoja3!G57+[3]Hoja4!G57+[3]Hoja5!G57+[3]Hoja6!G57+[3]Hoja7!G57+[3]Hoja8!G58+[3]Hoja9!G57+[3]Hoja10!G57+[3]Hoja12!G57+[3]Hoja13!G57+[3]Hoja15!G57+[3]Hoja14!G57+[3]Hoja11!G57+[3]Hoja16!G57+[3]Hoja17!G57+[3]Hoja18!G57+[3]Hoja19!G57</f>
        <v>0</v>
      </c>
      <c r="H56" s="37">
        <f>+'[3]Formulario PPGR8'!G56</f>
        <v>0</v>
      </c>
      <c r="I56" s="37">
        <f>+[3]Hoja3!I57+[3]Hoja4!I57+[3]Hoja5!I57+[3]Hoja6!I57+[3]Hoja7!I57+[3]Hoja8!I58+[3]Hoja9!I57+[3]Hoja10!I57+[3]Hoja12!I57+[3]Hoja13!I57+[3]Hoja15!I57+[3]Hoja14!I57+[3]Hoja11!I57+[3]Hoja16!I57+[3]Hoja17!I57+[3]Hoja18!I57+[3]Hoja19!I57</f>
        <v>0</v>
      </c>
      <c r="J56" s="63">
        <f t="shared" si="4"/>
        <v>0</v>
      </c>
      <c r="K56" s="64">
        <f t="shared" si="5"/>
        <v>0</v>
      </c>
    </row>
    <row r="57" spans="1:11" ht="12.75" x14ac:dyDescent="0.2">
      <c r="A57" s="546">
        <v>2</v>
      </c>
      <c r="B57" s="547">
        <v>1</v>
      </c>
      <c r="C57" s="547">
        <v>2</v>
      </c>
      <c r="D57" s="547">
        <v>2</v>
      </c>
      <c r="E57" s="547" t="s">
        <v>332</v>
      </c>
      <c r="F57" s="549" t="s">
        <v>101</v>
      </c>
      <c r="G57" s="37">
        <f>+[3]Hoja3!G58+[3]Hoja4!G58+[3]Hoja5!G58+[3]Hoja6!G58+[3]Hoja7!G58+[3]Hoja8!G59+[3]Hoja9!G58+[3]Hoja10!G58+[3]Hoja12!G58+[3]Hoja13!G58+[3]Hoja15!G58+[3]Hoja14!G58+[3]Hoja11!G58+[3]Hoja16!G58+[3]Hoja17!G58+[3]Hoja18!G58+[3]Hoja19!G58</f>
        <v>0</v>
      </c>
      <c r="H57" s="37">
        <f>+'[3]Formulario PPGR8'!G57</f>
        <v>0</v>
      </c>
      <c r="I57" s="37">
        <f>+[3]Hoja3!I58+[3]Hoja4!I58+[3]Hoja5!I58+[3]Hoja6!I58+[3]Hoja7!I58+[3]Hoja8!I59+[3]Hoja9!I58+[3]Hoja10!I58+[3]Hoja12!I58+[3]Hoja13!I58+[3]Hoja15!I58+[3]Hoja14!I58+[3]Hoja11!I58+[3]Hoja16!I58+[3]Hoja17!I58+[3]Hoja18!I58+[3]Hoja19!I58</f>
        <v>0</v>
      </c>
      <c r="J57" s="63">
        <f t="shared" si="4"/>
        <v>0</v>
      </c>
      <c r="K57" s="64">
        <f t="shared" si="5"/>
        <v>0</v>
      </c>
    </row>
    <row r="58" spans="1:11" ht="12.75" x14ac:dyDescent="0.2">
      <c r="A58" s="546">
        <v>2</v>
      </c>
      <c r="B58" s="547">
        <v>1</v>
      </c>
      <c r="C58" s="547">
        <v>2</v>
      </c>
      <c r="D58" s="547">
        <v>2</v>
      </c>
      <c r="E58" s="547" t="s">
        <v>337</v>
      </c>
      <c r="F58" s="549" t="s">
        <v>102</v>
      </c>
      <c r="G58" s="37">
        <f>+[3]Hoja3!G59+[3]Hoja4!G59+[3]Hoja5!G59+[3]Hoja6!G59+[3]Hoja7!G59+[3]Hoja8!G60+[3]Hoja9!G59+[3]Hoja10!G59+[3]Hoja12!G59+[3]Hoja13!G59+[3]Hoja15!G59+[3]Hoja14!G59+[3]Hoja11!G59+[3]Hoja16!G59+[3]Hoja17!G59+[3]Hoja18!G59+[3]Hoja19!G59</f>
        <v>0</v>
      </c>
      <c r="H58" s="37">
        <f>+'[3]Formulario PPGR8'!G58</f>
        <v>0</v>
      </c>
      <c r="I58" s="37">
        <v>0</v>
      </c>
      <c r="J58" s="63">
        <f t="shared" si="4"/>
        <v>0</v>
      </c>
      <c r="K58" s="64">
        <f t="shared" si="5"/>
        <v>0</v>
      </c>
    </row>
    <row r="59" spans="1:11" ht="12.75" x14ac:dyDescent="0.2">
      <c r="A59" s="546">
        <v>2</v>
      </c>
      <c r="B59" s="547">
        <v>1</v>
      </c>
      <c r="C59" s="547">
        <v>2</v>
      </c>
      <c r="D59" s="547">
        <v>2</v>
      </c>
      <c r="E59" s="547" t="s">
        <v>338</v>
      </c>
      <c r="F59" s="549" t="s">
        <v>103</v>
      </c>
      <c r="G59" s="37">
        <f>+[3]Hoja3!G60+[3]Hoja4!G60+[3]Hoja5!G60+[3]Hoja6!G60+[3]Hoja7!G60+[3]Hoja8!G61+[3]Hoja9!G60+[3]Hoja10!G60+[3]Hoja12!G60+[3]Hoja13!G60+[3]Hoja15!G60+[3]Hoja14!G60+[3]Hoja11!G60+[3]Hoja16!G60+[3]Hoja17!G60+[3]Hoja18!G60+[3]Hoja19!G60</f>
        <v>0</v>
      </c>
      <c r="H59" s="37">
        <f>+'[3]Formulario PPGR8'!G59</f>
        <v>0</v>
      </c>
      <c r="I59" s="37">
        <f>+[3]Hoja3!I60+[3]Hoja4!I60+[3]Hoja5!I60+[3]Hoja6!I60+[3]Hoja7!I60+[3]Hoja8!I61+[3]Hoja9!I60+[3]Hoja10!I60+[3]Hoja12!I60+[3]Hoja13!I60+[3]Hoja15!I60+[3]Hoja14!I60+[3]Hoja11!I60+[3]Hoja16!I60+[3]Hoja17!I60+[3]Hoja18!I60+[3]Hoja19!I60</f>
        <v>0</v>
      </c>
      <c r="J59" s="63">
        <f t="shared" si="4"/>
        <v>0</v>
      </c>
      <c r="K59" s="64">
        <f t="shared" si="5"/>
        <v>0</v>
      </c>
    </row>
    <row r="60" spans="1:11" ht="12.75" x14ac:dyDescent="0.2">
      <c r="A60" s="546">
        <v>2</v>
      </c>
      <c r="B60" s="547">
        <v>1</v>
      </c>
      <c r="C60" s="547">
        <v>2</v>
      </c>
      <c r="D60" s="547">
        <v>2</v>
      </c>
      <c r="E60" s="547" t="s">
        <v>339</v>
      </c>
      <c r="F60" s="550" t="s">
        <v>104</v>
      </c>
      <c r="G60" s="37">
        <f>+[3]Hoja3!G61+[3]Hoja4!G61+[3]Hoja5!G61+[3]Hoja6!G61+[3]Hoja7!G61+[3]Hoja8!G62+[3]Hoja9!G61+[3]Hoja10!G61+[3]Hoja12!G61+[3]Hoja13!G61+[3]Hoja15!G61+[3]Hoja14!G61+[3]Hoja11!G61+[3]Hoja16!G61+[3]Hoja17!G61+[3]Hoja18!G61+[3]Hoja19!G61</f>
        <v>0</v>
      </c>
      <c r="H60" s="37">
        <f>+'[3]Formulario PPGR8'!G60</f>
        <v>0</v>
      </c>
      <c r="I60" s="37">
        <f>+[3]Hoja3!I61+[3]Hoja4!I61+[3]Hoja5!I61+[3]Hoja6!I61+[3]Hoja7!I61+[3]Hoja8!I62+[3]Hoja9!I61+[3]Hoja10!I61+[3]Hoja12!I61+[3]Hoja13!I61+[3]Hoja15!I61+[3]Hoja14!I61+[3]Hoja11!I61+[3]Hoja16!I61+[3]Hoja17!I61+[3]Hoja18!I61+[3]Hoja19!I61</f>
        <v>0</v>
      </c>
      <c r="J60" s="63">
        <f t="shared" si="4"/>
        <v>0</v>
      </c>
      <c r="K60" s="64">
        <f t="shared" si="5"/>
        <v>0</v>
      </c>
    </row>
    <row r="61" spans="1:11" ht="12.75" x14ac:dyDescent="0.2">
      <c r="A61" s="543">
        <v>2</v>
      </c>
      <c r="B61" s="544">
        <v>1</v>
      </c>
      <c r="C61" s="544">
        <v>2</v>
      </c>
      <c r="D61" s="544">
        <v>3</v>
      </c>
      <c r="E61" s="544"/>
      <c r="F61" s="545" t="s">
        <v>24</v>
      </c>
      <c r="G61" s="35">
        <f>G62</f>
        <v>0</v>
      </c>
      <c r="H61" s="35">
        <f>H62</f>
        <v>0</v>
      </c>
      <c r="I61" s="35">
        <f>I62</f>
        <v>0</v>
      </c>
      <c r="J61" s="35">
        <f>J62</f>
        <v>0</v>
      </c>
      <c r="K61" s="36">
        <f>K62</f>
        <v>0</v>
      </c>
    </row>
    <row r="62" spans="1:11" ht="12.75" x14ac:dyDescent="0.2">
      <c r="A62" s="546">
        <v>2</v>
      </c>
      <c r="B62" s="547">
        <v>1</v>
      </c>
      <c r="C62" s="547">
        <v>2</v>
      </c>
      <c r="D62" s="547">
        <v>3</v>
      </c>
      <c r="E62" s="547" t="s">
        <v>314</v>
      </c>
      <c r="F62" s="549" t="s">
        <v>24</v>
      </c>
      <c r="G62" s="37">
        <f>+[3]Hoja3!G63+[3]Hoja4!G63+[3]Hoja5!G63+[3]Hoja6!G63+[3]Hoja7!G63+[3]Hoja8!G64+[3]Hoja9!G63+[3]Hoja10!G63+[3]Hoja12!G63+[3]Hoja13!G63+[3]Hoja15!G63+[3]Hoja14!G63+[3]Hoja11!G63+[3]Hoja16!G63+[3]Hoja17!G63+[3]Hoja18!G63+[3]Hoja19!G63</f>
        <v>0</v>
      </c>
      <c r="H62" s="37">
        <f>+'[3]Formulario PPGR8'!G62</f>
        <v>0</v>
      </c>
      <c r="I62" s="37">
        <f>+[3]Hoja3!I63+[3]Hoja4!I63+[3]Hoja5!I63+[3]Hoja6!I63+[3]Hoja7!I63+[3]Hoja8!I64+[3]Hoja9!I63+[3]Hoja10!I63+[3]Hoja12!I63+[3]Hoja13!I63+[3]Hoja15!I63+[3]Hoja14!I63+[3]Hoja11!I63+[3]Hoja16!I63+[3]Hoja17!I63+[3]Hoja18!I63+[3]Hoja19!I63</f>
        <v>0</v>
      </c>
      <c r="J62" s="63">
        <f>SUBTOTAL(9,G62:I62)</f>
        <v>0</v>
      </c>
      <c r="K62" s="64">
        <f>IFERROR(J62/$J$18*100,"0.00")</f>
        <v>0</v>
      </c>
    </row>
    <row r="63" spans="1:11" ht="12.75" x14ac:dyDescent="0.2">
      <c r="A63" s="540">
        <v>2</v>
      </c>
      <c r="B63" s="541">
        <v>1</v>
      </c>
      <c r="C63" s="541">
        <v>3</v>
      </c>
      <c r="D63" s="541"/>
      <c r="E63" s="541"/>
      <c r="F63" s="542" t="s">
        <v>26</v>
      </c>
      <c r="G63" s="33">
        <f>G64+G67</f>
        <v>0</v>
      </c>
      <c r="H63" s="33">
        <f>H64+H67</f>
        <v>0</v>
      </c>
      <c r="I63" s="33">
        <f>I64+I67</f>
        <v>0</v>
      </c>
      <c r="J63" s="33">
        <f>J64+J67</f>
        <v>0</v>
      </c>
      <c r="K63" s="34">
        <f>K64+K67</f>
        <v>0</v>
      </c>
    </row>
    <row r="64" spans="1:11" ht="12.75" x14ac:dyDescent="0.2">
      <c r="A64" s="543">
        <v>2</v>
      </c>
      <c r="B64" s="544">
        <v>1</v>
      </c>
      <c r="C64" s="544">
        <v>3</v>
      </c>
      <c r="D64" s="544">
        <v>1</v>
      </c>
      <c r="E64" s="544"/>
      <c r="F64" s="551" t="s">
        <v>105</v>
      </c>
      <c r="G64" s="35">
        <f>SUM(G65:G66)</f>
        <v>0</v>
      </c>
      <c r="H64" s="35">
        <f>SUM(H65:H66)</f>
        <v>0</v>
      </c>
      <c r="I64" s="35">
        <f>SUM(I65:I66)</f>
        <v>0</v>
      </c>
      <c r="J64" s="35">
        <f>SUM(J65:J66)</f>
        <v>0</v>
      </c>
      <c r="K64" s="36">
        <f>SUM(K65:K66)</f>
        <v>0</v>
      </c>
    </row>
    <row r="65" spans="1:11" ht="12.75" x14ac:dyDescent="0.2">
      <c r="A65" s="552">
        <v>2</v>
      </c>
      <c r="B65" s="553">
        <v>1</v>
      </c>
      <c r="C65" s="553">
        <v>3</v>
      </c>
      <c r="D65" s="553">
        <v>1</v>
      </c>
      <c r="E65" s="553" t="s">
        <v>314</v>
      </c>
      <c r="F65" s="554" t="s">
        <v>106</v>
      </c>
      <c r="G65" s="37">
        <v>0</v>
      </c>
      <c r="H65" s="37">
        <f>+'[3]Formulario PPGR8'!G65</f>
        <v>0</v>
      </c>
      <c r="I65" s="37">
        <f>+[3]Hoja3!I66+[3]Hoja4!I66+[3]Hoja5!I66+[3]Hoja6!I66+[3]Hoja7!I66+[3]Hoja8!I67+[3]Hoja9!I66+[3]Hoja10!I66+[3]Hoja12!I66+[3]Hoja13!I66+[3]Hoja15!I66+[3]Hoja14!I66+[3]Hoja11!I66+[3]Hoja16!I66+[3]Hoja17!I66+[3]Hoja18!I66+[3]Hoja19!I66</f>
        <v>0</v>
      </c>
      <c r="J65" s="65">
        <f>SUBTOTAL(9,G65:I65)</f>
        <v>0</v>
      </c>
      <c r="K65" s="66">
        <f>IFERROR(J65/$J$18*100,"0.00")</f>
        <v>0</v>
      </c>
    </row>
    <row r="66" spans="1:11" ht="12.75" x14ac:dyDescent="0.2">
      <c r="A66" s="555">
        <v>2</v>
      </c>
      <c r="B66" s="547">
        <v>1</v>
      </c>
      <c r="C66" s="547">
        <v>3</v>
      </c>
      <c r="D66" s="547">
        <v>1</v>
      </c>
      <c r="E66" s="547" t="s">
        <v>315</v>
      </c>
      <c r="F66" s="556" t="s">
        <v>107</v>
      </c>
      <c r="G66" s="37">
        <f>+[3]Hoja3!G67+[3]Hoja4!G67+[3]Hoja5!G67+[3]Hoja6!G67+[3]Hoja7!G67+[3]Hoja8!G68+[3]Hoja9!G67+[3]Hoja10!G67+[3]Hoja12!G67+[3]Hoja13!G67+[3]Hoja15!G67+[3]Hoja14!G67+[3]Hoja11!G67+[3]Hoja16!G67+[3]Hoja17!G67+[3]Hoja18!G67+[3]Hoja19!G67</f>
        <v>0</v>
      </c>
      <c r="H66" s="37">
        <f>+'[3]Formulario PPGR8'!G66</f>
        <v>0</v>
      </c>
      <c r="I66" s="37">
        <f>+[3]Hoja3!I67+[3]Hoja4!I67+[3]Hoja5!I67+[3]Hoja6!I67+[3]Hoja7!I67+[3]Hoja8!I68+[3]Hoja9!I67+[3]Hoja10!I67+[3]Hoja12!I67+[3]Hoja13!I67+[3]Hoja15!I67+[3]Hoja14!I67+[3]Hoja11!I67+[3]Hoja16!I67+[3]Hoja17!I67+[3]Hoja18!I67+[3]Hoja19!I67</f>
        <v>0</v>
      </c>
      <c r="J66" s="63">
        <f>SUBTOTAL(9,G66:I66)</f>
        <v>0</v>
      </c>
      <c r="K66" s="64">
        <f>IFERROR(J66/$J$18*100,"0.00")</f>
        <v>0</v>
      </c>
    </row>
    <row r="67" spans="1:11" ht="12.75" x14ac:dyDescent="0.2">
      <c r="A67" s="543">
        <v>2</v>
      </c>
      <c r="B67" s="544">
        <v>1</v>
      </c>
      <c r="C67" s="544">
        <v>3</v>
      </c>
      <c r="D67" s="544">
        <v>2</v>
      </c>
      <c r="E67" s="544"/>
      <c r="F67" s="551" t="s">
        <v>108</v>
      </c>
      <c r="G67" s="35">
        <f>SUM(G68:G69)</f>
        <v>0</v>
      </c>
      <c r="H67" s="35">
        <f>SUM(H68:H69)</f>
        <v>0</v>
      </c>
      <c r="I67" s="35">
        <f>SUM(I68:I69)</f>
        <v>0</v>
      </c>
      <c r="J67" s="35">
        <f>SUM(J68:J69)</f>
        <v>0</v>
      </c>
      <c r="K67" s="36">
        <f>SUM(K68:K69)</f>
        <v>0</v>
      </c>
    </row>
    <row r="68" spans="1:11" ht="12.75" x14ac:dyDescent="0.2">
      <c r="A68" s="555">
        <v>2</v>
      </c>
      <c r="B68" s="547">
        <v>1</v>
      </c>
      <c r="C68" s="547">
        <v>3</v>
      </c>
      <c r="D68" s="547">
        <v>2</v>
      </c>
      <c r="E68" s="547" t="s">
        <v>314</v>
      </c>
      <c r="F68" s="556" t="s">
        <v>109</v>
      </c>
      <c r="G68" s="37">
        <f>+[3]Hoja3!G69+[3]Hoja4!G69+[3]Hoja5!G69+[3]Hoja6!G69+[3]Hoja7!G69+[3]Hoja8!G70+[3]Hoja9!G69+[3]Hoja10!G69+[3]Hoja12!G69+[3]Hoja13!G69+[3]Hoja15!G69+[3]Hoja14!G69+[3]Hoja11!G69+[3]Hoja16!G69+[3]Hoja17!G69+[3]Hoja18!G69+[3]Hoja19!G69</f>
        <v>0</v>
      </c>
      <c r="H68" s="37">
        <f>+'[3]Formulario PPGR8'!G68</f>
        <v>0</v>
      </c>
      <c r="I68" s="37">
        <f>+[3]Hoja3!I69+[3]Hoja4!I69+[3]Hoja5!I69+[3]Hoja6!I69+[3]Hoja7!I69+[3]Hoja8!I70+[3]Hoja9!I69+[3]Hoja10!I69+[3]Hoja12!I69+[3]Hoja13!I69+[3]Hoja15!I69+[3]Hoja14!I69+[3]Hoja11!I69+[3]Hoja16!I69+[3]Hoja17!I69+[3]Hoja18!I69+[3]Hoja19!I69</f>
        <v>0</v>
      </c>
      <c r="J68" s="63">
        <f>SUBTOTAL(9,G68:I68)</f>
        <v>0</v>
      </c>
      <c r="K68" s="64">
        <f>IFERROR(J68/$J$18*100,"0.00")</f>
        <v>0</v>
      </c>
    </row>
    <row r="69" spans="1:11" ht="12.75" x14ac:dyDescent="0.2">
      <c r="A69" s="555">
        <v>2</v>
      </c>
      <c r="B69" s="547">
        <v>1</v>
      </c>
      <c r="C69" s="547">
        <v>3</v>
      </c>
      <c r="D69" s="547">
        <v>2</v>
      </c>
      <c r="E69" s="547" t="s">
        <v>315</v>
      </c>
      <c r="F69" s="556" t="s">
        <v>110</v>
      </c>
      <c r="G69" s="37">
        <f>+[3]Hoja3!G70+[3]Hoja4!G70+[3]Hoja5!G70+[3]Hoja6!G70+[3]Hoja7!G70+[3]Hoja8!G71+[3]Hoja9!G70+[3]Hoja10!G70+[3]Hoja12!G70+[3]Hoja13!G70+[3]Hoja15!G70+[3]Hoja14!G70+[3]Hoja11!G70+[3]Hoja16!G70+[3]Hoja17!G70+[3]Hoja18!G70+[3]Hoja19!G70</f>
        <v>0</v>
      </c>
      <c r="H69" s="37">
        <f>+'[3]Formulario PPGR8'!G69</f>
        <v>0</v>
      </c>
      <c r="I69" s="37">
        <f>+[3]Hoja3!I70+[3]Hoja4!I70+[3]Hoja5!I70+[3]Hoja6!I70+[3]Hoja7!I70+[3]Hoja8!I71+[3]Hoja9!I70+[3]Hoja10!I70+[3]Hoja12!I70+[3]Hoja13!I70+[3]Hoja15!I70+[3]Hoja14!I70+[3]Hoja11!I70+[3]Hoja16!I70+[3]Hoja17!I70+[3]Hoja18!I70+[3]Hoja19!I70</f>
        <v>0</v>
      </c>
      <c r="J69" s="63">
        <f>SUBTOTAL(9,G69:I69)</f>
        <v>0</v>
      </c>
      <c r="K69" s="64">
        <f>IFERROR(J69/$J$18*100,"0.00")</f>
        <v>0</v>
      </c>
    </row>
    <row r="70" spans="1:11" ht="12.75" x14ac:dyDescent="0.2">
      <c r="A70" s="540">
        <v>2</v>
      </c>
      <c r="B70" s="541">
        <v>1</v>
      </c>
      <c r="C70" s="541">
        <v>4</v>
      </c>
      <c r="D70" s="541"/>
      <c r="E70" s="541"/>
      <c r="F70" s="542" t="s">
        <v>27</v>
      </c>
      <c r="G70" s="33">
        <f>G71+G73</f>
        <v>0</v>
      </c>
      <c r="H70" s="33">
        <f>H71+H73</f>
        <v>0</v>
      </c>
      <c r="I70" s="33">
        <f>I71+I73</f>
        <v>0</v>
      </c>
      <c r="J70" s="33">
        <f>J71+J73</f>
        <v>0</v>
      </c>
      <c r="K70" s="34">
        <f>K71+K73</f>
        <v>0</v>
      </c>
    </row>
    <row r="71" spans="1:11" ht="12.75" x14ac:dyDescent="0.2">
      <c r="A71" s="543">
        <v>2</v>
      </c>
      <c r="B71" s="544">
        <v>1</v>
      </c>
      <c r="C71" s="544">
        <v>4</v>
      </c>
      <c r="D71" s="544">
        <v>1</v>
      </c>
      <c r="E71" s="544"/>
      <c r="F71" s="551" t="s">
        <v>28</v>
      </c>
      <c r="G71" s="35">
        <f>G72</f>
        <v>0</v>
      </c>
      <c r="H71" s="35">
        <f>H72</f>
        <v>0</v>
      </c>
      <c r="I71" s="35">
        <f>I72</f>
        <v>0</v>
      </c>
      <c r="J71" s="35">
        <f>J72</f>
        <v>0</v>
      </c>
      <c r="K71" s="36">
        <f>K72</f>
        <v>0</v>
      </c>
    </row>
    <row r="72" spans="1:11" ht="12.75" x14ac:dyDescent="0.2">
      <c r="A72" s="546">
        <v>2</v>
      </c>
      <c r="B72" s="547">
        <v>1</v>
      </c>
      <c r="C72" s="547">
        <v>4</v>
      </c>
      <c r="D72" s="547">
        <v>1</v>
      </c>
      <c r="E72" s="547" t="s">
        <v>314</v>
      </c>
      <c r="F72" s="549" t="s">
        <v>28</v>
      </c>
      <c r="G72" s="37">
        <f>+[3]Hoja3!G73+[3]Hoja4!G73+[3]Hoja5!G73+[3]Hoja6!G73+[3]Hoja7!G73+[3]Hoja8!G74+[3]Hoja9!G73+[3]Hoja10!G73+[3]Hoja12!G73+[3]Hoja13!G73+[3]Hoja15!G73+[3]Hoja14!G73+[3]Hoja11!G73+[3]Hoja16!G73+[3]Hoja17!G73+[3]Hoja18!G73+[3]Hoja19!G73</f>
        <v>0</v>
      </c>
      <c r="H72" s="37">
        <f>+'[3]Formulario PPGR8'!G72</f>
        <v>0</v>
      </c>
      <c r="I72" s="37">
        <f>+[3]Hoja3!I73+[3]Hoja4!I73+[3]Hoja5!I73+[3]Hoja6!I73+[3]Hoja7!I73+[3]Hoja8!I74+[3]Hoja9!I73+[3]Hoja10!I73+[3]Hoja12!I73+[3]Hoja13!I73+[3]Hoja15!I73+[3]Hoja14!I73+[3]Hoja11!I73+[3]Hoja16!I73+[3]Hoja17!I73+[3]Hoja18!I73+[3]Hoja19!I73</f>
        <v>0</v>
      </c>
      <c r="J72" s="63">
        <f>SUBTOTAL(9,G72:I72)</f>
        <v>0</v>
      </c>
      <c r="K72" s="64">
        <f>IFERROR(J72/$J$18*100,"0.00")</f>
        <v>0</v>
      </c>
    </row>
    <row r="73" spans="1:11" ht="12.75" x14ac:dyDescent="0.2">
      <c r="A73" s="543">
        <v>2</v>
      </c>
      <c r="B73" s="544">
        <v>1</v>
      </c>
      <c r="C73" s="544">
        <v>4</v>
      </c>
      <c r="D73" s="544">
        <v>2</v>
      </c>
      <c r="E73" s="544"/>
      <c r="F73" s="551" t="s">
        <v>111</v>
      </c>
      <c r="G73" s="35">
        <f>SUM(G74:G77)</f>
        <v>0</v>
      </c>
      <c r="H73" s="35">
        <f>SUM(H74:H77)</f>
        <v>0</v>
      </c>
      <c r="I73" s="35">
        <f>SUM(I74:I77)</f>
        <v>0</v>
      </c>
      <c r="J73" s="35">
        <f>SUM(J74:J77)</f>
        <v>0</v>
      </c>
      <c r="K73" s="36">
        <f>SUM(K74:K77)</f>
        <v>0</v>
      </c>
    </row>
    <row r="74" spans="1:11" ht="12.75" x14ac:dyDescent="0.2">
      <c r="A74" s="546">
        <v>2</v>
      </c>
      <c r="B74" s="547">
        <v>1</v>
      </c>
      <c r="C74" s="547">
        <v>4</v>
      </c>
      <c r="D74" s="547">
        <v>2</v>
      </c>
      <c r="E74" s="547" t="s">
        <v>314</v>
      </c>
      <c r="F74" s="549" t="s">
        <v>112</v>
      </c>
      <c r="G74" s="37">
        <f>+[3]Hoja3!G75+[3]Hoja4!G75+[3]Hoja5!G75+[3]Hoja6!G75+[3]Hoja7!G75+[3]Hoja8!G76+[3]Hoja9!G75+[3]Hoja10!G75+[3]Hoja12!G75+[3]Hoja13!G75+[3]Hoja15!G75+[3]Hoja14!G75+[3]Hoja11!G75+[3]Hoja16!G75+[3]Hoja17!G75+[3]Hoja18!G75+[3]Hoja19!G75</f>
        <v>0</v>
      </c>
      <c r="H74" s="37">
        <f>+'[3]Formulario PPGR8'!G74</f>
        <v>0</v>
      </c>
      <c r="I74" s="37">
        <f>+[3]Hoja3!I75+[3]Hoja4!I75+[3]Hoja5!I75+[3]Hoja6!I75+[3]Hoja7!I75+[3]Hoja8!I76+[3]Hoja9!I75+[3]Hoja10!I75+[3]Hoja12!I75+[3]Hoja13!I75+[3]Hoja15!I75+[3]Hoja14!I75+[3]Hoja11!I75+[3]Hoja16!I75+[3]Hoja17!I75+[3]Hoja18!I75+[3]Hoja19!I75</f>
        <v>0</v>
      </c>
      <c r="J74" s="63">
        <f>SUBTOTAL(9,G74:I74)</f>
        <v>0</v>
      </c>
      <c r="K74" s="64">
        <f>IFERROR(J74/$J$18*100,"0.00")</f>
        <v>0</v>
      </c>
    </row>
    <row r="75" spans="1:11" ht="12.75" x14ac:dyDescent="0.2">
      <c r="A75" s="546">
        <v>2</v>
      </c>
      <c r="B75" s="547">
        <v>1</v>
      </c>
      <c r="C75" s="547">
        <v>4</v>
      </c>
      <c r="D75" s="547">
        <v>2</v>
      </c>
      <c r="E75" s="547" t="s">
        <v>315</v>
      </c>
      <c r="F75" s="549" t="s">
        <v>113</v>
      </c>
      <c r="G75" s="37">
        <f>+[3]Hoja3!G76+[3]Hoja4!G76+[3]Hoja5!G76+[3]Hoja6!G76+[3]Hoja7!G76+[3]Hoja8!G77+[3]Hoja9!G76+[3]Hoja10!G76+[3]Hoja12!G76+[3]Hoja13!G76+[3]Hoja15!G76+[3]Hoja14!G76+[3]Hoja11!G76+[3]Hoja16!G76+[3]Hoja17!G76+[3]Hoja18!G76+[3]Hoja19!G76</f>
        <v>0</v>
      </c>
      <c r="H75" s="37">
        <f>+'[3]Formulario PPGR8'!G75</f>
        <v>0</v>
      </c>
      <c r="I75" s="37">
        <f>+[3]Hoja3!I76+[3]Hoja4!I76+[3]Hoja5!I76+[3]Hoja6!I76+[3]Hoja7!I76+[3]Hoja8!I77+[3]Hoja9!I76+[3]Hoja10!I76+[3]Hoja12!I76+[3]Hoja13!I76+[3]Hoja15!I76+[3]Hoja14!I76+[3]Hoja11!I76+[3]Hoja16!I76+[3]Hoja17!I76+[3]Hoja18!I76+[3]Hoja19!I76</f>
        <v>0</v>
      </c>
      <c r="J75" s="63">
        <f>SUBTOTAL(9,G75:I75)</f>
        <v>0</v>
      </c>
      <c r="K75" s="64">
        <f>IFERROR(J75/$J$18*100,"0.00")</f>
        <v>0</v>
      </c>
    </row>
    <row r="76" spans="1:11" ht="12.75" x14ac:dyDescent="0.2">
      <c r="A76" s="546">
        <v>2</v>
      </c>
      <c r="B76" s="547">
        <v>1</v>
      </c>
      <c r="C76" s="547">
        <v>4</v>
      </c>
      <c r="D76" s="547">
        <v>2</v>
      </c>
      <c r="E76" s="547" t="s">
        <v>316</v>
      </c>
      <c r="F76" s="549" t="s">
        <v>114</v>
      </c>
      <c r="G76" s="37">
        <f>+[3]Hoja3!G77+[3]Hoja4!G77+[3]Hoja5!G77+[3]Hoja6!G77+[3]Hoja7!G77+[3]Hoja8!G78+[3]Hoja9!G77+[3]Hoja10!G77+[3]Hoja12!G77+[3]Hoja13!G77+[3]Hoja15!G77+[3]Hoja14!G77+[3]Hoja11!G77+[3]Hoja16!G77+[3]Hoja17!G77+[3]Hoja18!G77+[3]Hoja19!G77</f>
        <v>0</v>
      </c>
      <c r="H76" s="37">
        <f>+'[3]Formulario PPGR8'!G76</f>
        <v>0</v>
      </c>
      <c r="I76" s="37">
        <f>+[3]Hoja3!I77+[3]Hoja4!I77+[3]Hoja5!I77+[3]Hoja6!I77+[3]Hoja7!I77+[3]Hoja8!I78+[3]Hoja9!I77+[3]Hoja10!I77+[3]Hoja12!I77+[3]Hoja13!I77+[3]Hoja15!I77+[3]Hoja14!I77+[3]Hoja11!I77+[3]Hoja16!I77+[3]Hoja17!I77+[3]Hoja18!I77+[3]Hoja19!I77</f>
        <v>0</v>
      </c>
      <c r="J76" s="63">
        <f>SUBTOTAL(9,G76:I76)</f>
        <v>0</v>
      </c>
      <c r="K76" s="64">
        <f>IFERROR(J76/$J$18*100,"0.00")</f>
        <v>0</v>
      </c>
    </row>
    <row r="77" spans="1:11" ht="12.75" x14ac:dyDescent="0.2">
      <c r="A77" s="546">
        <v>2</v>
      </c>
      <c r="B77" s="547">
        <v>1</v>
      </c>
      <c r="C77" s="547">
        <v>4</v>
      </c>
      <c r="D77" s="547">
        <v>2</v>
      </c>
      <c r="E77" s="547" t="s">
        <v>317</v>
      </c>
      <c r="F77" s="549" t="s">
        <v>340</v>
      </c>
      <c r="G77" s="37">
        <f>+[3]Hoja3!G78+[3]Hoja4!G78+[3]Hoja5!G78+[3]Hoja6!G78+[3]Hoja7!G78+[3]Hoja8!G79+[3]Hoja9!G78+[3]Hoja10!G78+[3]Hoja12!G78+[3]Hoja13!G78+[3]Hoja15!G78+[3]Hoja14!G78+[3]Hoja11!G78+[3]Hoja16!G78+[3]Hoja17!G78+[3]Hoja18!G78+[3]Hoja19!G78</f>
        <v>0</v>
      </c>
      <c r="H77" s="37">
        <f>+'[3]Formulario PPGR8'!G77</f>
        <v>0</v>
      </c>
      <c r="I77" s="37">
        <f>+[3]Hoja3!I78+[3]Hoja4!I78+[3]Hoja5!I78+[3]Hoja6!I78+[3]Hoja7!I78+[3]Hoja8!I79+[3]Hoja9!I78+[3]Hoja10!I78+[3]Hoja12!I78+[3]Hoja13!I78+[3]Hoja15!I78+[3]Hoja14!I78+[3]Hoja11!I78+[3]Hoja16!I78+[3]Hoja17!I78+[3]Hoja18!I78+[3]Hoja19!I78</f>
        <v>0</v>
      </c>
      <c r="J77" s="63">
        <f>SUBTOTAL(9,G77:I77)</f>
        <v>0</v>
      </c>
      <c r="K77" s="64">
        <f>IFERROR(J77/$J$18*100,"0.00")</f>
        <v>0</v>
      </c>
    </row>
    <row r="78" spans="1:11" ht="12.75" x14ac:dyDescent="0.2">
      <c r="A78" s="540">
        <v>2</v>
      </c>
      <c r="B78" s="541">
        <v>1</v>
      </c>
      <c r="C78" s="541">
        <v>5</v>
      </c>
      <c r="D78" s="541"/>
      <c r="E78" s="541"/>
      <c r="F78" s="542" t="s">
        <v>341</v>
      </c>
      <c r="G78" s="33">
        <f>G79+G81+G83+G85</f>
        <v>0</v>
      </c>
      <c r="H78" s="33">
        <f>H79+H81+H83+H85</f>
        <v>3677462.72</v>
      </c>
      <c r="I78" s="33">
        <f>I79+I81+I83+I85</f>
        <v>0</v>
      </c>
      <c r="J78" s="33">
        <f>J79+J81+J83+J85</f>
        <v>3677462.72</v>
      </c>
      <c r="K78" s="34">
        <f>K79+K81+K83+K85</f>
        <v>1.1863032557719362</v>
      </c>
    </row>
    <row r="79" spans="1:11" ht="12.75" x14ac:dyDescent="0.2">
      <c r="A79" s="543">
        <v>2</v>
      </c>
      <c r="B79" s="544">
        <v>1</v>
      </c>
      <c r="C79" s="544">
        <v>5</v>
      </c>
      <c r="D79" s="544">
        <v>1</v>
      </c>
      <c r="E79" s="544"/>
      <c r="F79" s="545" t="s">
        <v>115</v>
      </c>
      <c r="G79" s="35">
        <f>G80</f>
        <v>0</v>
      </c>
      <c r="H79" s="35">
        <f>H80</f>
        <v>1815582.04</v>
      </c>
      <c r="I79" s="35">
        <f>I80</f>
        <v>0</v>
      </c>
      <c r="J79" s="35">
        <f>J80</f>
        <v>1815582.04</v>
      </c>
      <c r="K79" s="36">
        <f>K80</f>
        <v>0.58568394819052128</v>
      </c>
    </row>
    <row r="80" spans="1:11" ht="12.75" x14ac:dyDescent="0.2">
      <c r="A80" s="546">
        <v>2</v>
      </c>
      <c r="B80" s="547">
        <v>1</v>
      </c>
      <c r="C80" s="547">
        <v>5</v>
      </c>
      <c r="D80" s="547">
        <v>1</v>
      </c>
      <c r="E80" s="547" t="s">
        <v>314</v>
      </c>
      <c r="F80" s="549" t="s">
        <v>115</v>
      </c>
      <c r="G80" s="37">
        <f>+[3]Hoja3!G81+[3]Hoja4!G81+[3]Hoja5!G81+[3]Hoja6!G81+[3]Hoja7!G81+[3]Hoja8!G82+[3]Hoja9!G81+[3]Hoja10!G81+[3]Hoja12!G81+[3]Hoja13!G81+[3]Hoja15!G81+[3]Hoja14!G81+[3]Hoja11!G81+[3]Hoja16!G81+[3]Hoja17!G81+[3]Hoja18!G81+[3]Hoja19!G81</f>
        <v>0</v>
      </c>
      <c r="H80" s="37">
        <f>+'[3]Formulario PPGR8'!G80</f>
        <v>1815582.04</v>
      </c>
      <c r="I80" s="37">
        <v>0</v>
      </c>
      <c r="J80" s="63">
        <f>SUBTOTAL(9,G80:I80)</f>
        <v>1815582.04</v>
      </c>
      <c r="K80" s="64">
        <f>IFERROR(J80/$J$18*100,"0.00")</f>
        <v>0.58568394819052128</v>
      </c>
    </row>
    <row r="81" spans="1:11" ht="12.75" x14ac:dyDescent="0.2">
      <c r="A81" s="543">
        <v>2</v>
      </c>
      <c r="B81" s="544">
        <v>1</v>
      </c>
      <c r="C81" s="544">
        <v>5</v>
      </c>
      <c r="D81" s="544">
        <v>2</v>
      </c>
      <c r="E81" s="544"/>
      <c r="F81" s="551" t="s">
        <v>116</v>
      </c>
      <c r="G81" s="35">
        <f>G82</f>
        <v>0</v>
      </c>
      <c r="H81" s="35">
        <f>H82</f>
        <v>1581483.04</v>
      </c>
      <c r="I81" s="35">
        <f>I82</f>
        <v>0</v>
      </c>
      <c r="J81" s="35">
        <f>J82</f>
        <v>1581483.04</v>
      </c>
      <c r="K81" s="36">
        <f>K82</f>
        <v>0.51016655290528656</v>
      </c>
    </row>
    <row r="82" spans="1:11" ht="12.75" x14ac:dyDescent="0.2">
      <c r="A82" s="546">
        <v>2</v>
      </c>
      <c r="B82" s="547">
        <v>1</v>
      </c>
      <c r="C82" s="547">
        <v>5</v>
      </c>
      <c r="D82" s="547">
        <v>2</v>
      </c>
      <c r="E82" s="547" t="s">
        <v>314</v>
      </c>
      <c r="F82" s="549" t="s">
        <v>116</v>
      </c>
      <c r="G82" s="37">
        <f>+[3]Hoja3!G83+[3]Hoja4!G83+[3]Hoja5!G83+[3]Hoja6!G83+[3]Hoja7!G83+[3]Hoja8!G84+[3]Hoja9!G83+[3]Hoja10!G83+[3]Hoja12!G83+[3]Hoja13!G83+[3]Hoja15!G83+[3]Hoja14!G83+[3]Hoja11!G83+[3]Hoja16!G83+[3]Hoja17!G83+[3]Hoja18!G83+[3]Hoja19!G83</f>
        <v>0</v>
      </c>
      <c r="H82" s="37">
        <f>+'[3]Formulario PPGR8'!G82</f>
        <v>1581483.04</v>
      </c>
      <c r="I82" s="37">
        <v>0</v>
      </c>
      <c r="J82" s="63">
        <f>SUBTOTAL(9,G82:I82)</f>
        <v>1581483.04</v>
      </c>
      <c r="K82" s="64">
        <f>IFERROR(J82/$J$18*100,"0.00")</f>
        <v>0.51016655290528656</v>
      </c>
    </row>
    <row r="83" spans="1:11" ht="12.75" x14ac:dyDescent="0.2">
      <c r="A83" s="543">
        <v>2</v>
      </c>
      <c r="B83" s="544">
        <v>1</v>
      </c>
      <c r="C83" s="544">
        <v>5</v>
      </c>
      <c r="D83" s="544">
        <v>3</v>
      </c>
      <c r="E83" s="544"/>
      <c r="F83" s="551" t="s">
        <v>117</v>
      </c>
      <c r="G83" s="35">
        <f>G84</f>
        <v>0</v>
      </c>
      <c r="H83" s="35">
        <f>H84</f>
        <v>280397.64</v>
      </c>
      <c r="I83" s="35">
        <f>I84</f>
        <v>0</v>
      </c>
      <c r="J83" s="35">
        <f>J84</f>
        <v>280397.64</v>
      </c>
      <c r="K83" s="36">
        <f>K84</f>
        <v>9.0452754676128233E-2</v>
      </c>
    </row>
    <row r="84" spans="1:11" ht="12.75" x14ac:dyDescent="0.2">
      <c r="A84" s="546">
        <v>2</v>
      </c>
      <c r="B84" s="547">
        <v>1</v>
      </c>
      <c r="C84" s="547">
        <v>5</v>
      </c>
      <c r="D84" s="547">
        <v>3</v>
      </c>
      <c r="E84" s="547" t="s">
        <v>314</v>
      </c>
      <c r="F84" s="549" t="s">
        <v>117</v>
      </c>
      <c r="G84" s="37">
        <f>+[3]Hoja3!G85+[3]Hoja4!G85+[3]Hoja5!G85+[3]Hoja6!G85+[3]Hoja7!G85+[3]Hoja8!G86+[3]Hoja9!G85+[3]Hoja10!G85+[3]Hoja12!G85+[3]Hoja13!G85+[3]Hoja15!G85+[3]Hoja14!G85+[3]Hoja11!G85+[3]Hoja16!G85+[3]Hoja17!G85+[3]Hoja18!G85+[3]Hoja19!G85</f>
        <v>0</v>
      </c>
      <c r="H84" s="37">
        <f>+'[3]Formulario PPGR8'!G84</f>
        <v>280397.64</v>
      </c>
      <c r="I84" s="37">
        <v>0</v>
      </c>
      <c r="J84" s="63">
        <f>SUBTOTAL(9,G84:I84)</f>
        <v>280397.64</v>
      </c>
      <c r="K84" s="64">
        <f>IFERROR(J84/$J$18*100,"0.00")</f>
        <v>9.0452754676128233E-2</v>
      </c>
    </row>
    <row r="85" spans="1:11" ht="12.75" x14ac:dyDescent="0.2">
      <c r="A85" s="543">
        <v>2</v>
      </c>
      <c r="B85" s="544">
        <v>1</v>
      </c>
      <c r="C85" s="544">
        <v>5</v>
      </c>
      <c r="D85" s="544">
        <v>4</v>
      </c>
      <c r="E85" s="544"/>
      <c r="F85" s="551" t="s">
        <v>118</v>
      </c>
      <c r="G85" s="35">
        <f>G86</f>
        <v>0</v>
      </c>
      <c r="H85" s="35">
        <f>H86</f>
        <v>0</v>
      </c>
      <c r="I85" s="35">
        <f>I86</f>
        <v>0</v>
      </c>
      <c r="J85" s="35">
        <f>J86</f>
        <v>0</v>
      </c>
      <c r="K85" s="36">
        <f>K86</f>
        <v>0</v>
      </c>
    </row>
    <row r="86" spans="1:11" ht="12.75" x14ac:dyDescent="0.2">
      <c r="A86" s="546">
        <v>2</v>
      </c>
      <c r="B86" s="547">
        <v>1</v>
      </c>
      <c r="C86" s="547">
        <v>5</v>
      </c>
      <c r="D86" s="547">
        <v>4</v>
      </c>
      <c r="E86" s="547" t="s">
        <v>314</v>
      </c>
      <c r="F86" s="549" t="s">
        <v>118</v>
      </c>
      <c r="G86" s="37">
        <v>0</v>
      </c>
      <c r="H86" s="37">
        <f>+'[3]Formulario PPGR8'!G86</f>
        <v>0</v>
      </c>
      <c r="I86" s="37">
        <f>+[3]Hoja3!I87+[3]Hoja4!I87+[3]Hoja5!I87+[3]Hoja6!I87+[3]Hoja7!I87+[3]Hoja8!I88+[3]Hoja9!I87+[3]Hoja10!I87+[3]Hoja12!I87+[3]Hoja13!I87+[3]Hoja15!I87+[3]Hoja14!I87+[3]Hoja11!I87+[3]Hoja16!I87+[3]Hoja17!I87+[3]Hoja18!I87+[3]Hoja19!I87</f>
        <v>0</v>
      </c>
      <c r="J86" s="63">
        <f>SUBTOTAL(9,G86:I86)</f>
        <v>0</v>
      </c>
      <c r="K86" s="64">
        <f>IFERROR(J86/$J$18*100,"0.00")</f>
        <v>0</v>
      </c>
    </row>
    <row r="87" spans="1:11" ht="12.75" x14ac:dyDescent="0.2">
      <c r="A87" s="536">
        <v>2</v>
      </c>
      <c r="B87" s="537">
        <v>2</v>
      </c>
      <c r="C87" s="538"/>
      <c r="D87" s="538"/>
      <c r="E87" s="538"/>
      <c r="F87" s="539" t="s">
        <v>342</v>
      </c>
      <c r="G87" s="31">
        <f>+G88+G106+G111+G116+G125+G146+G165+G183</f>
        <v>2735000</v>
      </c>
      <c r="H87" s="31">
        <f>+H88+H106+H111+H116+H125+H146+H165+H183</f>
        <v>17597908.059999999</v>
      </c>
      <c r="I87" s="31">
        <f>+I88+I106+I111+I116+I125+I146+I165+I183</f>
        <v>0</v>
      </c>
      <c r="J87" s="31">
        <f>+J88+J106+J111+J116+J125+J146+J165+J183</f>
        <v>20332908.059999999</v>
      </c>
      <c r="K87" s="32">
        <f>+K88+K106+K111+K116+K125+K146+K165+K183</f>
        <v>6.5591405997691368</v>
      </c>
    </row>
    <row r="88" spans="1:11" ht="12.75" x14ac:dyDescent="0.2">
      <c r="A88" s="540">
        <v>2</v>
      </c>
      <c r="B88" s="541">
        <v>2</v>
      </c>
      <c r="C88" s="541">
        <v>1</v>
      </c>
      <c r="D88" s="541"/>
      <c r="E88" s="541"/>
      <c r="F88" s="542" t="s">
        <v>11</v>
      </c>
      <c r="G88" s="33">
        <f>+G89+G91+G93+G95+G97+G99+G102+G104</f>
        <v>0</v>
      </c>
      <c r="H88" s="33">
        <f>+H89+H91+H93+H95+H97+H99+H102+H104</f>
        <v>2897280</v>
      </c>
      <c r="I88" s="33">
        <f>+I89+I91+I93+I95+I97+I99+I102+I104</f>
        <v>0</v>
      </c>
      <c r="J88" s="33">
        <f>+J89+J91+J93+J95+J97+J99+J102+J104</f>
        <v>2897280</v>
      </c>
      <c r="K88" s="34">
        <f>+K89+K91+K93+K95+K97+K99+K102+K104</f>
        <v>0.93462611549816466</v>
      </c>
    </row>
    <row r="89" spans="1:11" ht="12.75" x14ac:dyDescent="0.2">
      <c r="A89" s="543">
        <v>2</v>
      </c>
      <c r="B89" s="544">
        <v>2</v>
      </c>
      <c r="C89" s="544">
        <v>1</v>
      </c>
      <c r="D89" s="544">
        <v>1</v>
      </c>
      <c r="E89" s="544"/>
      <c r="F89" s="545" t="s">
        <v>119</v>
      </c>
      <c r="G89" s="35">
        <f>G90</f>
        <v>0</v>
      </c>
      <c r="H89" s="35">
        <f>H90</f>
        <v>0</v>
      </c>
      <c r="I89" s="35">
        <f>I90</f>
        <v>0</v>
      </c>
      <c r="J89" s="35">
        <f>J90</f>
        <v>0</v>
      </c>
      <c r="K89" s="36">
        <f>K90</f>
        <v>0</v>
      </c>
    </row>
    <row r="90" spans="1:11" ht="12.75" x14ac:dyDescent="0.2">
      <c r="A90" s="555">
        <v>2</v>
      </c>
      <c r="B90" s="547">
        <v>2</v>
      </c>
      <c r="C90" s="547">
        <v>1</v>
      </c>
      <c r="D90" s="547">
        <v>1</v>
      </c>
      <c r="E90" s="547" t="s">
        <v>314</v>
      </c>
      <c r="F90" s="556" t="s">
        <v>119</v>
      </c>
      <c r="G90" s="37">
        <f>+[3]Hoja3!G91+[3]Hoja4!G91+[3]Hoja5!G91+[3]Hoja6!G91+[3]Hoja7!G91+[3]Hoja8!G92+[3]Hoja9!G91+[3]Hoja10!G91+[3]Hoja12!G91+[3]Hoja13!G91+[3]Hoja15!G91+[3]Hoja14!G91+[3]Hoja11!G91+[3]Hoja16!G91+[3]Hoja17!G91+[3]Hoja18!G91+[3]Hoja19!G91</f>
        <v>0</v>
      </c>
      <c r="H90" s="37">
        <f>+'[3]Formulario PPGR8'!G90</f>
        <v>0</v>
      </c>
      <c r="I90" s="37">
        <f>+[3]Hoja3!I91+[3]Hoja4!I91+[3]Hoja5!I91+[3]Hoja6!I91+[3]Hoja7!I91+[3]Hoja8!I92+[3]Hoja9!I91+[3]Hoja10!I91+[3]Hoja12!I91+[3]Hoja13!I91+[3]Hoja15!I91+[3]Hoja14!I91+[3]Hoja11!I91+[3]Hoja16!I91+[3]Hoja17!I91+[3]Hoja18!I91+[3]Hoja19!I91</f>
        <v>0</v>
      </c>
      <c r="J90" s="63">
        <f>SUBTOTAL(9,G90:I90)</f>
        <v>0</v>
      </c>
      <c r="K90" s="64">
        <f>IFERROR(J90/$J$18*100,"0.00")</f>
        <v>0</v>
      </c>
    </row>
    <row r="91" spans="1:11" ht="12.75" x14ac:dyDescent="0.2">
      <c r="A91" s="543">
        <v>2</v>
      </c>
      <c r="B91" s="544">
        <v>2</v>
      </c>
      <c r="C91" s="544">
        <v>1</v>
      </c>
      <c r="D91" s="544">
        <v>2</v>
      </c>
      <c r="E91" s="544"/>
      <c r="F91" s="545" t="s">
        <v>120</v>
      </c>
      <c r="G91" s="35">
        <f>G92</f>
        <v>0</v>
      </c>
      <c r="H91" s="35">
        <f>H92</f>
        <v>0</v>
      </c>
      <c r="I91" s="35">
        <f>I92</f>
        <v>0</v>
      </c>
      <c r="J91" s="35">
        <f>J92</f>
        <v>0</v>
      </c>
      <c r="K91" s="36">
        <f>K92</f>
        <v>0</v>
      </c>
    </row>
    <row r="92" spans="1:11" ht="12.75" x14ac:dyDescent="0.2">
      <c r="A92" s="555">
        <v>2</v>
      </c>
      <c r="B92" s="547">
        <v>2</v>
      </c>
      <c r="C92" s="547">
        <v>1</v>
      </c>
      <c r="D92" s="547">
        <v>2</v>
      </c>
      <c r="E92" s="547" t="s">
        <v>314</v>
      </c>
      <c r="F92" s="556" t="s">
        <v>120</v>
      </c>
      <c r="G92" s="37">
        <v>0</v>
      </c>
      <c r="H92" s="37">
        <f>+'[3]Formulario PPGR8'!G92</f>
        <v>0</v>
      </c>
      <c r="I92" s="37">
        <f>+[3]Hoja3!I93+[3]Hoja4!I93+[3]Hoja5!I93+[3]Hoja6!I93+[3]Hoja7!I93+[3]Hoja8!I94+[3]Hoja9!I93+[3]Hoja10!I93+[3]Hoja12!I93+[3]Hoja13!I93+[3]Hoja15!I93+[3]Hoja14!I93+[3]Hoja11!I93+[3]Hoja16!I93+[3]Hoja17!I93+[3]Hoja18!I93+[3]Hoja19!I93</f>
        <v>0</v>
      </c>
      <c r="J92" s="63">
        <f>SUBTOTAL(9,G92:I92)</f>
        <v>0</v>
      </c>
      <c r="K92" s="64">
        <f>IFERROR(J92/$J$18*100,"0.00")</f>
        <v>0</v>
      </c>
    </row>
    <row r="93" spans="1:11" ht="12.75" x14ac:dyDescent="0.2">
      <c r="A93" s="543">
        <v>2</v>
      </c>
      <c r="B93" s="544">
        <v>2</v>
      </c>
      <c r="C93" s="544">
        <v>1</v>
      </c>
      <c r="D93" s="544">
        <v>3</v>
      </c>
      <c r="E93" s="544"/>
      <c r="F93" s="545" t="s">
        <v>121</v>
      </c>
      <c r="G93" s="35">
        <f>G94</f>
        <v>0</v>
      </c>
      <c r="H93" s="35">
        <f>H94</f>
        <v>1853280</v>
      </c>
      <c r="I93" s="35">
        <f>I94</f>
        <v>0</v>
      </c>
      <c r="J93" s="35">
        <f>J94</f>
        <v>1853280</v>
      </c>
      <c r="K93" s="36">
        <f>K94</f>
        <v>0.59784483630523755</v>
      </c>
    </row>
    <row r="94" spans="1:11" ht="12.75" x14ac:dyDescent="0.2">
      <c r="A94" s="546">
        <v>2</v>
      </c>
      <c r="B94" s="547">
        <v>2</v>
      </c>
      <c r="C94" s="547">
        <v>1</v>
      </c>
      <c r="D94" s="547">
        <v>3</v>
      </c>
      <c r="E94" s="547" t="s">
        <v>314</v>
      </c>
      <c r="F94" s="549" t="s">
        <v>121</v>
      </c>
      <c r="G94" s="37">
        <v>0</v>
      </c>
      <c r="H94" s="37">
        <f>+'[3]Formulario PPGR8'!G94</f>
        <v>1853280</v>
      </c>
      <c r="I94" s="37">
        <f>+[3]Hoja3!I95+[3]Hoja4!I95+[3]Hoja5!I95+[3]Hoja6!I95+[3]Hoja7!I95+[3]Hoja8!I96+[3]Hoja9!I95+[3]Hoja10!I95+[3]Hoja12!I95+[3]Hoja13!I95+[3]Hoja15!I95+[3]Hoja14!I95+[3]Hoja11!I95+[3]Hoja16!I95+[3]Hoja17!I95+[3]Hoja18!I95+[3]Hoja19!I95</f>
        <v>0</v>
      </c>
      <c r="J94" s="63">
        <f>SUBTOTAL(9,G94:I94)</f>
        <v>1853280</v>
      </c>
      <c r="K94" s="64">
        <f>IFERROR(J94/$J$18*100,"0.00")</f>
        <v>0.59784483630523755</v>
      </c>
    </row>
    <row r="95" spans="1:11" ht="12.75" x14ac:dyDescent="0.2">
      <c r="A95" s="543">
        <v>2</v>
      </c>
      <c r="B95" s="544">
        <v>2</v>
      </c>
      <c r="C95" s="544">
        <v>1</v>
      </c>
      <c r="D95" s="544">
        <v>4</v>
      </c>
      <c r="E95" s="544"/>
      <c r="F95" s="545" t="s">
        <v>122</v>
      </c>
      <c r="G95" s="35">
        <f>G96</f>
        <v>0</v>
      </c>
      <c r="H95" s="35">
        <f>H96</f>
        <v>0</v>
      </c>
      <c r="I95" s="35">
        <f>I96</f>
        <v>0</v>
      </c>
      <c r="J95" s="35">
        <f>J96</f>
        <v>0</v>
      </c>
      <c r="K95" s="36">
        <f>K96</f>
        <v>0</v>
      </c>
    </row>
    <row r="96" spans="1:11" ht="12.75" x14ac:dyDescent="0.2">
      <c r="A96" s="555">
        <v>2</v>
      </c>
      <c r="B96" s="547">
        <v>2</v>
      </c>
      <c r="C96" s="547">
        <v>1</v>
      </c>
      <c r="D96" s="547">
        <v>4</v>
      </c>
      <c r="E96" s="547" t="s">
        <v>314</v>
      </c>
      <c r="F96" s="556" t="s">
        <v>122</v>
      </c>
      <c r="G96" s="37">
        <v>0</v>
      </c>
      <c r="H96" s="37">
        <f>+'[3]Formulario PPGR8'!G96</f>
        <v>0</v>
      </c>
      <c r="I96" s="37">
        <f>+[3]Hoja3!I97+[3]Hoja4!I97+[3]Hoja5!I97+[3]Hoja6!I97+[3]Hoja7!I97+[3]Hoja8!I98+[3]Hoja9!I97+[3]Hoja10!I97+[3]Hoja12!I97+[3]Hoja13!I97+[3]Hoja15!I97+[3]Hoja14!I97+[3]Hoja11!I97+[3]Hoja16!I97+[3]Hoja17!I97+[3]Hoja18!I97+[3]Hoja19!I97</f>
        <v>0</v>
      </c>
      <c r="J96" s="63">
        <f>SUBTOTAL(9,G96:I96)</f>
        <v>0</v>
      </c>
      <c r="K96" s="64">
        <f>IFERROR(J96/$J$18*100,"0.00")</f>
        <v>0</v>
      </c>
    </row>
    <row r="97" spans="1:11" ht="12.75" x14ac:dyDescent="0.2">
      <c r="A97" s="543">
        <v>2</v>
      </c>
      <c r="B97" s="544">
        <v>2</v>
      </c>
      <c r="C97" s="544">
        <v>1</v>
      </c>
      <c r="D97" s="544">
        <v>5</v>
      </c>
      <c r="E97" s="544"/>
      <c r="F97" s="545" t="s">
        <v>123</v>
      </c>
      <c r="G97" s="35">
        <f>G98</f>
        <v>0</v>
      </c>
      <c r="H97" s="35">
        <f>H98</f>
        <v>1044000</v>
      </c>
      <c r="I97" s="35">
        <f>I98</f>
        <v>0</v>
      </c>
      <c r="J97" s="35">
        <f>J98</f>
        <v>1044000</v>
      </c>
      <c r="K97" s="36">
        <f>K98</f>
        <v>0.33678127919292711</v>
      </c>
    </row>
    <row r="98" spans="1:11" ht="12.75" x14ac:dyDescent="0.2">
      <c r="A98" s="555">
        <v>2</v>
      </c>
      <c r="B98" s="547">
        <v>2</v>
      </c>
      <c r="C98" s="547">
        <v>1</v>
      </c>
      <c r="D98" s="547">
        <v>5</v>
      </c>
      <c r="E98" s="547" t="s">
        <v>314</v>
      </c>
      <c r="F98" s="556" t="s">
        <v>123</v>
      </c>
      <c r="G98" s="37">
        <v>0</v>
      </c>
      <c r="H98" s="37">
        <f>+'[3]Formulario PPGR8'!G98</f>
        <v>1044000</v>
      </c>
      <c r="I98" s="37">
        <f>+[3]Hoja3!I99+[3]Hoja4!I99+[3]Hoja5!I99+[3]Hoja6!I99+[3]Hoja7!I99+[3]Hoja8!I100+[3]Hoja9!I99+[3]Hoja10!I99+[3]Hoja12!I99+[3]Hoja13!I99+[3]Hoja15!I99+[3]Hoja14!I99+[3]Hoja11!I99+[3]Hoja16!I99+[3]Hoja17!I99+[3]Hoja18!I99+[3]Hoja19!I99</f>
        <v>0</v>
      </c>
      <c r="J98" s="63">
        <f>SUBTOTAL(9,G98:I98)</f>
        <v>1044000</v>
      </c>
      <c r="K98" s="64">
        <f>IFERROR(J98/$J$18*100,"0.00")</f>
        <v>0.33678127919292711</v>
      </c>
    </row>
    <row r="99" spans="1:11" ht="12.75" x14ac:dyDescent="0.2">
      <c r="A99" s="543">
        <v>2</v>
      </c>
      <c r="B99" s="544">
        <v>2</v>
      </c>
      <c r="C99" s="544">
        <v>1</v>
      </c>
      <c r="D99" s="544">
        <v>6</v>
      </c>
      <c r="E99" s="544"/>
      <c r="F99" s="545" t="s">
        <v>12</v>
      </c>
      <c r="G99" s="35">
        <f>G100+G101</f>
        <v>0</v>
      </c>
      <c r="H99" s="35">
        <f>H100+H101</f>
        <v>0</v>
      </c>
      <c r="I99" s="35">
        <f>I100+I101</f>
        <v>0</v>
      </c>
      <c r="J99" s="35">
        <f>J100+J101</f>
        <v>0</v>
      </c>
      <c r="K99" s="36">
        <f>K100+K101</f>
        <v>0</v>
      </c>
    </row>
    <row r="100" spans="1:11" ht="12.75" x14ac:dyDescent="0.2">
      <c r="A100" s="555">
        <v>2</v>
      </c>
      <c r="B100" s="547">
        <v>2</v>
      </c>
      <c r="C100" s="547">
        <v>1</v>
      </c>
      <c r="D100" s="547">
        <v>6</v>
      </c>
      <c r="E100" s="547" t="s">
        <v>314</v>
      </c>
      <c r="F100" s="556" t="s">
        <v>124</v>
      </c>
      <c r="G100" s="37">
        <f>+[3]Hoja3!G101+[3]Hoja4!G101+[3]Hoja5!G101+[3]Hoja6!G101+[3]Hoja7!G101+[3]Hoja8!G102+[3]Hoja9!G101+[3]Hoja10!G101+[3]Hoja12!G101+[3]Hoja13!G101+[3]Hoja15!G101+[3]Hoja14!G101+[3]Hoja11!G101+[3]Hoja16!G101+[3]Hoja17!G101+[3]Hoja18!G101+[3]Hoja19!G101</f>
        <v>0</v>
      </c>
      <c r="H100" s="37">
        <f>+'[3]Formulario PPGR8'!G100</f>
        <v>0</v>
      </c>
      <c r="I100" s="37">
        <f>+[3]Hoja3!I101+[3]Hoja4!I101+[3]Hoja5!I101+[3]Hoja6!I101+[3]Hoja7!I101+[3]Hoja8!I102+[3]Hoja9!I101+[3]Hoja10!I101+[3]Hoja12!I101+[3]Hoja13!I101+[3]Hoja15!I101+[3]Hoja14!I101+[3]Hoja11!I101+[3]Hoja16!I101+[3]Hoja17!I101+[3]Hoja18!I101+[3]Hoja19!I101</f>
        <v>0</v>
      </c>
      <c r="J100" s="63">
        <f>SUBTOTAL(9,G100:I100)</f>
        <v>0</v>
      </c>
      <c r="K100" s="64">
        <f>IFERROR(J100/$J$18*100,"0.00")</f>
        <v>0</v>
      </c>
    </row>
    <row r="101" spans="1:11" ht="12.75" x14ac:dyDescent="0.2">
      <c r="A101" s="555">
        <v>2</v>
      </c>
      <c r="B101" s="547">
        <v>2</v>
      </c>
      <c r="C101" s="547">
        <v>1</v>
      </c>
      <c r="D101" s="547">
        <v>6</v>
      </c>
      <c r="E101" s="547" t="s">
        <v>315</v>
      </c>
      <c r="F101" s="556" t="s">
        <v>125</v>
      </c>
      <c r="G101" s="37">
        <v>0</v>
      </c>
      <c r="H101" s="37">
        <f>+'[3]Formulario PPGR8'!G101</f>
        <v>0</v>
      </c>
      <c r="I101" s="37">
        <f>+[3]Hoja3!I102+[3]Hoja4!I102+[3]Hoja5!I102+[3]Hoja6!I102+[3]Hoja7!I102+[3]Hoja8!I103+[3]Hoja9!I102+[3]Hoja10!I102+[3]Hoja12!I102+[3]Hoja13!I102+[3]Hoja15!I102+[3]Hoja14!I102+[3]Hoja11!I102+[3]Hoja16!I102+[3]Hoja17!I102+[3]Hoja18!I102+[3]Hoja19!I102</f>
        <v>0</v>
      </c>
      <c r="J101" s="63">
        <f>SUBTOTAL(9,G101:I101)</f>
        <v>0</v>
      </c>
      <c r="K101" s="64">
        <f>IFERROR(J101/$J$18*100,"0.00")</f>
        <v>0</v>
      </c>
    </row>
    <row r="102" spans="1:11" ht="12.75" x14ac:dyDescent="0.2">
      <c r="A102" s="543">
        <v>2</v>
      </c>
      <c r="B102" s="544">
        <v>2</v>
      </c>
      <c r="C102" s="544">
        <v>1</v>
      </c>
      <c r="D102" s="544">
        <v>7</v>
      </c>
      <c r="E102" s="544"/>
      <c r="F102" s="545" t="s">
        <v>13</v>
      </c>
      <c r="G102" s="35">
        <f>G103</f>
        <v>0</v>
      </c>
      <c r="H102" s="35">
        <f>H103</f>
        <v>0</v>
      </c>
      <c r="I102" s="35">
        <f>I103</f>
        <v>0</v>
      </c>
      <c r="J102" s="35">
        <f>J103</f>
        <v>0</v>
      </c>
      <c r="K102" s="36">
        <f>K103</f>
        <v>0</v>
      </c>
    </row>
    <row r="103" spans="1:11" ht="12.75" x14ac:dyDescent="0.2">
      <c r="A103" s="555">
        <v>2</v>
      </c>
      <c r="B103" s="547">
        <v>2</v>
      </c>
      <c r="C103" s="547">
        <v>1</v>
      </c>
      <c r="D103" s="547">
        <v>7</v>
      </c>
      <c r="E103" s="547" t="s">
        <v>314</v>
      </c>
      <c r="F103" s="556" t="s">
        <v>13</v>
      </c>
      <c r="G103" s="37">
        <v>0</v>
      </c>
      <c r="H103" s="37">
        <f>+'[3]Formulario PPGR8'!G103</f>
        <v>0</v>
      </c>
      <c r="I103" s="37">
        <f>+[3]Hoja3!I104+[3]Hoja4!I104+[3]Hoja5!I104+[3]Hoja6!I104+[3]Hoja7!I104+[3]Hoja8!I105+[3]Hoja9!I104+[3]Hoja10!I104+[3]Hoja12!I104+[3]Hoja13!I104+[3]Hoja15!I104+[3]Hoja14!I104+[3]Hoja11!I104+[3]Hoja16!I104+[3]Hoja17!I104+[3]Hoja18!I104+[3]Hoja19!I104</f>
        <v>0</v>
      </c>
      <c r="J103" s="63">
        <f>SUBTOTAL(9,G103:I103)</f>
        <v>0</v>
      </c>
      <c r="K103" s="64">
        <f>IFERROR(J103/$J$18*100,"0.00")</f>
        <v>0</v>
      </c>
    </row>
    <row r="104" spans="1:11" ht="12.75" x14ac:dyDescent="0.2">
      <c r="A104" s="543">
        <v>2</v>
      </c>
      <c r="B104" s="544">
        <v>2</v>
      </c>
      <c r="C104" s="544">
        <v>1</v>
      </c>
      <c r="D104" s="544">
        <v>8</v>
      </c>
      <c r="E104" s="544"/>
      <c r="F104" s="545" t="s">
        <v>126</v>
      </c>
      <c r="G104" s="35">
        <f>G105</f>
        <v>0</v>
      </c>
      <c r="H104" s="35">
        <f>H105</f>
        <v>0</v>
      </c>
      <c r="I104" s="35">
        <f>I105</f>
        <v>0</v>
      </c>
      <c r="J104" s="35">
        <f>J105</f>
        <v>0</v>
      </c>
      <c r="K104" s="36">
        <f>K105</f>
        <v>0</v>
      </c>
    </row>
    <row r="105" spans="1:11" ht="12.75" x14ac:dyDescent="0.2">
      <c r="A105" s="546">
        <v>2</v>
      </c>
      <c r="B105" s="547">
        <v>2</v>
      </c>
      <c r="C105" s="547">
        <v>1</v>
      </c>
      <c r="D105" s="547">
        <v>8</v>
      </c>
      <c r="E105" s="547" t="s">
        <v>314</v>
      </c>
      <c r="F105" s="549" t="s">
        <v>126</v>
      </c>
      <c r="G105" s="37">
        <f>+[3]Hoja3!G106+[3]Hoja4!G106+[3]Hoja5!G106+[3]Hoja6!G106+[3]Hoja7!G106+[3]Hoja8!G107+[3]Hoja9!G106+[3]Hoja10!G106+[3]Hoja12!G106+[3]Hoja13!G106+[3]Hoja15!G106+[3]Hoja14!G106+[3]Hoja11!G106+[3]Hoja16!G106+[3]Hoja17!G106+[3]Hoja18!G106+[3]Hoja19!G106</f>
        <v>0</v>
      </c>
      <c r="H105" s="37">
        <f>+'[3]Formulario PPGR8'!G105</f>
        <v>0</v>
      </c>
      <c r="I105" s="37">
        <f>+[3]Hoja3!I106+[3]Hoja4!I106+[3]Hoja5!I106+[3]Hoja6!I106+[3]Hoja7!I106+[3]Hoja8!I107+[3]Hoja9!I106+[3]Hoja10!I106+[3]Hoja12!I106+[3]Hoja13!I106+[3]Hoja15!I106+[3]Hoja14!I106+[3]Hoja11!I106+[3]Hoja16!I106+[3]Hoja17!I106+[3]Hoja18!I106+[3]Hoja19!I106</f>
        <v>0</v>
      </c>
      <c r="J105" s="63">
        <f>SUBTOTAL(9,G105:I105)</f>
        <v>0</v>
      </c>
      <c r="K105" s="64">
        <f>IFERROR(J105/$J$18*100,"0.00")</f>
        <v>0</v>
      </c>
    </row>
    <row r="106" spans="1:11" ht="12.75" x14ac:dyDescent="0.2">
      <c r="A106" s="540">
        <v>2</v>
      </c>
      <c r="B106" s="541">
        <v>2</v>
      </c>
      <c r="C106" s="541">
        <v>2</v>
      </c>
      <c r="D106" s="541"/>
      <c r="E106" s="541"/>
      <c r="F106" s="542" t="s">
        <v>343</v>
      </c>
      <c r="G106" s="33">
        <f>+G107+G109</f>
        <v>0</v>
      </c>
      <c r="H106" s="33">
        <f>+H107+H109</f>
        <v>568651.38</v>
      </c>
      <c r="I106" s="33">
        <f>+I107+I109</f>
        <v>0</v>
      </c>
      <c r="J106" s="33">
        <f>+J107+J109</f>
        <v>568651.38</v>
      </c>
      <c r="K106" s="34">
        <f>+K107+K109</f>
        <v>0.18343978847818324</v>
      </c>
    </row>
    <row r="107" spans="1:11" ht="12.75" x14ac:dyDescent="0.2">
      <c r="A107" s="543">
        <v>2</v>
      </c>
      <c r="B107" s="544">
        <v>2</v>
      </c>
      <c r="C107" s="544">
        <v>2</v>
      </c>
      <c r="D107" s="544">
        <v>1</v>
      </c>
      <c r="E107" s="544"/>
      <c r="F107" s="545" t="s">
        <v>127</v>
      </c>
      <c r="G107" s="35">
        <f>G108</f>
        <v>0</v>
      </c>
      <c r="H107" s="35">
        <f>H108</f>
        <v>0</v>
      </c>
      <c r="I107" s="35">
        <f>I108</f>
        <v>0</v>
      </c>
      <c r="J107" s="35">
        <f>J108</f>
        <v>0</v>
      </c>
      <c r="K107" s="36">
        <f>K108</f>
        <v>0</v>
      </c>
    </row>
    <row r="108" spans="1:11" ht="12.75" x14ac:dyDescent="0.2">
      <c r="A108" s="546">
        <v>2</v>
      </c>
      <c r="B108" s="547">
        <v>2</v>
      </c>
      <c r="C108" s="547">
        <v>2</v>
      </c>
      <c r="D108" s="547">
        <v>1</v>
      </c>
      <c r="E108" s="547" t="s">
        <v>314</v>
      </c>
      <c r="F108" s="549" t="s">
        <v>127</v>
      </c>
      <c r="G108" s="37">
        <v>0</v>
      </c>
      <c r="H108" s="37">
        <f>+'[3]Formulario PPGR8'!G108</f>
        <v>0</v>
      </c>
      <c r="I108" s="37">
        <v>0</v>
      </c>
      <c r="J108" s="63">
        <f>SUBTOTAL(9,G108:I108)</f>
        <v>0</v>
      </c>
      <c r="K108" s="64">
        <f>IFERROR(J108/$J$18*100,"0.00")</f>
        <v>0</v>
      </c>
    </row>
    <row r="109" spans="1:11" ht="12.75" x14ac:dyDescent="0.2">
      <c r="A109" s="543">
        <v>2</v>
      </c>
      <c r="B109" s="544">
        <v>2</v>
      </c>
      <c r="C109" s="544">
        <v>2</v>
      </c>
      <c r="D109" s="544">
        <v>2</v>
      </c>
      <c r="E109" s="544"/>
      <c r="F109" s="545" t="s">
        <v>128</v>
      </c>
      <c r="G109" s="35">
        <f>G110</f>
        <v>0</v>
      </c>
      <c r="H109" s="35">
        <f>H110</f>
        <v>568651.38</v>
      </c>
      <c r="I109" s="35">
        <f>I110</f>
        <v>0</v>
      </c>
      <c r="J109" s="35">
        <f>J110</f>
        <v>568651.38</v>
      </c>
      <c r="K109" s="36">
        <f>K110</f>
        <v>0.18343978847818324</v>
      </c>
    </row>
    <row r="110" spans="1:11" ht="12.75" x14ac:dyDescent="0.2">
      <c r="A110" s="546">
        <v>2</v>
      </c>
      <c r="B110" s="547">
        <v>2</v>
      </c>
      <c r="C110" s="547">
        <v>2</v>
      </c>
      <c r="D110" s="547">
        <v>2</v>
      </c>
      <c r="E110" s="547" t="s">
        <v>314</v>
      </c>
      <c r="F110" s="549" t="s">
        <v>128</v>
      </c>
      <c r="G110" s="37">
        <v>0</v>
      </c>
      <c r="H110" s="37">
        <f>+'[3]Formulario PPGR8'!G110</f>
        <v>568651.38</v>
      </c>
      <c r="I110" s="37">
        <v>0</v>
      </c>
      <c r="J110" s="63">
        <f>SUBTOTAL(9,G110:I110)</f>
        <v>568651.38</v>
      </c>
      <c r="K110" s="64">
        <f>IFERROR(J110/$J$18*100,"0.00")</f>
        <v>0.18343978847818324</v>
      </c>
    </row>
    <row r="111" spans="1:11" ht="12.75" x14ac:dyDescent="0.2">
      <c r="A111" s="540">
        <v>2</v>
      </c>
      <c r="B111" s="541">
        <v>2</v>
      </c>
      <c r="C111" s="541">
        <v>3</v>
      </c>
      <c r="D111" s="541"/>
      <c r="E111" s="541"/>
      <c r="F111" s="542" t="s">
        <v>14</v>
      </c>
      <c r="G111" s="33">
        <f>+G112+G114</f>
        <v>2735000</v>
      </c>
      <c r="H111" s="33">
        <f>+H112+H114</f>
        <v>0</v>
      </c>
      <c r="I111" s="33">
        <f>+I112+I114</f>
        <v>0</v>
      </c>
      <c r="J111" s="33">
        <f>+J112+J114</f>
        <v>2735000</v>
      </c>
      <c r="K111" s="34">
        <f>+K112+K114</f>
        <v>0.88227662700445952</v>
      </c>
    </row>
    <row r="112" spans="1:11" ht="12.75" x14ac:dyDescent="0.2">
      <c r="A112" s="543">
        <v>2</v>
      </c>
      <c r="B112" s="544">
        <v>2</v>
      </c>
      <c r="C112" s="544">
        <v>3</v>
      </c>
      <c r="D112" s="544">
        <v>1</v>
      </c>
      <c r="E112" s="544"/>
      <c r="F112" s="545" t="s">
        <v>129</v>
      </c>
      <c r="G112" s="35">
        <f>G113</f>
        <v>2735000</v>
      </c>
      <c r="H112" s="35">
        <f>H113</f>
        <v>0</v>
      </c>
      <c r="I112" s="35">
        <f>I113</f>
        <v>0</v>
      </c>
      <c r="J112" s="35">
        <f>J113</f>
        <v>2735000</v>
      </c>
      <c r="K112" s="36">
        <f>K113</f>
        <v>0.88227662700445952</v>
      </c>
    </row>
    <row r="113" spans="1:11" ht="12.75" x14ac:dyDescent="0.2">
      <c r="A113" s="546">
        <v>2</v>
      </c>
      <c r="B113" s="547">
        <v>2</v>
      </c>
      <c r="C113" s="547">
        <v>3</v>
      </c>
      <c r="D113" s="547">
        <v>1</v>
      </c>
      <c r="E113" s="547" t="s">
        <v>314</v>
      </c>
      <c r="F113" s="549" t="s">
        <v>129</v>
      </c>
      <c r="G113" s="37">
        <v>2735000</v>
      </c>
      <c r="H113" s="37">
        <v>0</v>
      </c>
      <c r="I113" s="37">
        <f>+[3]Hoja3!I114+[3]Hoja4!I114+[3]Hoja5!I114+[3]Hoja6!I114+[3]Hoja7!I114+[3]Hoja8!I115+[3]Hoja9!I114+[3]Hoja10!I114+[3]Hoja12!I114+[3]Hoja13!I114+[3]Hoja15!I114+[3]Hoja14!I114+[3]Hoja11!I114+[3]Hoja16!I114+[3]Hoja17!I114+[3]Hoja18!I114+[3]Hoja19!I114</f>
        <v>0</v>
      </c>
      <c r="J113" s="63">
        <f>SUBTOTAL(9,G113:I113)</f>
        <v>2735000</v>
      </c>
      <c r="K113" s="64">
        <f>IFERROR(J113/$J$18*100,"0.00")</f>
        <v>0.88227662700445952</v>
      </c>
    </row>
    <row r="114" spans="1:11" ht="12.75" x14ac:dyDescent="0.2">
      <c r="A114" s="543">
        <v>2</v>
      </c>
      <c r="B114" s="544">
        <v>2</v>
      </c>
      <c r="C114" s="544">
        <v>3</v>
      </c>
      <c r="D114" s="544">
        <v>2</v>
      </c>
      <c r="E114" s="544"/>
      <c r="F114" s="545" t="s">
        <v>130</v>
      </c>
      <c r="G114" s="35">
        <f>G115</f>
        <v>0</v>
      </c>
      <c r="H114" s="35">
        <f>H115</f>
        <v>0</v>
      </c>
      <c r="I114" s="35">
        <f>I115</f>
        <v>0</v>
      </c>
      <c r="J114" s="35">
        <f>J115</f>
        <v>0</v>
      </c>
      <c r="K114" s="36">
        <f>K115</f>
        <v>0</v>
      </c>
    </row>
    <row r="115" spans="1:11" ht="12.75" x14ac:dyDescent="0.2">
      <c r="A115" s="555">
        <v>2</v>
      </c>
      <c r="B115" s="547">
        <v>2</v>
      </c>
      <c r="C115" s="547">
        <v>3</v>
      </c>
      <c r="D115" s="547">
        <v>2</v>
      </c>
      <c r="E115" s="547" t="s">
        <v>314</v>
      </c>
      <c r="F115" s="556" t="s">
        <v>130</v>
      </c>
      <c r="G115" s="37">
        <v>0</v>
      </c>
      <c r="H115" s="37">
        <f>+'[3]Formulario PPGR8'!G115</f>
        <v>0</v>
      </c>
      <c r="I115" s="37">
        <f>+[3]Hoja3!I116+[3]Hoja4!I116+[3]Hoja5!I116+[3]Hoja6!I116+[3]Hoja7!I116+[3]Hoja8!I117+[3]Hoja9!I116+[3]Hoja10!I116+[3]Hoja12!I116+[3]Hoja13!I116+[3]Hoja15!I116+[3]Hoja14!I116+[3]Hoja11!I116+[3]Hoja16!I116+[3]Hoja17!I116+[3]Hoja18!I116+[3]Hoja19!I116</f>
        <v>0</v>
      </c>
      <c r="J115" s="63">
        <f>SUBTOTAL(9,G115:I115)</f>
        <v>0</v>
      </c>
      <c r="K115" s="64">
        <f>IFERROR(J115/$J$18*100,"0.00")</f>
        <v>0</v>
      </c>
    </row>
    <row r="116" spans="1:11" ht="12.75" x14ac:dyDescent="0.2">
      <c r="A116" s="540">
        <v>2</v>
      </c>
      <c r="B116" s="541">
        <v>2</v>
      </c>
      <c r="C116" s="541">
        <v>4</v>
      </c>
      <c r="D116" s="541"/>
      <c r="E116" s="541"/>
      <c r="F116" s="542" t="s">
        <v>131</v>
      </c>
      <c r="G116" s="33">
        <f>+G117+G119+G121+G123</f>
        <v>0</v>
      </c>
      <c r="H116" s="33">
        <f>+H117+H119+H121+H123</f>
        <v>100000</v>
      </c>
      <c r="I116" s="33">
        <f>+I117+I119+I121+I123</f>
        <v>0</v>
      </c>
      <c r="J116" s="33">
        <f>+J117+J119+J121+J123</f>
        <v>100000</v>
      </c>
      <c r="K116" s="34">
        <f>+K117+K119+K121+K123</f>
        <v>3.2258743217713326E-2</v>
      </c>
    </row>
    <row r="117" spans="1:11" ht="12.75" x14ac:dyDescent="0.2">
      <c r="A117" s="543">
        <v>2</v>
      </c>
      <c r="B117" s="544">
        <v>2</v>
      </c>
      <c r="C117" s="544">
        <v>4</v>
      </c>
      <c r="D117" s="544">
        <v>1</v>
      </c>
      <c r="E117" s="544"/>
      <c r="F117" s="551" t="s">
        <v>15</v>
      </c>
      <c r="G117" s="35">
        <f>G118</f>
        <v>0</v>
      </c>
      <c r="H117" s="35">
        <f>H118</f>
        <v>100000</v>
      </c>
      <c r="I117" s="35">
        <f>I118</f>
        <v>0</v>
      </c>
      <c r="J117" s="35">
        <f>J118</f>
        <v>100000</v>
      </c>
      <c r="K117" s="36">
        <f>K118</f>
        <v>3.2258743217713326E-2</v>
      </c>
    </row>
    <row r="118" spans="1:11" ht="12.75" x14ac:dyDescent="0.2">
      <c r="A118" s="546">
        <v>2</v>
      </c>
      <c r="B118" s="547">
        <v>2</v>
      </c>
      <c r="C118" s="547">
        <v>4</v>
      </c>
      <c r="D118" s="547">
        <v>1</v>
      </c>
      <c r="E118" s="547" t="s">
        <v>314</v>
      </c>
      <c r="F118" s="549" t="s">
        <v>15</v>
      </c>
      <c r="G118" s="37">
        <v>0</v>
      </c>
      <c r="H118" s="37">
        <f>+'[3]Formulario PPGR8'!G118</f>
        <v>100000</v>
      </c>
      <c r="I118" s="37">
        <v>0</v>
      </c>
      <c r="J118" s="63">
        <f>SUBTOTAL(9,G118:I118)</f>
        <v>100000</v>
      </c>
      <c r="K118" s="64">
        <f>IFERROR(J118/$J$18*100,"0.00")</f>
        <v>3.2258743217713326E-2</v>
      </c>
    </row>
    <row r="119" spans="1:11" ht="12.75" x14ac:dyDescent="0.2">
      <c r="A119" s="543">
        <v>2</v>
      </c>
      <c r="B119" s="544">
        <v>2</v>
      </c>
      <c r="C119" s="544">
        <v>4</v>
      </c>
      <c r="D119" s="544">
        <v>2</v>
      </c>
      <c r="E119" s="544"/>
      <c r="F119" s="551" t="s">
        <v>16</v>
      </c>
      <c r="G119" s="35">
        <f>G120</f>
        <v>0</v>
      </c>
      <c r="H119" s="35">
        <f>H120</f>
        <v>0</v>
      </c>
      <c r="I119" s="35">
        <f>I120</f>
        <v>0</v>
      </c>
      <c r="J119" s="35">
        <f>J120</f>
        <v>0</v>
      </c>
      <c r="K119" s="36">
        <f>K120</f>
        <v>0</v>
      </c>
    </row>
    <row r="120" spans="1:11" ht="12.75" x14ac:dyDescent="0.2">
      <c r="A120" s="555">
        <v>2</v>
      </c>
      <c r="B120" s="547">
        <v>2</v>
      </c>
      <c r="C120" s="547">
        <v>4</v>
      </c>
      <c r="D120" s="547">
        <v>2</v>
      </c>
      <c r="E120" s="547" t="s">
        <v>314</v>
      </c>
      <c r="F120" s="556" t="s">
        <v>16</v>
      </c>
      <c r="G120" s="37">
        <v>0</v>
      </c>
      <c r="H120" s="37">
        <f>+'[3]Formulario PPGR8'!G120</f>
        <v>0</v>
      </c>
      <c r="I120" s="37">
        <f>+[3]Hoja3!I121+[3]Hoja4!I121+[3]Hoja5!I121+[3]Hoja6!I121+[3]Hoja7!I121+[3]Hoja8!I122+[3]Hoja9!I121+[3]Hoja10!I121+[3]Hoja12!I121+[3]Hoja13!I121+[3]Hoja15!I121+[3]Hoja14!I121+[3]Hoja11!I121+[3]Hoja16!I121+[3]Hoja17!I121+[3]Hoja18!I121+[3]Hoja19!I121</f>
        <v>0</v>
      </c>
      <c r="J120" s="63">
        <f>SUBTOTAL(9,G120:I120)</f>
        <v>0</v>
      </c>
      <c r="K120" s="64">
        <f>IFERROR(J120/$J$18*100,"0.00")</f>
        <v>0</v>
      </c>
    </row>
    <row r="121" spans="1:11" ht="12.75" x14ac:dyDescent="0.2">
      <c r="A121" s="543">
        <v>2</v>
      </c>
      <c r="B121" s="544">
        <v>2</v>
      </c>
      <c r="C121" s="544">
        <v>4</v>
      </c>
      <c r="D121" s="544">
        <v>3</v>
      </c>
      <c r="E121" s="544"/>
      <c r="F121" s="551" t="s">
        <v>29</v>
      </c>
      <c r="G121" s="35">
        <f>G122</f>
        <v>0</v>
      </c>
      <c r="H121" s="35">
        <f>H122</f>
        <v>0</v>
      </c>
      <c r="I121" s="35">
        <f>I122</f>
        <v>0</v>
      </c>
      <c r="J121" s="35">
        <f>J122</f>
        <v>0</v>
      </c>
      <c r="K121" s="36">
        <f>K122</f>
        <v>0</v>
      </c>
    </row>
    <row r="122" spans="1:11" ht="12.75" x14ac:dyDescent="0.2">
      <c r="A122" s="555">
        <v>2</v>
      </c>
      <c r="B122" s="547">
        <v>2</v>
      </c>
      <c r="C122" s="547">
        <v>4</v>
      </c>
      <c r="D122" s="547">
        <v>3</v>
      </c>
      <c r="E122" s="547" t="s">
        <v>314</v>
      </c>
      <c r="F122" s="556" t="s">
        <v>29</v>
      </c>
      <c r="G122" s="37">
        <f>+[3]Hoja3!G123+[3]Hoja4!G123+[3]Hoja5!G123+[3]Hoja6!G123+[3]Hoja7!G123+[3]Hoja8!G124+[3]Hoja9!G123+[3]Hoja10!G123+[3]Hoja12!G123+[3]Hoja13!G123+[3]Hoja15!G123+[3]Hoja14!G123+[3]Hoja11!G123+[3]Hoja16!G123+[3]Hoja17!G123+[3]Hoja18!G123+[3]Hoja19!G123</f>
        <v>0</v>
      </c>
      <c r="H122" s="37">
        <f>+'[3]Formulario PPGR8'!G122</f>
        <v>0</v>
      </c>
      <c r="I122" s="37">
        <f>+[3]Hoja3!I123+[3]Hoja4!I123+[3]Hoja5!I123+[3]Hoja6!I123+[3]Hoja7!I123+[3]Hoja8!I124+[3]Hoja9!I123+[3]Hoja10!I123+[3]Hoja12!I123+[3]Hoja13!I123+[3]Hoja15!I123+[3]Hoja14!I123+[3]Hoja11!I123+[3]Hoja16!I123+[3]Hoja17!I123+[3]Hoja18!I123+[3]Hoja19!I123</f>
        <v>0</v>
      </c>
      <c r="J122" s="63">
        <f>SUBTOTAL(9,G122:I122)</f>
        <v>0</v>
      </c>
      <c r="K122" s="64">
        <f>IFERROR(J122/$J$18*100,"0.00")</f>
        <v>0</v>
      </c>
    </row>
    <row r="123" spans="1:11" ht="12.75" x14ac:dyDescent="0.2">
      <c r="A123" s="543">
        <v>2</v>
      </c>
      <c r="B123" s="544">
        <v>2</v>
      </c>
      <c r="C123" s="544">
        <v>4</v>
      </c>
      <c r="D123" s="544">
        <v>4</v>
      </c>
      <c r="E123" s="544"/>
      <c r="F123" s="551" t="s">
        <v>132</v>
      </c>
      <c r="G123" s="35">
        <f>G124</f>
        <v>0</v>
      </c>
      <c r="H123" s="35">
        <f>H124</f>
        <v>0</v>
      </c>
      <c r="I123" s="35">
        <f>I124</f>
        <v>0</v>
      </c>
      <c r="J123" s="35">
        <f>J124</f>
        <v>0</v>
      </c>
      <c r="K123" s="36">
        <f>K124</f>
        <v>0</v>
      </c>
    </row>
    <row r="124" spans="1:11" ht="12.75" x14ac:dyDescent="0.2">
      <c r="A124" s="555">
        <v>2</v>
      </c>
      <c r="B124" s="547">
        <v>2</v>
      </c>
      <c r="C124" s="547">
        <v>4</v>
      </c>
      <c r="D124" s="547">
        <v>4</v>
      </c>
      <c r="E124" s="547" t="s">
        <v>314</v>
      </c>
      <c r="F124" s="556" t="s">
        <v>132</v>
      </c>
      <c r="G124" s="37">
        <v>0</v>
      </c>
      <c r="H124" s="37">
        <f>+'[3]Formulario PPGR8'!G124</f>
        <v>0</v>
      </c>
      <c r="I124" s="37">
        <f>+[3]Hoja3!I125+[3]Hoja4!I125+[3]Hoja5!I125+[3]Hoja6!I125+[3]Hoja7!I125+[3]Hoja8!I126+[3]Hoja9!I125+[3]Hoja10!I125+[3]Hoja12!I125+[3]Hoja13!I125+[3]Hoja15!I125+[3]Hoja14!I125+[3]Hoja11!I125+[3]Hoja16!I125+[3]Hoja17!I125+[3]Hoja18!I125+[3]Hoja19!I125</f>
        <v>0</v>
      </c>
      <c r="J124" s="63">
        <f>SUBTOTAL(9,G124:I124)</f>
        <v>0</v>
      </c>
      <c r="K124" s="64">
        <f>IFERROR(J124/$J$18*100,"0.00")</f>
        <v>0</v>
      </c>
    </row>
    <row r="125" spans="1:11" ht="12.75" x14ac:dyDescent="0.2">
      <c r="A125" s="540">
        <v>2</v>
      </c>
      <c r="B125" s="541">
        <v>2</v>
      </c>
      <c r="C125" s="541">
        <v>5</v>
      </c>
      <c r="D125" s="541"/>
      <c r="E125" s="541"/>
      <c r="F125" s="542" t="s">
        <v>133</v>
      </c>
      <c r="G125" s="33">
        <f>+G126+G128+G130+G136+G138+G140+G142+G144</f>
        <v>0</v>
      </c>
      <c r="H125" s="33">
        <f>+H126+H128+H130+H136+H138+H140+H142+H144</f>
        <v>2979312</v>
      </c>
      <c r="I125" s="33">
        <f>+I126+I128+I130+I136+I138+I140+I142+I144</f>
        <v>0</v>
      </c>
      <c r="J125" s="33">
        <f>+J126+J128+J130+J136+J138+J140+J142+J144</f>
        <v>2979312</v>
      </c>
      <c r="K125" s="34">
        <f>+K126+K128+K130+K136+K138+K140+K142+K144</f>
        <v>0.96108860773451932</v>
      </c>
    </row>
    <row r="126" spans="1:11" ht="12.75" x14ac:dyDescent="0.2">
      <c r="A126" s="543">
        <v>2</v>
      </c>
      <c r="B126" s="544">
        <v>2</v>
      </c>
      <c r="C126" s="544">
        <v>5</v>
      </c>
      <c r="D126" s="544">
        <v>1</v>
      </c>
      <c r="E126" s="544"/>
      <c r="F126" s="551" t="s">
        <v>134</v>
      </c>
      <c r="G126" s="35">
        <f>G127</f>
        <v>0</v>
      </c>
      <c r="H126" s="35">
        <f>H127</f>
        <v>2979312</v>
      </c>
      <c r="I126" s="35">
        <f>I127</f>
        <v>0</v>
      </c>
      <c r="J126" s="35">
        <f>J127</f>
        <v>2979312</v>
      </c>
      <c r="K126" s="36">
        <f>K127</f>
        <v>0.96108860773451932</v>
      </c>
    </row>
    <row r="127" spans="1:11" ht="12.75" x14ac:dyDescent="0.2">
      <c r="A127" s="555">
        <v>2</v>
      </c>
      <c r="B127" s="547">
        <v>2</v>
      </c>
      <c r="C127" s="547">
        <v>5</v>
      </c>
      <c r="D127" s="547">
        <v>1</v>
      </c>
      <c r="E127" s="547" t="s">
        <v>314</v>
      </c>
      <c r="F127" s="556" t="s">
        <v>134</v>
      </c>
      <c r="G127" s="37">
        <v>0</v>
      </c>
      <c r="H127" s="37">
        <f>+'[3]Formulario PPGR8'!G127</f>
        <v>2979312</v>
      </c>
      <c r="I127" s="37">
        <f>+[3]Hoja3!I128+[3]Hoja4!I128+[3]Hoja5!I128+[3]Hoja6!I128+[3]Hoja7!I128+[3]Hoja8!I129+[3]Hoja9!I128+[3]Hoja10!I128+[3]Hoja12!I128+[3]Hoja13!I128+[3]Hoja15!I128+[3]Hoja14!I128+[3]Hoja11!I128+[3]Hoja16!I128+[3]Hoja17!I128+[3]Hoja18!I128+[3]Hoja19!I128</f>
        <v>0</v>
      </c>
      <c r="J127" s="63">
        <f>SUBTOTAL(9,G127:I127)</f>
        <v>2979312</v>
      </c>
      <c r="K127" s="64">
        <f>IFERROR(J127/$J$18*100,"0.00")</f>
        <v>0.96108860773451932</v>
      </c>
    </row>
    <row r="128" spans="1:11" ht="12.75" x14ac:dyDescent="0.2">
      <c r="A128" s="557">
        <v>2</v>
      </c>
      <c r="B128" s="544">
        <v>2</v>
      </c>
      <c r="C128" s="544">
        <v>5</v>
      </c>
      <c r="D128" s="544">
        <v>2</v>
      </c>
      <c r="E128" s="544"/>
      <c r="F128" s="558" t="s">
        <v>135</v>
      </c>
      <c r="G128" s="35">
        <f>G129</f>
        <v>0</v>
      </c>
      <c r="H128" s="35">
        <f>H129</f>
        <v>0</v>
      </c>
      <c r="I128" s="35">
        <f>I129</f>
        <v>0</v>
      </c>
      <c r="J128" s="35">
        <f>J129</f>
        <v>0</v>
      </c>
      <c r="K128" s="36">
        <f>K129</f>
        <v>0</v>
      </c>
    </row>
    <row r="129" spans="1:11" ht="12.75" x14ac:dyDescent="0.2">
      <c r="A129" s="555">
        <v>2</v>
      </c>
      <c r="B129" s="547">
        <v>2</v>
      </c>
      <c r="C129" s="547">
        <v>5</v>
      </c>
      <c r="D129" s="547">
        <v>2</v>
      </c>
      <c r="E129" s="547" t="s">
        <v>314</v>
      </c>
      <c r="F129" s="556" t="s">
        <v>135</v>
      </c>
      <c r="G129" s="37">
        <f>+[3]Hoja3!G130+[3]Hoja4!G130+[3]Hoja5!G130+[3]Hoja6!G130+[3]Hoja7!G130+[3]Hoja8!G131+[3]Hoja9!G130+[3]Hoja10!G130+[3]Hoja12!G130+[3]Hoja13!G130+[3]Hoja15!G130+[3]Hoja14!G130+[3]Hoja11!G130+[3]Hoja16!G130+[3]Hoja17!G130+[3]Hoja18!G130+[3]Hoja19!G130</f>
        <v>0</v>
      </c>
      <c r="H129" s="37">
        <f>+'[3]Formulario PPGR8'!G129</f>
        <v>0</v>
      </c>
      <c r="I129" s="37">
        <f>+[3]Hoja3!I130+[3]Hoja4!I130+[3]Hoja5!I130+[3]Hoja6!I130+[3]Hoja7!I130+[3]Hoja8!I131+[3]Hoja9!I130+[3]Hoja10!I130+[3]Hoja12!I130+[3]Hoja13!I130+[3]Hoja15!I130+[3]Hoja14!I130+[3]Hoja11!I130+[3]Hoja16!I130+[3]Hoja17!I130+[3]Hoja18!I130+[3]Hoja19!I130</f>
        <v>0</v>
      </c>
      <c r="J129" s="63">
        <f>SUBTOTAL(9,G129:I129)</f>
        <v>0</v>
      </c>
      <c r="K129" s="64">
        <f>IFERROR(J129/$J$18*100,"0.00")</f>
        <v>0</v>
      </c>
    </row>
    <row r="130" spans="1:11" ht="12.75" x14ac:dyDescent="0.2">
      <c r="A130" s="559">
        <v>2</v>
      </c>
      <c r="B130" s="560">
        <v>2</v>
      </c>
      <c r="C130" s="560">
        <v>5</v>
      </c>
      <c r="D130" s="560">
        <v>3</v>
      </c>
      <c r="E130" s="560"/>
      <c r="F130" s="561" t="s">
        <v>136</v>
      </c>
      <c r="G130" s="46">
        <f>SUM(G131:G135)</f>
        <v>0</v>
      </c>
      <c r="H130" s="46">
        <f>SUM(H131:H135)</f>
        <v>0</v>
      </c>
      <c r="I130" s="46">
        <f>SUM(I131:I135)</f>
        <v>0</v>
      </c>
      <c r="J130" s="46">
        <f>SUM(J131:J135)</f>
        <v>0</v>
      </c>
      <c r="K130" s="47">
        <f>SUM(K131:K135)</f>
        <v>0</v>
      </c>
    </row>
    <row r="131" spans="1:11" ht="12.75" x14ac:dyDescent="0.2">
      <c r="A131" s="555">
        <v>2</v>
      </c>
      <c r="B131" s="547">
        <v>2</v>
      </c>
      <c r="C131" s="547">
        <v>5</v>
      </c>
      <c r="D131" s="547">
        <v>3</v>
      </c>
      <c r="E131" s="547" t="s">
        <v>314</v>
      </c>
      <c r="F131" s="556" t="s">
        <v>137</v>
      </c>
      <c r="G131" s="37">
        <f>+[3]Hoja3!G132+[3]Hoja4!G132+[3]Hoja5!G132+[3]Hoja6!G132+[3]Hoja7!G132+[3]Hoja8!G133+[3]Hoja9!G132+[3]Hoja10!G132+[3]Hoja12!G132+[3]Hoja13!G132+[3]Hoja15!G132+[3]Hoja14!G132+[3]Hoja11!G132+[3]Hoja16!G132+[3]Hoja17!G132+[3]Hoja18!G132+[3]Hoja19!G132</f>
        <v>0</v>
      </c>
      <c r="H131" s="37">
        <f>+'[3]Formulario PPGR8'!G131</f>
        <v>0</v>
      </c>
      <c r="I131" s="37">
        <f>+[3]Hoja3!I132+[3]Hoja4!I132+[3]Hoja5!I132+[3]Hoja6!I132+[3]Hoja7!I132+[3]Hoja8!I133+[3]Hoja9!I132+[3]Hoja10!I132+[3]Hoja12!I132+[3]Hoja13!I132+[3]Hoja15!I132+[3]Hoja14!I132+[3]Hoja11!I132+[3]Hoja16!I132+[3]Hoja17!I132+[3]Hoja18!I132+[3]Hoja19!I132</f>
        <v>0</v>
      </c>
      <c r="J131" s="63">
        <f>SUBTOTAL(9,G131:I131)</f>
        <v>0</v>
      </c>
      <c r="K131" s="64">
        <f>IFERROR(J131/$J$18*100,"0.00")</f>
        <v>0</v>
      </c>
    </row>
    <row r="132" spans="1:11" ht="12.75" x14ac:dyDescent="0.2">
      <c r="A132" s="555">
        <v>2</v>
      </c>
      <c r="B132" s="547">
        <v>2</v>
      </c>
      <c r="C132" s="547">
        <v>5</v>
      </c>
      <c r="D132" s="547">
        <v>3</v>
      </c>
      <c r="E132" s="547" t="s">
        <v>315</v>
      </c>
      <c r="F132" s="556" t="s">
        <v>138</v>
      </c>
      <c r="G132" s="37">
        <f>+[3]Hoja3!G133+[3]Hoja4!G133+[3]Hoja5!G133+[3]Hoja6!G133+[3]Hoja7!G133+[3]Hoja8!G134+[3]Hoja9!G133+[3]Hoja10!G133+[3]Hoja12!G133+[3]Hoja13!G133+[3]Hoja15!G133+[3]Hoja14!G133+[3]Hoja11!G133+[3]Hoja16!G133+[3]Hoja17!G133+[3]Hoja18!G133+[3]Hoja19!G133</f>
        <v>0</v>
      </c>
      <c r="H132" s="37">
        <f>+'[3]Formulario PPGR8'!G132</f>
        <v>0</v>
      </c>
      <c r="I132" s="37">
        <f>+[3]Hoja3!I133+[3]Hoja4!I133+[3]Hoja5!I133+[3]Hoja6!I133+[3]Hoja7!I133+[3]Hoja8!I134+[3]Hoja9!I133+[3]Hoja10!I133+[3]Hoja12!I133+[3]Hoja13!I133+[3]Hoja15!I133+[3]Hoja14!I133+[3]Hoja11!I133+[3]Hoja16!I133+[3]Hoja17!I133+[3]Hoja18!I133+[3]Hoja19!I133</f>
        <v>0</v>
      </c>
      <c r="J132" s="63">
        <f>SUBTOTAL(9,G132:I132)</f>
        <v>0</v>
      </c>
      <c r="K132" s="64">
        <f>IFERROR(J132/$J$18*100,"0.00")</f>
        <v>0</v>
      </c>
    </row>
    <row r="133" spans="1:11" ht="12.75" x14ac:dyDescent="0.2">
      <c r="A133" s="555">
        <v>2</v>
      </c>
      <c r="B133" s="547">
        <v>2</v>
      </c>
      <c r="C133" s="547">
        <v>5</v>
      </c>
      <c r="D133" s="547">
        <v>3</v>
      </c>
      <c r="E133" s="547" t="s">
        <v>316</v>
      </c>
      <c r="F133" s="556" t="s">
        <v>139</v>
      </c>
      <c r="G133" s="37">
        <f>+[3]Hoja3!G134+[3]Hoja4!G134+[3]Hoja5!G134+[3]Hoja6!G134+[3]Hoja7!G134+[3]Hoja8!G135+[3]Hoja9!G134+[3]Hoja10!G134+[3]Hoja12!G134+[3]Hoja13!G134+[3]Hoja15!G134+[3]Hoja14!G134+[3]Hoja11!G134+[3]Hoja16!G134+[3]Hoja17!G134+[3]Hoja18!G134+[3]Hoja19!G134</f>
        <v>0</v>
      </c>
      <c r="H133" s="37">
        <f>+'[3]Formulario PPGR8'!G133</f>
        <v>0</v>
      </c>
      <c r="I133" s="37">
        <f>+[3]Hoja3!I134+[3]Hoja4!I134+[3]Hoja5!I134+[3]Hoja6!I134+[3]Hoja7!I134+[3]Hoja8!I135+[3]Hoja9!I134+[3]Hoja10!I134+[3]Hoja12!I134+[3]Hoja13!I134+[3]Hoja15!I134+[3]Hoja14!I134+[3]Hoja11!I134+[3]Hoja16!I134+[3]Hoja17!I134+[3]Hoja18!I134+[3]Hoja19!I134</f>
        <v>0</v>
      </c>
      <c r="J133" s="63">
        <f>SUBTOTAL(9,G133:I133)</f>
        <v>0</v>
      </c>
      <c r="K133" s="64">
        <f>IFERROR(J133/$J$18*100,"0.00")</f>
        <v>0</v>
      </c>
    </row>
    <row r="134" spans="1:11" ht="12.75" x14ac:dyDescent="0.2">
      <c r="A134" s="555">
        <v>2</v>
      </c>
      <c r="B134" s="547">
        <v>2</v>
      </c>
      <c r="C134" s="547">
        <v>5</v>
      </c>
      <c r="D134" s="547">
        <v>3</v>
      </c>
      <c r="E134" s="547" t="s">
        <v>317</v>
      </c>
      <c r="F134" s="556" t="s">
        <v>140</v>
      </c>
      <c r="G134" s="37">
        <f>+[3]Hoja3!G135+[3]Hoja4!G135+[3]Hoja5!G135+[3]Hoja6!G135+[3]Hoja7!G135+[3]Hoja8!G136+[3]Hoja9!G135+[3]Hoja10!G135+[3]Hoja12!G135+[3]Hoja13!G135+[3]Hoja15!G135+[3]Hoja14!G135+[3]Hoja11!G135+[3]Hoja16!G135+[3]Hoja17!G135+[3]Hoja18!G135+[3]Hoja19!G135</f>
        <v>0</v>
      </c>
      <c r="H134" s="37">
        <f>+'[3]Formulario PPGR8'!G134</f>
        <v>0</v>
      </c>
      <c r="I134" s="37">
        <f>+[3]Hoja3!I135+[3]Hoja4!I135+[3]Hoja5!I135+[3]Hoja6!I135+[3]Hoja7!I135+[3]Hoja8!I136+[3]Hoja9!I135+[3]Hoja10!I135+[3]Hoja12!I135+[3]Hoja13!I135+[3]Hoja15!I135+[3]Hoja14!I135+[3]Hoja11!I135+[3]Hoja16!I135+[3]Hoja17!I135+[3]Hoja18!I135+[3]Hoja19!I135</f>
        <v>0</v>
      </c>
      <c r="J134" s="63">
        <f>SUBTOTAL(9,G134:I134)</f>
        <v>0</v>
      </c>
      <c r="K134" s="64">
        <f>IFERROR(J134/$J$18*100,"0.00")</f>
        <v>0</v>
      </c>
    </row>
    <row r="135" spans="1:11" ht="12.75" x14ac:dyDescent="0.2">
      <c r="A135" s="555">
        <v>2</v>
      </c>
      <c r="B135" s="547">
        <v>2</v>
      </c>
      <c r="C135" s="547">
        <v>5</v>
      </c>
      <c r="D135" s="547">
        <v>3</v>
      </c>
      <c r="E135" s="547" t="s">
        <v>318</v>
      </c>
      <c r="F135" s="556" t="s">
        <v>141</v>
      </c>
      <c r="G135" s="37">
        <f>+[3]Hoja3!G136+[3]Hoja4!G136+[3]Hoja5!G136+[3]Hoja6!G136+[3]Hoja7!G136+[3]Hoja8!G137+[3]Hoja9!G136+[3]Hoja10!G136+[3]Hoja12!G136+[3]Hoja13!G136+[3]Hoja15!G136+[3]Hoja14!G136+[3]Hoja11!G136+[3]Hoja16!G136+[3]Hoja17!G136+[3]Hoja18!G136+[3]Hoja19!G136</f>
        <v>0</v>
      </c>
      <c r="H135" s="37">
        <f>+'[3]Formulario PPGR8'!G135</f>
        <v>0</v>
      </c>
      <c r="I135" s="37">
        <f>+[3]Hoja3!I136+[3]Hoja4!I136+[3]Hoja5!I136+[3]Hoja6!I136+[3]Hoja7!I136+[3]Hoja8!I137+[3]Hoja9!I136+[3]Hoja10!I136+[3]Hoja12!I136+[3]Hoja13!I136+[3]Hoja15!I136+[3]Hoja14!I136+[3]Hoja11!I136+[3]Hoja16!I136+[3]Hoja17!I136+[3]Hoja18!I136+[3]Hoja19!I136</f>
        <v>0</v>
      </c>
      <c r="J135" s="63">
        <f>SUBTOTAL(9,G135:I135)</f>
        <v>0</v>
      </c>
      <c r="K135" s="64">
        <f>IFERROR(J135/$J$18*100,"0.00")</f>
        <v>0</v>
      </c>
    </row>
    <row r="136" spans="1:11" ht="12.75" x14ac:dyDescent="0.2">
      <c r="A136" s="543">
        <v>2</v>
      </c>
      <c r="B136" s="544">
        <v>2</v>
      </c>
      <c r="C136" s="544">
        <v>5</v>
      </c>
      <c r="D136" s="544">
        <v>4</v>
      </c>
      <c r="E136" s="544"/>
      <c r="F136" s="551" t="s">
        <v>142</v>
      </c>
      <c r="G136" s="35">
        <f>G137</f>
        <v>0</v>
      </c>
      <c r="H136" s="35">
        <f>H137</f>
        <v>0</v>
      </c>
      <c r="I136" s="35">
        <f>I137</f>
        <v>0</v>
      </c>
      <c r="J136" s="35">
        <f>J137</f>
        <v>0</v>
      </c>
      <c r="K136" s="36">
        <f>K137</f>
        <v>0</v>
      </c>
    </row>
    <row r="137" spans="1:11" ht="12.75" x14ac:dyDescent="0.2">
      <c r="A137" s="555">
        <v>2</v>
      </c>
      <c r="B137" s="547">
        <v>2</v>
      </c>
      <c r="C137" s="547">
        <v>5</v>
      </c>
      <c r="D137" s="547">
        <v>4</v>
      </c>
      <c r="E137" s="547" t="s">
        <v>314</v>
      </c>
      <c r="F137" s="556" t="s">
        <v>142</v>
      </c>
      <c r="G137" s="37">
        <f>+[3]Hoja3!G138+[3]Hoja4!G138+[3]Hoja5!G138+[3]Hoja6!G138+[3]Hoja7!G138+[3]Hoja8!G139+[3]Hoja9!G138+[3]Hoja10!G138+[3]Hoja12!G138+[3]Hoja13!G138+[3]Hoja15!G138+[3]Hoja14!G138+[3]Hoja11!G138+[3]Hoja16!G138+[3]Hoja17!G138+[3]Hoja18!G138+[3]Hoja19!G138</f>
        <v>0</v>
      </c>
      <c r="H137" s="37">
        <f>+'[3]Formulario PPGR8'!G137</f>
        <v>0</v>
      </c>
      <c r="I137" s="37">
        <f>+[3]Hoja3!I138+[3]Hoja4!I138+[3]Hoja5!I138+[3]Hoja6!I138+[3]Hoja7!I138+[3]Hoja8!I139+[3]Hoja9!I138+[3]Hoja10!I138+[3]Hoja12!I138+[3]Hoja13!I138+[3]Hoja15!I138+[3]Hoja14!I138+[3]Hoja11!I138+[3]Hoja16!I138+[3]Hoja17!I138+[3]Hoja18!I138+[3]Hoja19!I138</f>
        <v>0</v>
      </c>
      <c r="J137" s="63">
        <f>SUBTOTAL(9,G137:I137)</f>
        <v>0</v>
      </c>
      <c r="K137" s="64">
        <f>IFERROR(J137/$J$18*100,"0.00")</f>
        <v>0</v>
      </c>
    </row>
    <row r="138" spans="1:11" ht="12.75" x14ac:dyDescent="0.2">
      <c r="A138" s="557">
        <v>2</v>
      </c>
      <c r="B138" s="544">
        <v>2</v>
      </c>
      <c r="C138" s="544">
        <v>5</v>
      </c>
      <c r="D138" s="544">
        <v>5</v>
      </c>
      <c r="E138" s="544"/>
      <c r="F138" s="558" t="s">
        <v>344</v>
      </c>
      <c r="G138" s="41">
        <f>+G139</f>
        <v>0</v>
      </c>
      <c r="H138" s="41">
        <f>+H139</f>
        <v>0</v>
      </c>
      <c r="I138" s="41">
        <f>+I139</f>
        <v>0</v>
      </c>
      <c r="J138" s="41">
        <f>+J139</f>
        <v>0</v>
      </c>
      <c r="K138" s="42">
        <f>+K139</f>
        <v>0</v>
      </c>
    </row>
    <row r="139" spans="1:11" ht="12.75" x14ac:dyDescent="0.2">
      <c r="A139" s="555">
        <v>2</v>
      </c>
      <c r="B139" s="547">
        <v>2</v>
      </c>
      <c r="C139" s="547">
        <v>5</v>
      </c>
      <c r="D139" s="547">
        <v>5</v>
      </c>
      <c r="E139" s="547" t="s">
        <v>314</v>
      </c>
      <c r="F139" s="556" t="s">
        <v>344</v>
      </c>
      <c r="G139" s="37">
        <f>+[3]Hoja3!G140+[3]Hoja4!G140+[3]Hoja5!G140+[3]Hoja6!G140+[3]Hoja7!G140+[3]Hoja8!G141+[3]Hoja9!G140+[3]Hoja10!G140+[3]Hoja12!G140+[3]Hoja13!G140+[3]Hoja15!G140+[3]Hoja14!G140+[3]Hoja11!G140+[3]Hoja16!G140+[3]Hoja17!G140+[3]Hoja18!G140+[3]Hoja19!G140</f>
        <v>0</v>
      </c>
      <c r="H139" s="37">
        <f>+'[3]Formulario PPGR8'!G139</f>
        <v>0</v>
      </c>
      <c r="I139" s="37">
        <f>+[3]Hoja3!I140+[3]Hoja4!I140+[3]Hoja5!I140+[3]Hoja6!I140+[3]Hoja7!I140+[3]Hoja8!I141+[3]Hoja9!I140+[3]Hoja10!I140+[3]Hoja12!I140+[3]Hoja13!I140+[3]Hoja15!I140+[3]Hoja14!I140+[3]Hoja11!I140+[3]Hoja16!I140+[3]Hoja17!I140+[3]Hoja18!I140+[3]Hoja19!I140</f>
        <v>0</v>
      </c>
      <c r="J139" s="63">
        <f>SUBTOTAL(9,G139:I139)</f>
        <v>0</v>
      </c>
      <c r="K139" s="64">
        <f>IFERROR(J139/$J$18*100,"0.00")</f>
        <v>0</v>
      </c>
    </row>
    <row r="140" spans="1:11" ht="12.75" x14ac:dyDescent="0.2">
      <c r="A140" s="557">
        <v>2</v>
      </c>
      <c r="B140" s="544">
        <v>2</v>
      </c>
      <c r="C140" s="544">
        <v>5</v>
      </c>
      <c r="D140" s="544">
        <v>6</v>
      </c>
      <c r="E140" s="544"/>
      <c r="F140" s="558" t="s">
        <v>345</v>
      </c>
      <c r="G140" s="35">
        <f>G141</f>
        <v>0</v>
      </c>
      <c r="H140" s="35">
        <f>H141</f>
        <v>0</v>
      </c>
      <c r="I140" s="35">
        <f>I141</f>
        <v>0</v>
      </c>
      <c r="J140" s="35">
        <f>J141</f>
        <v>0</v>
      </c>
      <c r="K140" s="36">
        <f>K141</f>
        <v>0</v>
      </c>
    </row>
    <row r="141" spans="1:11" ht="12.75" x14ac:dyDescent="0.2">
      <c r="A141" s="555">
        <v>2</v>
      </c>
      <c r="B141" s="547">
        <v>2</v>
      </c>
      <c r="C141" s="547">
        <v>5</v>
      </c>
      <c r="D141" s="547">
        <v>6</v>
      </c>
      <c r="E141" s="547" t="s">
        <v>314</v>
      </c>
      <c r="F141" s="556" t="s">
        <v>345</v>
      </c>
      <c r="G141" s="37">
        <f>+[3]Hoja3!G142+[3]Hoja4!G142+[3]Hoja5!G142+[3]Hoja6!G142+[3]Hoja7!G142+[3]Hoja8!G143+[3]Hoja9!G142+[3]Hoja10!G142+[3]Hoja12!G142+[3]Hoja13!G142+[3]Hoja15!G142+[3]Hoja14!G142+[3]Hoja11!G142+[3]Hoja16!G142+[3]Hoja17!G142+[3]Hoja18!G142+[3]Hoja19!G142</f>
        <v>0</v>
      </c>
      <c r="H141" s="37">
        <f>+'[3]Formulario PPGR8'!G141</f>
        <v>0</v>
      </c>
      <c r="I141" s="37">
        <f>+[3]Hoja3!I142+[3]Hoja4!I142+[3]Hoja5!I142+[3]Hoja6!I142+[3]Hoja7!I142+[3]Hoja8!I143+[3]Hoja9!I142+[3]Hoja10!I142+[3]Hoja12!I142+[3]Hoja13!I142+[3]Hoja15!I142+[3]Hoja14!I142+[3]Hoja11!I142+[3]Hoja16!I142+[3]Hoja17!I142+[3]Hoja18!I142+[3]Hoja19!I142</f>
        <v>0</v>
      </c>
      <c r="J141" s="63">
        <f>SUBTOTAL(9,G141:I141)</f>
        <v>0</v>
      </c>
      <c r="K141" s="64">
        <f>IFERROR(J141/$J$18*100,"0.00")</f>
        <v>0</v>
      </c>
    </row>
    <row r="142" spans="1:11" ht="12.75" x14ac:dyDescent="0.2">
      <c r="A142" s="557">
        <v>2</v>
      </c>
      <c r="B142" s="544">
        <v>2</v>
      </c>
      <c r="C142" s="544">
        <v>5</v>
      </c>
      <c r="D142" s="544">
        <v>7</v>
      </c>
      <c r="E142" s="544"/>
      <c r="F142" s="558" t="s">
        <v>346</v>
      </c>
      <c r="G142" s="41">
        <f>+G143</f>
        <v>0</v>
      </c>
      <c r="H142" s="41">
        <f>+H143</f>
        <v>0</v>
      </c>
      <c r="I142" s="41">
        <f>+I143</f>
        <v>0</v>
      </c>
      <c r="J142" s="41">
        <f>+J143</f>
        <v>0</v>
      </c>
      <c r="K142" s="42">
        <f>+K143</f>
        <v>0</v>
      </c>
    </row>
    <row r="143" spans="1:11" ht="12.75" x14ac:dyDescent="0.2">
      <c r="A143" s="555">
        <v>2</v>
      </c>
      <c r="B143" s="547">
        <v>2</v>
      </c>
      <c r="C143" s="547">
        <v>5</v>
      </c>
      <c r="D143" s="547">
        <v>7</v>
      </c>
      <c r="E143" s="547" t="s">
        <v>314</v>
      </c>
      <c r="F143" s="556" t="s">
        <v>346</v>
      </c>
      <c r="G143" s="37">
        <f>+[3]Hoja3!G144+[3]Hoja4!G144+[3]Hoja5!G144+[3]Hoja6!G144+[3]Hoja7!G144+[3]Hoja8!G145+[3]Hoja9!G144+[3]Hoja10!G144+[3]Hoja12!G144+[3]Hoja13!G144+[3]Hoja15!G144+[3]Hoja14!G144+[3]Hoja11!G144+[3]Hoja16!G144+[3]Hoja17!G144+[3]Hoja18!G144+[3]Hoja19!G144</f>
        <v>0</v>
      </c>
      <c r="H143" s="37">
        <f>+'[3]Formulario PPGR8'!G143</f>
        <v>0</v>
      </c>
      <c r="I143" s="37">
        <f>+[3]Hoja3!I144+[3]Hoja4!I144+[3]Hoja5!I144+[3]Hoja6!I144+[3]Hoja7!I144+[3]Hoja8!I145+[3]Hoja9!I144+[3]Hoja10!I144+[3]Hoja12!I144+[3]Hoja13!I144+[3]Hoja15!I144+[3]Hoja14!I144+[3]Hoja11!I144+[3]Hoja16!I144+[3]Hoja17!I144+[3]Hoja18!I144+[3]Hoja19!I144</f>
        <v>0</v>
      </c>
      <c r="J143" s="63">
        <f>SUBTOTAL(9,G143:I143)</f>
        <v>0</v>
      </c>
      <c r="K143" s="64">
        <f>IFERROR(J143/$J$18*100,"0.00")</f>
        <v>0</v>
      </c>
    </row>
    <row r="144" spans="1:11" ht="12.75" x14ac:dyDescent="0.2">
      <c r="A144" s="557">
        <v>2</v>
      </c>
      <c r="B144" s="544">
        <v>2</v>
      </c>
      <c r="C144" s="544">
        <v>5</v>
      </c>
      <c r="D144" s="544">
        <v>8</v>
      </c>
      <c r="E144" s="544"/>
      <c r="F144" s="558" t="s">
        <v>143</v>
      </c>
      <c r="G144" s="35">
        <f>G145</f>
        <v>0</v>
      </c>
      <c r="H144" s="35">
        <f>H145</f>
        <v>0</v>
      </c>
      <c r="I144" s="35">
        <f>I145</f>
        <v>0</v>
      </c>
      <c r="J144" s="35">
        <f>J145</f>
        <v>0</v>
      </c>
      <c r="K144" s="36">
        <f>K145</f>
        <v>0</v>
      </c>
    </row>
    <row r="145" spans="1:11" ht="12.75" x14ac:dyDescent="0.2">
      <c r="A145" s="555">
        <v>2</v>
      </c>
      <c r="B145" s="547">
        <v>2</v>
      </c>
      <c r="C145" s="547">
        <v>5</v>
      </c>
      <c r="D145" s="547">
        <v>8</v>
      </c>
      <c r="E145" s="547" t="s">
        <v>314</v>
      </c>
      <c r="F145" s="556" t="s">
        <v>143</v>
      </c>
      <c r="G145" s="37">
        <f>+[3]Hoja3!G146+[3]Hoja4!G146+[3]Hoja5!G146+[3]Hoja6!G146+[3]Hoja7!G146+[3]Hoja8!G147+[3]Hoja9!G146+[3]Hoja10!G146+[3]Hoja12!G146+[3]Hoja13!G146+[3]Hoja15!G146+[3]Hoja14!G146+[3]Hoja11!G146+[3]Hoja16!G146+[3]Hoja17!G146+[3]Hoja18!G146+[3]Hoja19!G146</f>
        <v>0</v>
      </c>
      <c r="H145" s="37">
        <f>+'[3]Formulario PPGR8'!G145</f>
        <v>0</v>
      </c>
      <c r="I145" s="37">
        <f>+[3]Hoja3!I146+[3]Hoja4!I146+[3]Hoja5!I146+[3]Hoja6!I146+[3]Hoja7!I146+[3]Hoja8!I147+[3]Hoja9!I146+[3]Hoja10!I146+[3]Hoja12!I146+[3]Hoja13!I146+[3]Hoja15!I146+[3]Hoja14!I146+[3]Hoja11!I146+[3]Hoja16!I146+[3]Hoja17!I146+[3]Hoja18!I146+[3]Hoja19!I146</f>
        <v>0</v>
      </c>
      <c r="J145" s="63">
        <f>SUBTOTAL(9,G145:I145)</f>
        <v>0</v>
      </c>
      <c r="K145" s="64">
        <f>IFERROR(J145/$J$18*100,"0.00")</f>
        <v>0</v>
      </c>
    </row>
    <row r="146" spans="1:11" ht="12.75" x14ac:dyDescent="0.2">
      <c r="A146" s="540">
        <v>2</v>
      </c>
      <c r="B146" s="541">
        <v>2</v>
      </c>
      <c r="C146" s="541">
        <v>6</v>
      </c>
      <c r="D146" s="541"/>
      <c r="E146" s="541"/>
      <c r="F146" s="542" t="s">
        <v>144</v>
      </c>
      <c r="G146" s="33">
        <f>+G147+G149+G151+G153+G155+G157+G159+G161+G163</f>
        <v>0</v>
      </c>
      <c r="H146" s="33">
        <f>+H147+H149+H151+H153+H155+H157+H159+H161+H163</f>
        <v>800000</v>
      </c>
      <c r="I146" s="33">
        <f>+I147+I149+I151+I153+I155+I157+I159+I161+I163</f>
        <v>0</v>
      </c>
      <c r="J146" s="33">
        <f>+J147+J149+J151+J153+J155+J157+J159+J161+J163</f>
        <v>800000</v>
      </c>
      <c r="K146" s="34">
        <f>+K147+K149+K151+K153+K155+K157+K159+K161+K163</f>
        <v>0.25806994574170661</v>
      </c>
    </row>
    <row r="147" spans="1:11" ht="12.75" x14ac:dyDescent="0.2">
      <c r="A147" s="543">
        <v>2</v>
      </c>
      <c r="B147" s="544">
        <v>2</v>
      </c>
      <c r="C147" s="544">
        <v>6</v>
      </c>
      <c r="D147" s="544">
        <v>1</v>
      </c>
      <c r="E147" s="544"/>
      <c r="F147" s="551" t="s">
        <v>347</v>
      </c>
      <c r="G147" s="35">
        <f>G148</f>
        <v>0</v>
      </c>
      <c r="H147" s="35">
        <f>H148</f>
        <v>0</v>
      </c>
      <c r="I147" s="35">
        <f>I148</f>
        <v>0</v>
      </c>
      <c r="J147" s="35">
        <f>J148</f>
        <v>0</v>
      </c>
      <c r="K147" s="36">
        <f>K148</f>
        <v>0</v>
      </c>
    </row>
    <row r="148" spans="1:11" ht="12.75" x14ac:dyDescent="0.2">
      <c r="A148" s="555">
        <v>2</v>
      </c>
      <c r="B148" s="547">
        <v>2</v>
      </c>
      <c r="C148" s="547">
        <v>6</v>
      </c>
      <c r="D148" s="547">
        <v>1</v>
      </c>
      <c r="E148" s="547" t="s">
        <v>314</v>
      </c>
      <c r="F148" s="556" t="s">
        <v>347</v>
      </c>
      <c r="G148" s="37">
        <f>+[3]Hoja3!G149+[3]Hoja4!G149+[3]Hoja5!G149+[3]Hoja6!G149+[3]Hoja7!G149+[3]Hoja8!G150+[3]Hoja9!G149+[3]Hoja10!G149+[3]Hoja12!G149+[3]Hoja13!G149+[3]Hoja15!G149+[3]Hoja14!G149+[3]Hoja11!G149+[3]Hoja16!G149+[3]Hoja17!G149+[3]Hoja18!G149+[3]Hoja19!G149</f>
        <v>0</v>
      </c>
      <c r="H148" s="37">
        <f>+'[3]Formulario PPGR8'!G148</f>
        <v>0</v>
      </c>
      <c r="I148" s="37">
        <f>+[3]Hoja3!I149+[3]Hoja4!I149+[3]Hoja5!I149+[3]Hoja6!I149+[3]Hoja7!I149+[3]Hoja8!I150+[3]Hoja9!I149+[3]Hoja10!I149+[3]Hoja12!I149+[3]Hoja13!I149+[3]Hoja15!I149+[3]Hoja14!I149+[3]Hoja11!I149+[3]Hoja16!I149+[3]Hoja17!I149+[3]Hoja18!I149+[3]Hoja19!I149</f>
        <v>0</v>
      </c>
      <c r="J148" s="63">
        <f>SUBTOTAL(9,G148:I148)</f>
        <v>0</v>
      </c>
      <c r="K148" s="64">
        <f>IFERROR(J148/$J$18*100,"0.00")</f>
        <v>0</v>
      </c>
    </row>
    <row r="149" spans="1:11" ht="12.75" x14ac:dyDescent="0.2">
      <c r="A149" s="543">
        <v>2</v>
      </c>
      <c r="B149" s="544">
        <v>2</v>
      </c>
      <c r="C149" s="544">
        <v>6</v>
      </c>
      <c r="D149" s="544">
        <v>2</v>
      </c>
      <c r="E149" s="544"/>
      <c r="F149" s="551" t="s">
        <v>145</v>
      </c>
      <c r="G149" s="35">
        <f>G150</f>
        <v>0</v>
      </c>
      <c r="H149" s="35">
        <f>H150</f>
        <v>800000</v>
      </c>
      <c r="I149" s="35">
        <f>I150</f>
        <v>0</v>
      </c>
      <c r="J149" s="35">
        <f>J150</f>
        <v>800000</v>
      </c>
      <c r="K149" s="36">
        <f>K150</f>
        <v>0.25806994574170661</v>
      </c>
    </row>
    <row r="150" spans="1:11" ht="12.75" x14ac:dyDescent="0.2">
      <c r="A150" s="555">
        <v>2</v>
      </c>
      <c r="B150" s="547">
        <v>2</v>
      </c>
      <c r="C150" s="547">
        <v>6</v>
      </c>
      <c r="D150" s="547">
        <v>2</v>
      </c>
      <c r="E150" s="547" t="s">
        <v>314</v>
      </c>
      <c r="F150" s="556" t="s">
        <v>145</v>
      </c>
      <c r="G150" s="37">
        <f>+[3]Hoja3!G151+[3]Hoja4!G151+[3]Hoja5!G151+[3]Hoja6!G151+[3]Hoja7!G151+[3]Hoja8!G152+[3]Hoja9!G151+[3]Hoja10!G151+[3]Hoja12!G151+[3]Hoja13!G151+[3]Hoja15!G151+[3]Hoja14!G151+[3]Hoja11!G151+[3]Hoja16!G151+[3]Hoja17!G151+[3]Hoja18!G151+[3]Hoja19!G151</f>
        <v>0</v>
      </c>
      <c r="H150" s="37">
        <f>+'[3]Formulario PPGR8'!G150</f>
        <v>800000</v>
      </c>
      <c r="I150" s="37">
        <f>+[3]Hoja3!I151+[3]Hoja4!I151+[3]Hoja5!I151+[3]Hoja6!I151+[3]Hoja7!I151+[3]Hoja8!I152+[3]Hoja9!I151+[3]Hoja10!I151+[3]Hoja12!I151+[3]Hoja13!I151+[3]Hoja15!I151+[3]Hoja14!I151+[3]Hoja11!I151+[3]Hoja16!I151+[3]Hoja17!I151+[3]Hoja18!I151+[3]Hoja19!I151</f>
        <v>0</v>
      </c>
      <c r="J150" s="63">
        <f>SUBTOTAL(9,G150:I150)</f>
        <v>800000</v>
      </c>
      <c r="K150" s="64">
        <f>IFERROR(J150/$J$18*100,"0.00")</f>
        <v>0.25806994574170661</v>
      </c>
    </row>
    <row r="151" spans="1:11" ht="12.75" x14ac:dyDescent="0.2">
      <c r="A151" s="543">
        <v>2</v>
      </c>
      <c r="B151" s="544">
        <v>2</v>
      </c>
      <c r="C151" s="544">
        <v>6</v>
      </c>
      <c r="D151" s="544">
        <v>3</v>
      </c>
      <c r="E151" s="544"/>
      <c r="F151" s="551" t="s">
        <v>146</v>
      </c>
      <c r="G151" s="35">
        <f>G152</f>
        <v>0</v>
      </c>
      <c r="H151" s="35">
        <f>H152</f>
        <v>0</v>
      </c>
      <c r="I151" s="35">
        <f>I152</f>
        <v>0</v>
      </c>
      <c r="J151" s="35">
        <f>J152</f>
        <v>0</v>
      </c>
      <c r="K151" s="36">
        <f>K152</f>
        <v>0</v>
      </c>
    </row>
    <row r="152" spans="1:11" ht="12.75" x14ac:dyDescent="0.2">
      <c r="A152" s="555">
        <v>2</v>
      </c>
      <c r="B152" s="547">
        <v>2</v>
      </c>
      <c r="C152" s="547">
        <v>6</v>
      </c>
      <c r="D152" s="547">
        <v>3</v>
      </c>
      <c r="E152" s="547" t="s">
        <v>314</v>
      </c>
      <c r="F152" s="556" t="s">
        <v>146</v>
      </c>
      <c r="G152" s="37">
        <f>+[3]Hoja3!G153+[3]Hoja4!G153+[3]Hoja5!G153+[3]Hoja6!G153+[3]Hoja7!G153+[3]Hoja8!G154+[3]Hoja9!G153+[3]Hoja10!G153+[3]Hoja12!G153+[3]Hoja13!G153+[3]Hoja15!G153+[3]Hoja14!G153+[3]Hoja11!G153+[3]Hoja16!G153+[3]Hoja17!G153+[3]Hoja18!G153+[3]Hoja19!G153</f>
        <v>0</v>
      </c>
      <c r="H152" s="37">
        <f>+'[3]Formulario PPGR8'!G152</f>
        <v>0</v>
      </c>
      <c r="I152" s="37">
        <f>+[3]Hoja3!I153+[3]Hoja4!I153+[3]Hoja5!I153+[3]Hoja6!I153+[3]Hoja7!I153+[3]Hoja8!I154+[3]Hoja9!I153+[3]Hoja10!I153+[3]Hoja12!I153+[3]Hoja13!I153+[3]Hoja15!I153+[3]Hoja14!I153+[3]Hoja11!I153+[3]Hoja16!I153+[3]Hoja17!I153+[3]Hoja18!I153+[3]Hoja19!I153</f>
        <v>0</v>
      </c>
      <c r="J152" s="63">
        <f>SUBTOTAL(9,G152:I152)</f>
        <v>0</v>
      </c>
      <c r="K152" s="64">
        <f>IFERROR(J152/$J$18*100,"0.00")</f>
        <v>0</v>
      </c>
    </row>
    <row r="153" spans="1:11" ht="12.75" x14ac:dyDescent="0.2">
      <c r="A153" s="543">
        <v>2</v>
      </c>
      <c r="B153" s="544">
        <v>2</v>
      </c>
      <c r="C153" s="544">
        <v>6</v>
      </c>
      <c r="D153" s="544">
        <v>4</v>
      </c>
      <c r="E153" s="544"/>
      <c r="F153" s="551" t="s">
        <v>147</v>
      </c>
      <c r="G153" s="35">
        <f>G154</f>
        <v>0</v>
      </c>
      <c r="H153" s="35">
        <f>H154</f>
        <v>0</v>
      </c>
      <c r="I153" s="35">
        <f>I154</f>
        <v>0</v>
      </c>
      <c r="J153" s="35">
        <f>J154</f>
        <v>0</v>
      </c>
      <c r="K153" s="36">
        <f>K154</f>
        <v>0</v>
      </c>
    </row>
    <row r="154" spans="1:11" ht="12.75" x14ac:dyDescent="0.2">
      <c r="A154" s="555">
        <v>2</v>
      </c>
      <c r="B154" s="547">
        <v>2</v>
      </c>
      <c r="C154" s="547">
        <v>6</v>
      </c>
      <c r="D154" s="547">
        <v>4</v>
      </c>
      <c r="E154" s="547" t="s">
        <v>314</v>
      </c>
      <c r="F154" s="556" t="s">
        <v>147</v>
      </c>
      <c r="G154" s="37">
        <f>+[3]Hoja3!G155+[3]Hoja4!G155+[3]Hoja5!G155+[3]Hoja6!G155+[3]Hoja7!G155+[3]Hoja8!G156+[3]Hoja9!G155+[3]Hoja10!G155+[3]Hoja12!G155+[3]Hoja13!G155+[3]Hoja15!G155+[3]Hoja14!G155+[3]Hoja11!G155+[3]Hoja16!G155+[3]Hoja17!G155+[3]Hoja18!G155+[3]Hoja19!G155</f>
        <v>0</v>
      </c>
      <c r="H154" s="37">
        <f>+'[3]Formulario PPGR8'!G154</f>
        <v>0</v>
      </c>
      <c r="I154" s="37">
        <f>+[3]Hoja3!I155+[3]Hoja4!I155+[3]Hoja5!I155+[3]Hoja6!I155+[3]Hoja7!I155+[3]Hoja8!I156+[3]Hoja9!I155+[3]Hoja10!I155+[3]Hoja12!I155+[3]Hoja13!I155+[3]Hoja15!I155+[3]Hoja14!I155+[3]Hoja11!I155+[3]Hoja16!I155+[3]Hoja17!I155+[3]Hoja18!I155+[3]Hoja19!I155</f>
        <v>0</v>
      </c>
      <c r="J154" s="63">
        <f>SUBTOTAL(9,G154:I154)</f>
        <v>0</v>
      </c>
      <c r="K154" s="64">
        <f>IFERROR(J154/$J$18*100,"0.00")</f>
        <v>0</v>
      </c>
    </row>
    <row r="155" spans="1:11" ht="12.75" x14ac:dyDescent="0.2">
      <c r="A155" s="557">
        <v>2</v>
      </c>
      <c r="B155" s="544">
        <v>2</v>
      </c>
      <c r="C155" s="544">
        <v>6</v>
      </c>
      <c r="D155" s="544">
        <v>5</v>
      </c>
      <c r="E155" s="544"/>
      <c r="F155" s="558" t="s">
        <v>312</v>
      </c>
      <c r="G155" s="41">
        <f>+G156</f>
        <v>0</v>
      </c>
      <c r="H155" s="41">
        <f>+H156</f>
        <v>0</v>
      </c>
      <c r="I155" s="41">
        <f>+I156</f>
        <v>0</v>
      </c>
      <c r="J155" s="41">
        <f>+J156</f>
        <v>0</v>
      </c>
      <c r="K155" s="42">
        <f>+K156</f>
        <v>0</v>
      </c>
    </row>
    <row r="156" spans="1:11" ht="12.75" x14ac:dyDescent="0.2">
      <c r="A156" s="555">
        <v>2</v>
      </c>
      <c r="B156" s="547">
        <v>2</v>
      </c>
      <c r="C156" s="547">
        <v>6</v>
      </c>
      <c r="D156" s="547">
        <v>5</v>
      </c>
      <c r="E156" s="547" t="s">
        <v>314</v>
      </c>
      <c r="F156" s="556" t="s">
        <v>312</v>
      </c>
      <c r="G156" s="37">
        <f>+[3]Hoja3!G157+[3]Hoja4!G157+[3]Hoja5!G157+[3]Hoja6!G157+[3]Hoja7!G157+[3]Hoja8!G158+[3]Hoja9!G157+[3]Hoja10!G157+[3]Hoja12!G157+[3]Hoja13!G157+[3]Hoja15!G157+[3]Hoja14!G157+[3]Hoja11!G157+[3]Hoja16!G157+[3]Hoja17!G157+[3]Hoja18!G157+[3]Hoja19!G157</f>
        <v>0</v>
      </c>
      <c r="H156" s="37">
        <f>+'[3]Formulario PPGR8'!G156</f>
        <v>0</v>
      </c>
      <c r="I156" s="37">
        <f>+[3]Hoja3!I157+[3]Hoja4!I157+[3]Hoja5!I157+[3]Hoja6!I157+[3]Hoja7!I157+[3]Hoja8!I158+[3]Hoja9!I157+[3]Hoja10!I157+[3]Hoja12!I157+[3]Hoja13!I157+[3]Hoja15!I157+[3]Hoja14!I157+[3]Hoja11!I157+[3]Hoja16!I157+[3]Hoja17!I157+[3]Hoja18!I157+[3]Hoja19!I157</f>
        <v>0</v>
      </c>
      <c r="J156" s="63">
        <f>SUBTOTAL(9,G156:I156)</f>
        <v>0</v>
      </c>
      <c r="K156" s="64">
        <f>IFERROR(J156/$J$18*100,"0.00")</f>
        <v>0</v>
      </c>
    </row>
    <row r="157" spans="1:11" ht="12.75" x14ac:dyDescent="0.2">
      <c r="A157" s="557">
        <v>2</v>
      </c>
      <c r="B157" s="544">
        <v>2</v>
      </c>
      <c r="C157" s="544">
        <v>6</v>
      </c>
      <c r="D157" s="544">
        <v>6</v>
      </c>
      <c r="E157" s="544"/>
      <c r="F157" s="558" t="s">
        <v>348</v>
      </c>
      <c r="G157" s="41">
        <f>+G158</f>
        <v>0</v>
      </c>
      <c r="H157" s="41">
        <f>+H158</f>
        <v>0</v>
      </c>
      <c r="I157" s="41">
        <f>+I158</f>
        <v>0</v>
      </c>
      <c r="J157" s="41">
        <f>+J158</f>
        <v>0</v>
      </c>
      <c r="K157" s="42">
        <f>+K158</f>
        <v>0</v>
      </c>
    </row>
    <row r="158" spans="1:11" ht="12.75" x14ac:dyDescent="0.2">
      <c r="A158" s="555">
        <v>2</v>
      </c>
      <c r="B158" s="547">
        <v>2</v>
      </c>
      <c r="C158" s="547">
        <v>6</v>
      </c>
      <c r="D158" s="547">
        <v>6</v>
      </c>
      <c r="E158" s="547" t="s">
        <v>314</v>
      </c>
      <c r="F158" s="556" t="s">
        <v>348</v>
      </c>
      <c r="G158" s="37">
        <f>+[3]Hoja3!G159+[3]Hoja4!G159+[3]Hoja5!G159+[3]Hoja6!G159+[3]Hoja7!G159+[3]Hoja8!G160+[3]Hoja9!G159+[3]Hoja10!G159+[3]Hoja12!G159+[3]Hoja13!G159+[3]Hoja15!G159+[3]Hoja14!G159+[3]Hoja11!G159+[3]Hoja16!G159+[3]Hoja17!G159+[3]Hoja18!G159+[3]Hoja19!G159</f>
        <v>0</v>
      </c>
      <c r="H158" s="37">
        <f>+'[3]Formulario PPGR8'!G158</f>
        <v>0</v>
      </c>
      <c r="I158" s="37">
        <f>+[3]Hoja3!I159+[3]Hoja4!I159+[3]Hoja5!I159+[3]Hoja6!I159+[3]Hoja7!I159+[3]Hoja8!I160+[3]Hoja9!I159+[3]Hoja10!I159+[3]Hoja12!I159+[3]Hoja13!I159+[3]Hoja15!I159+[3]Hoja14!I159+[3]Hoja11!I159+[3]Hoja16!I159+[3]Hoja17!I159+[3]Hoja18!I159+[3]Hoja19!I159</f>
        <v>0</v>
      </c>
      <c r="J158" s="63">
        <f>SUBTOTAL(9,G158:I158)</f>
        <v>0</v>
      </c>
      <c r="K158" s="64">
        <f>IFERROR(J158/$J$18*100,"0.00")</f>
        <v>0</v>
      </c>
    </row>
    <row r="159" spans="1:11" ht="12.75" x14ac:dyDescent="0.2">
      <c r="A159" s="557">
        <v>2</v>
      </c>
      <c r="B159" s="544">
        <v>2</v>
      </c>
      <c r="C159" s="544">
        <v>6</v>
      </c>
      <c r="D159" s="544">
        <v>7</v>
      </c>
      <c r="E159" s="544"/>
      <c r="F159" s="558" t="s">
        <v>349</v>
      </c>
      <c r="G159" s="41">
        <f>+G160</f>
        <v>0</v>
      </c>
      <c r="H159" s="41">
        <f>+H160</f>
        <v>0</v>
      </c>
      <c r="I159" s="41">
        <f>+I160</f>
        <v>0</v>
      </c>
      <c r="J159" s="41">
        <f>+J160</f>
        <v>0</v>
      </c>
      <c r="K159" s="42">
        <f>+K160</f>
        <v>0</v>
      </c>
    </row>
    <row r="160" spans="1:11" ht="12.75" x14ac:dyDescent="0.2">
      <c r="A160" s="555">
        <v>2</v>
      </c>
      <c r="B160" s="547">
        <v>2</v>
      </c>
      <c r="C160" s="547">
        <v>6</v>
      </c>
      <c r="D160" s="547">
        <v>7</v>
      </c>
      <c r="E160" s="547" t="s">
        <v>314</v>
      </c>
      <c r="F160" s="556" t="s">
        <v>349</v>
      </c>
      <c r="G160" s="37">
        <f>+[3]Hoja3!G161+[3]Hoja4!G161+[3]Hoja5!G161+[3]Hoja6!G161+[3]Hoja7!G161+[3]Hoja8!G162+[3]Hoja9!G161+[3]Hoja10!G161+[3]Hoja12!G161+[3]Hoja13!G161+[3]Hoja15!G161+[3]Hoja14!G161+[3]Hoja11!G161+[3]Hoja16!G161+[3]Hoja17!G161+[3]Hoja18!G161+[3]Hoja19!G161</f>
        <v>0</v>
      </c>
      <c r="H160" s="37">
        <f>+'[3]Formulario PPGR8'!G160</f>
        <v>0</v>
      </c>
      <c r="I160" s="37">
        <f>+[3]Hoja3!I161+[3]Hoja4!I161+[3]Hoja5!I161+[3]Hoja6!I161+[3]Hoja7!I161+[3]Hoja8!I162+[3]Hoja9!I161+[3]Hoja10!I161+[3]Hoja12!I161+[3]Hoja13!I161+[3]Hoja15!I161+[3]Hoja14!I161+[3]Hoja11!I161+[3]Hoja16!I161+[3]Hoja17!I161+[3]Hoja18!I161+[3]Hoja19!I161</f>
        <v>0</v>
      </c>
      <c r="J160" s="63">
        <f>SUBTOTAL(9,G160:I160)</f>
        <v>0</v>
      </c>
      <c r="K160" s="64">
        <f>IFERROR(J160/$J$18*100,"0.00")</f>
        <v>0</v>
      </c>
    </row>
    <row r="161" spans="1:11" ht="12.75" x14ac:dyDescent="0.2">
      <c r="A161" s="557">
        <v>2</v>
      </c>
      <c r="B161" s="544">
        <v>2</v>
      </c>
      <c r="C161" s="544">
        <v>6</v>
      </c>
      <c r="D161" s="544">
        <v>8</v>
      </c>
      <c r="E161" s="544"/>
      <c r="F161" s="558" t="s">
        <v>350</v>
      </c>
      <c r="G161" s="41">
        <f>+G162</f>
        <v>0</v>
      </c>
      <c r="H161" s="41">
        <f>+H162</f>
        <v>0</v>
      </c>
      <c r="I161" s="41">
        <f>+I162</f>
        <v>0</v>
      </c>
      <c r="J161" s="41">
        <f>+J162</f>
        <v>0</v>
      </c>
      <c r="K161" s="42">
        <f>+K162</f>
        <v>0</v>
      </c>
    </row>
    <row r="162" spans="1:11" ht="12.75" x14ac:dyDescent="0.2">
      <c r="A162" s="555">
        <v>2</v>
      </c>
      <c r="B162" s="547">
        <v>2</v>
      </c>
      <c r="C162" s="547">
        <v>6</v>
      </c>
      <c r="D162" s="547">
        <v>8</v>
      </c>
      <c r="E162" s="547" t="s">
        <v>314</v>
      </c>
      <c r="F162" s="556" t="s">
        <v>350</v>
      </c>
      <c r="G162" s="37">
        <f>+[3]Hoja3!G163+[3]Hoja4!G163+[3]Hoja5!G163+[3]Hoja6!G163+[3]Hoja7!G163+[3]Hoja8!G164+[3]Hoja9!G163+[3]Hoja10!G163+[3]Hoja12!G163+[3]Hoja13!G163+[3]Hoja15!G163+[3]Hoja14!G163+[3]Hoja11!G163+[3]Hoja16!G163+[3]Hoja17!G163+[3]Hoja18!G163+[3]Hoja19!G163</f>
        <v>0</v>
      </c>
      <c r="H162" s="37">
        <f>+'[3]Formulario PPGR8'!G162</f>
        <v>0</v>
      </c>
      <c r="I162" s="37">
        <f>+[3]Hoja3!I163+[3]Hoja4!I163+[3]Hoja5!I163+[3]Hoja6!I163+[3]Hoja7!I163+[3]Hoja8!I164+[3]Hoja9!I163+[3]Hoja10!I163+[3]Hoja12!I163+[3]Hoja13!I163+[3]Hoja15!I163+[3]Hoja14!I163+[3]Hoja11!I163+[3]Hoja16!I163+[3]Hoja17!I163+[3]Hoja18!I163+[3]Hoja19!I163</f>
        <v>0</v>
      </c>
      <c r="J162" s="63">
        <f>SUBTOTAL(9,G162:I162)</f>
        <v>0</v>
      </c>
      <c r="K162" s="64">
        <f>IFERROR(J162/$J$18*100,"0.00")</f>
        <v>0</v>
      </c>
    </row>
    <row r="163" spans="1:11" ht="12.75" x14ac:dyDescent="0.2">
      <c r="A163" s="557">
        <v>2</v>
      </c>
      <c r="B163" s="544">
        <v>2</v>
      </c>
      <c r="C163" s="544">
        <v>6</v>
      </c>
      <c r="D163" s="544">
        <v>9</v>
      </c>
      <c r="E163" s="544"/>
      <c r="F163" s="558" t="s">
        <v>313</v>
      </c>
      <c r="G163" s="41">
        <f>+G164</f>
        <v>0</v>
      </c>
      <c r="H163" s="41">
        <f>+H164</f>
        <v>0</v>
      </c>
      <c r="I163" s="41">
        <f>+I164</f>
        <v>0</v>
      </c>
      <c r="J163" s="41">
        <f>+J164</f>
        <v>0</v>
      </c>
      <c r="K163" s="42">
        <f>+K164</f>
        <v>0</v>
      </c>
    </row>
    <row r="164" spans="1:11" ht="12.75" x14ac:dyDescent="0.2">
      <c r="A164" s="555">
        <v>2</v>
      </c>
      <c r="B164" s="547">
        <v>2</v>
      </c>
      <c r="C164" s="547">
        <v>6</v>
      </c>
      <c r="D164" s="547">
        <v>9</v>
      </c>
      <c r="E164" s="547" t="s">
        <v>314</v>
      </c>
      <c r="F164" s="556" t="s">
        <v>313</v>
      </c>
      <c r="G164" s="37">
        <v>0</v>
      </c>
      <c r="H164" s="37">
        <f>+'[3]Formulario PPGR8'!G164</f>
        <v>0</v>
      </c>
      <c r="I164" s="37">
        <f>+[3]Hoja3!I165+[3]Hoja4!I165+[3]Hoja5!I165+[3]Hoja6!I165+[3]Hoja7!I165+[3]Hoja8!I166+[3]Hoja9!I165+[3]Hoja10!I165+[3]Hoja12!I165+[3]Hoja13!I165+[3]Hoja15!I165+[3]Hoja14!I165+[3]Hoja11!I165+[3]Hoja16!I165+[3]Hoja17!I165+[3]Hoja18!I165+[3]Hoja19!I165</f>
        <v>0</v>
      </c>
      <c r="J164" s="37">
        <f>SUBTOTAL(9,G164:I164)</f>
        <v>0</v>
      </c>
      <c r="K164" s="38">
        <f>IFERROR(J164/$J$18*100,"0.00")</f>
        <v>0</v>
      </c>
    </row>
    <row r="165" spans="1:11" ht="12.75" x14ac:dyDescent="0.2">
      <c r="A165" s="540">
        <v>2</v>
      </c>
      <c r="B165" s="541">
        <v>2</v>
      </c>
      <c r="C165" s="541">
        <v>7</v>
      </c>
      <c r="D165" s="541"/>
      <c r="E165" s="541"/>
      <c r="F165" s="542" t="s">
        <v>148</v>
      </c>
      <c r="G165" s="33">
        <f>+G166+G174+G181</f>
        <v>0</v>
      </c>
      <c r="H165" s="33">
        <f>+H166+H174+H181</f>
        <v>9263904.6799999997</v>
      </c>
      <c r="I165" s="33">
        <f>+I166+I174+I181</f>
        <v>0</v>
      </c>
      <c r="J165" s="33">
        <f>+J166+J174+J181</f>
        <v>9263904.6799999997</v>
      </c>
      <c r="K165" s="34">
        <f>+K166+K174+K181</f>
        <v>2.9884192226549278</v>
      </c>
    </row>
    <row r="166" spans="1:11" ht="12.75" x14ac:dyDescent="0.2">
      <c r="A166" s="557">
        <v>2</v>
      </c>
      <c r="B166" s="544">
        <v>2</v>
      </c>
      <c r="C166" s="544">
        <v>7</v>
      </c>
      <c r="D166" s="544">
        <v>1</v>
      </c>
      <c r="E166" s="544"/>
      <c r="F166" s="558" t="s">
        <v>351</v>
      </c>
      <c r="G166" s="35">
        <f>SUM(G167:G173)</f>
        <v>0</v>
      </c>
      <c r="H166" s="35">
        <f>SUM(H167:H173)</f>
        <v>4888553.5999999996</v>
      </c>
      <c r="I166" s="35">
        <f>SUM(I167:I173)</f>
        <v>0</v>
      </c>
      <c r="J166" s="35">
        <f>SUM(J167:J173)</f>
        <v>4888553.5999999996</v>
      </c>
      <c r="K166" s="36">
        <f>SUM(K167:K173)</f>
        <v>1.5769859528842809</v>
      </c>
    </row>
    <row r="167" spans="1:11" ht="12.75" x14ac:dyDescent="0.2">
      <c r="A167" s="546">
        <v>2</v>
      </c>
      <c r="B167" s="547">
        <v>2</v>
      </c>
      <c r="C167" s="547">
        <v>7</v>
      </c>
      <c r="D167" s="547">
        <v>1</v>
      </c>
      <c r="E167" s="547" t="s">
        <v>314</v>
      </c>
      <c r="F167" s="562" t="s">
        <v>149</v>
      </c>
      <c r="G167" s="37">
        <v>0</v>
      </c>
      <c r="H167" s="37">
        <f>+'[3]Formulario PPGR8'!G167</f>
        <v>1000000</v>
      </c>
      <c r="I167" s="37">
        <v>0</v>
      </c>
      <c r="J167" s="63">
        <f t="shared" ref="J167:J173" si="6">SUBTOTAL(9,G167:I167)</f>
        <v>1000000</v>
      </c>
      <c r="K167" s="64">
        <f t="shared" ref="K167:K173" si="7">IFERROR(J167/$J$18*100,"0.00")</f>
        <v>0.32258743217713326</v>
      </c>
    </row>
    <row r="168" spans="1:11" ht="12.75" x14ac:dyDescent="0.2">
      <c r="A168" s="546">
        <v>2</v>
      </c>
      <c r="B168" s="547">
        <v>2</v>
      </c>
      <c r="C168" s="547">
        <v>7</v>
      </c>
      <c r="D168" s="547">
        <v>1</v>
      </c>
      <c r="E168" s="547" t="s">
        <v>315</v>
      </c>
      <c r="F168" s="562" t="s">
        <v>150</v>
      </c>
      <c r="G168" s="37">
        <v>0</v>
      </c>
      <c r="H168" s="37">
        <f>+'[3]Formulario PPGR8'!G168</f>
        <v>0</v>
      </c>
      <c r="I168" s="37">
        <v>0</v>
      </c>
      <c r="J168" s="63">
        <f t="shared" si="6"/>
        <v>0</v>
      </c>
      <c r="K168" s="64">
        <f t="shared" si="7"/>
        <v>0</v>
      </c>
    </row>
    <row r="169" spans="1:11" ht="12.75" x14ac:dyDescent="0.2">
      <c r="A169" s="546">
        <v>2</v>
      </c>
      <c r="B169" s="547">
        <v>2</v>
      </c>
      <c r="C169" s="547">
        <v>7</v>
      </c>
      <c r="D169" s="547">
        <v>1</v>
      </c>
      <c r="E169" s="547" t="s">
        <v>316</v>
      </c>
      <c r="F169" s="562" t="s">
        <v>151</v>
      </c>
      <c r="G169" s="37">
        <v>0</v>
      </c>
      <c r="H169" s="37">
        <f>+'[3]Formulario PPGR8'!G169</f>
        <v>0</v>
      </c>
      <c r="I169" s="37">
        <f>+[3]Hoja3!I170+[3]Hoja4!I170+[3]Hoja5!I170+[3]Hoja6!I170+[3]Hoja7!I170+[3]Hoja8!I171+[3]Hoja9!I170+[3]Hoja10!I170+[3]Hoja12!I170+[3]Hoja13!I170+[3]Hoja15!I170+[3]Hoja14!I170+[3]Hoja11!I170+[3]Hoja16!I170+[3]Hoja17!I170+[3]Hoja18!I170+[3]Hoja19!I170</f>
        <v>0</v>
      </c>
      <c r="J169" s="63">
        <f t="shared" si="6"/>
        <v>0</v>
      </c>
      <c r="K169" s="64">
        <f t="shared" si="7"/>
        <v>0</v>
      </c>
    </row>
    <row r="170" spans="1:11" ht="12.75" x14ac:dyDescent="0.2">
      <c r="A170" s="546">
        <v>2</v>
      </c>
      <c r="B170" s="547">
        <v>2</v>
      </c>
      <c r="C170" s="547">
        <v>7</v>
      </c>
      <c r="D170" s="547">
        <v>1</v>
      </c>
      <c r="E170" s="547" t="s">
        <v>317</v>
      </c>
      <c r="F170" s="562" t="s">
        <v>152</v>
      </c>
      <c r="G170" s="37">
        <f>+[3]Hoja3!G171+[3]Hoja4!G171+[3]Hoja5!G171+[3]Hoja6!G171+[3]Hoja7!G171+[3]Hoja8!G172+[3]Hoja9!G171+[3]Hoja10!G171+[3]Hoja12!G171+[3]Hoja13!G171+[3]Hoja15!G171+[3]Hoja14!G171+[3]Hoja11!G171+[3]Hoja16!G171+[3]Hoja17!G171+[3]Hoja18!G171+[3]Hoja19!G171</f>
        <v>0</v>
      </c>
      <c r="H170" s="37">
        <f>+'[3]Formulario PPGR8'!G170</f>
        <v>1900000</v>
      </c>
      <c r="I170" s="37">
        <f>+[3]Hoja3!I171+[3]Hoja4!I171+[3]Hoja5!I171+[3]Hoja6!I171+[3]Hoja7!I171+[3]Hoja8!I172+[3]Hoja9!I171+[3]Hoja10!I171+[3]Hoja12!I171+[3]Hoja13!I171+[3]Hoja15!I171+[3]Hoja14!I171+[3]Hoja11!I171+[3]Hoja16!I171+[3]Hoja17!I171+[3]Hoja18!I171+[3]Hoja19!I171</f>
        <v>0</v>
      </c>
      <c r="J170" s="63">
        <f t="shared" si="6"/>
        <v>1900000</v>
      </c>
      <c r="K170" s="64">
        <f t="shared" si="7"/>
        <v>0.61291612113655325</v>
      </c>
    </row>
    <row r="171" spans="1:11" ht="12.75" x14ac:dyDescent="0.2">
      <c r="A171" s="546">
        <v>2</v>
      </c>
      <c r="B171" s="547">
        <v>2</v>
      </c>
      <c r="C171" s="547">
        <v>7</v>
      </c>
      <c r="D171" s="547">
        <v>1</v>
      </c>
      <c r="E171" s="547" t="s">
        <v>318</v>
      </c>
      <c r="F171" s="562" t="s">
        <v>153</v>
      </c>
      <c r="G171" s="37">
        <f>+[3]Hoja3!G172+[3]Hoja4!G172+[3]Hoja5!G172+[3]Hoja6!G172+[3]Hoja7!G172+[3]Hoja8!G173+[3]Hoja9!G172+[3]Hoja10!G172+[3]Hoja12!G172+[3]Hoja13!G172+[3]Hoja15!G172+[3]Hoja14!G172+[3]Hoja11!G172+[3]Hoja16!G172+[3]Hoja17!G172+[3]Hoja18!G172+[3]Hoja19!G172</f>
        <v>0</v>
      </c>
      <c r="H171" s="37">
        <f>+'[3]Formulario PPGR8'!G171</f>
        <v>0</v>
      </c>
      <c r="I171" s="37">
        <f>+[3]Hoja3!I172+[3]Hoja4!I172+[3]Hoja5!I172+[3]Hoja6!I172+[3]Hoja7!I172+[3]Hoja8!I173+[3]Hoja9!I172+[3]Hoja10!I172+[3]Hoja12!I172+[3]Hoja13!I172+[3]Hoja15!I172+[3]Hoja14!I172+[3]Hoja11!I172+[3]Hoja16!I172+[3]Hoja17!I172+[3]Hoja18!I172+[3]Hoja19!I172</f>
        <v>0</v>
      </c>
      <c r="J171" s="63">
        <f t="shared" si="6"/>
        <v>0</v>
      </c>
      <c r="K171" s="64">
        <f t="shared" si="7"/>
        <v>0</v>
      </c>
    </row>
    <row r="172" spans="1:11" ht="12.75" x14ac:dyDescent="0.2">
      <c r="A172" s="546">
        <v>2</v>
      </c>
      <c r="B172" s="547">
        <v>2</v>
      </c>
      <c r="C172" s="547">
        <v>7</v>
      </c>
      <c r="D172" s="547">
        <v>1</v>
      </c>
      <c r="E172" s="547" t="s">
        <v>330</v>
      </c>
      <c r="F172" s="562" t="s">
        <v>154</v>
      </c>
      <c r="G172" s="37">
        <f>+[3]Hoja3!G173+[3]Hoja4!G173+[3]Hoja5!G173+[3]Hoja6!G173+[3]Hoja7!G173+[3]Hoja8!G174+[3]Hoja9!G173+[3]Hoja10!G173+[3]Hoja12!G173+[3]Hoja13!G173+[3]Hoja15!G173+[3]Hoja14!G173+[3]Hoja11!G173+[3]Hoja16!G173+[3]Hoja17!G173+[3]Hoja18!G173+[3]Hoja19!G173</f>
        <v>0</v>
      </c>
      <c r="H172" s="37">
        <f>+'[3]Formulario PPGR8'!G172</f>
        <v>0</v>
      </c>
      <c r="I172" s="37">
        <f>+[3]Hoja3!I173+[3]Hoja4!I173+[3]Hoja5!I173+[3]Hoja6!I173+[3]Hoja7!I173+[3]Hoja8!I174+[3]Hoja9!I173+[3]Hoja10!I173+[3]Hoja12!I173+[3]Hoja13!I173+[3]Hoja15!I173+[3]Hoja14!I173+[3]Hoja11!I173+[3]Hoja16!I173+[3]Hoja17!I173+[3]Hoja18!I173+[3]Hoja19!I173</f>
        <v>0</v>
      </c>
      <c r="J172" s="63">
        <f t="shared" si="6"/>
        <v>0</v>
      </c>
      <c r="K172" s="64">
        <f t="shared" si="7"/>
        <v>0</v>
      </c>
    </row>
    <row r="173" spans="1:11" ht="12.75" x14ac:dyDescent="0.2">
      <c r="A173" s="546">
        <v>2</v>
      </c>
      <c r="B173" s="547">
        <v>2</v>
      </c>
      <c r="C173" s="547">
        <v>7</v>
      </c>
      <c r="D173" s="547">
        <v>1</v>
      </c>
      <c r="E173" s="547" t="s">
        <v>332</v>
      </c>
      <c r="F173" s="562" t="s">
        <v>155</v>
      </c>
      <c r="G173" s="37">
        <v>0</v>
      </c>
      <c r="H173" s="37">
        <f>+'[3]Formulario PPGR8'!G173</f>
        <v>1988553.6</v>
      </c>
      <c r="I173" s="37">
        <f>+[3]Hoja3!I174+[3]Hoja4!I174+[3]Hoja5!I174+[3]Hoja6!I174+[3]Hoja7!I174+[3]Hoja8!I175+[3]Hoja9!I174+[3]Hoja10!I174+[3]Hoja12!I174+[3]Hoja13!I174+[3]Hoja15!I174+[3]Hoja14!I174+[3]Hoja11!I174+[3]Hoja16!I174+[3]Hoja17!I174+[3]Hoja18!I174+[3]Hoja19!I174</f>
        <v>0</v>
      </c>
      <c r="J173" s="63">
        <f t="shared" si="6"/>
        <v>1988553.6</v>
      </c>
      <c r="K173" s="64">
        <f t="shared" si="7"/>
        <v>0.64148239957059427</v>
      </c>
    </row>
    <row r="174" spans="1:11" ht="12.75" x14ac:dyDescent="0.2">
      <c r="A174" s="543">
        <v>2</v>
      </c>
      <c r="B174" s="544">
        <v>2</v>
      </c>
      <c r="C174" s="544">
        <v>7</v>
      </c>
      <c r="D174" s="544">
        <v>2</v>
      </c>
      <c r="E174" s="544"/>
      <c r="F174" s="551" t="s">
        <v>352</v>
      </c>
      <c r="G174" s="35">
        <f>SUM(G175:G180)</f>
        <v>0</v>
      </c>
      <c r="H174" s="35">
        <f>SUM(H175:H180)</f>
        <v>4375351.08</v>
      </c>
      <c r="I174" s="35">
        <f>SUM(I175:I180)</f>
        <v>0</v>
      </c>
      <c r="J174" s="35">
        <f>SUM(J175:J180)</f>
        <v>4375351.08</v>
      </c>
      <c r="K174" s="36">
        <f>SUM(K175:K180)</f>
        <v>1.4114332697706469</v>
      </c>
    </row>
    <row r="175" spans="1:11" ht="12.75" x14ac:dyDescent="0.2">
      <c r="A175" s="546">
        <v>2</v>
      </c>
      <c r="B175" s="547">
        <v>2</v>
      </c>
      <c r="C175" s="547">
        <v>7</v>
      </c>
      <c r="D175" s="547">
        <v>2</v>
      </c>
      <c r="E175" s="547" t="s">
        <v>314</v>
      </c>
      <c r="F175" s="562" t="s">
        <v>353</v>
      </c>
      <c r="G175" s="37">
        <v>0</v>
      </c>
      <c r="H175" s="37">
        <f>+'[3]Formulario PPGR8'!G175</f>
        <v>1142500</v>
      </c>
      <c r="I175" s="37">
        <v>0</v>
      </c>
      <c r="J175" s="63">
        <f t="shared" ref="J175:J180" si="8">SUBTOTAL(9,G175:I175)</f>
        <v>1142500</v>
      </c>
      <c r="K175" s="64">
        <f t="shared" ref="K175:K180" si="9">IFERROR(J175/$J$18*100,"0.00")</f>
        <v>0.36855614126237474</v>
      </c>
    </row>
    <row r="176" spans="1:11" ht="12.75" x14ac:dyDescent="0.2">
      <c r="A176" s="546">
        <v>2</v>
      </c>
      <c r="B176" s="547">
        <v>2</v>
      </c>
      <c r="C176" s="547">
        <v>7</v>
      </c>
      <c r="D176" s="547">
        <v>2</v>
      </c>
      <c r="E176" s="547" t="s">
        <v>315</v>
      </c>
      <c r="F176" s="562" t="s">
        <v>156</v>
      </c>
      <c r="G176" s="37">
        <v>0</v>
      </c>
      <c r="H176" s="37">
        <f>+'[3]Formulario PPGR8'!G176</f>
        <v>342525</v>
      </c>
      <c r="I176" s="37">
        <v>0</v>
      </c>
      <c r="J176" s="63">
        <f t="shared" si="8"/>
        <v>342525</v>
      </c>
      <c r="K176" s="64">
        <f t="shared" si="9"/>
        <v>0.11049426020647259</v>
      </c>
    </row>
    <row r="177" spans="1:11" ht="12.75" x14ac:dyDescent="0.2">
      <c r="A177" s="546">
        <v>2</v>
      </c>
      <c r="B177" s="547">
        <v>2</v>
      </c>
      <c r="C177" s="547">
        <v>7</v>
      </c>
      <c r="D177" s="547">
        <v>2</v>
      </c>
      <c r="E177" s="547" t="s">
        <v>316</v>
      </c>
      <c r="F177" s="562" t="s">
        <v>354</v>
      </c>
      <c r="G177" s="37">
        <v>0</v>
      </c>
      <c r="H177" s="37">
        <f>+'[3]Formulario PPGR8'!G177</f>
        <v>0</v>
      </c>
      <c r="I177" s="37">
        <v>0</v>
      </c>
      <c r="J177" s="63">
        <f t="shared" si="8"/>
        <v>0</v>
      </c>
      <c r="K177" s="64">
        <f t="shared" si="9"/>
        <v>0</v>
      </c>
    </row>
    <row r="178" spans="1:11" ht="12.75" x14ac:dyDescent="0.2">
      <c r="A178" s="546">
        <v>2</v>
      </c>
      <c r="B178" s="547">
        <v>2</v>
      </c>
      <c r="C178" s="547">
        <v>7</v>
      </c>
      <c r="D178" s="547">
        <v>2</v>
      </c>
      <c r="E178" s="547" t="s">
        <v>317</v>
      </c>
      <c r="F178" s="562" t="s">
        <v>157</v>
      </c>
      <c r="G178" s="37">
        <v>0</v>
      </c>
      <c r="H178" s="37">
        <f>+'[3]Formulario PPGR8'!G178</f>
        <v>745000</v>
      </c>
      <c r="I178" s="37">
        <v>0</v>
      </c>
      <c r="J178" s="63">
        <f t="shared" si="8"/>
        <v>745000</v>
      </c>
      <c r="K178" s="64">
        <f t="shared" si="9"/>
        <v>0.2403276369719643</v>
      </c>
    </row>
    <row r="179" spans="1:11" ht="12.75" x14ac:dyDescent="0.2">
      <c r="A179" s="546">
        <v>2</v>
      </c>
      <c r="B179" s="547">
        <v>2</v>
      </c>
      <c r="C179" s="547">
        <v>7</v>
      </c>
      <c r="D179" s="547">
        <v>2</v>
      </c>
      <c r="E179" s="547" t="s">
        <v>318</v>
      </c>
      <c r="F179" s="562" t="s">
        <v>319</v>
      </c>
      <c r="G179" s="37">
        <v>0</v>
      </c>
      <c r="H179" s="37">
        <f>+'[3]Formulario PPGR8'!G179</f>
        <v>0</v>
      </c>
      <c r="I179" s="37">
        <v>0</v>
      </c>
      <c r="J179" s="63">
        <f t="shared" si="8"/>
        <v>0</v>
      </c>
      <c r="K179" s="64">
        <f t="shared" si="9"/>
        <v>0</v>
      </c>
    </row>
    <row r="180" spans="1:11" ht="12.75" x14ac:dyDescent="0.2">
      <c r="A180" s="546">
        <v>2</v>
      </c>
      <c r="B180" s="547">
        <v>2</v>
      </c>
      <c r="C180" s="547">
        <v>7</v>
      </c>
      <c r="D180" s="547">
        <v>2</v>
      </c>
      <c r="E180" s="547" t="s">
        <v>330</v>
      </c>
      <c r="F180" s="563" t="s">
        <v>158</v>
      </c>
      <c r="G180" s="37">
        <v>0</v>
      </c>
      <c r="H180" s="37">
        <f>+'[3]Formulario PPGR8'!G180</f>
        <v>2145326.0800000001</v>
      </c>
      <c r="I180" s="37">
        <v>0</v>
      </c>
      <c r="J180" s="63">
        <f t="shared" si="8"/>
        <v>2145326.0800000001</v>
      </c>
      <c r="K180" s="64">
        <f t="shared" si="9"/>
        <v>0.69205523132983526</v>
      </c>
    </row>
    <row r="181" spans="1:11" ht="12.75" x14ac:dyDescent="0.2">
      <c r="A181" s="543">
        <v>2</v>
      </c>
      <c r="B181" s="544">
        <v>2</v>
      </c>
      <c r="C181" s="544">
        <v>7</v>
      </c>
      <c r="D181" s="544">
        <v>3</v>
      </c>
      <c r="E181" s="544"/>
      <c r="F181" s="551" t="s">
        <v>159</v>
      </c>
      <c r="G181" s="35">
        <f>G182</f>
        <v>0</v>
      </c>
      <c r="H181" s="35">
        <f>H182</f>
        <v>0</v>
      </c>
      <c r="I181" s="35">
        <f>I182</f>
        <v>0</v>
      </c>
      <c r="J181" s="35">
        <f>J182</f>
        <v>0</v>
      </c>
      <c r="K181" s="36">
        <f>K182</f>
        <v>0</v>
      </c>
    </row>
    <row r="182" spans="1:11" ht="12.75" x14ac:dyDescent="0.2">
      <c r="A182" s="546">
        <v>2</v>
      </c>
      <c r="B182" s="547">
        <v>2</v>
      </c>
      <c r="C182" s="547">
        <v>7</v>
      </c>
      <c r="D182" s="547">
        <v>3</v>
      </c>
      <c r="E182" s="547" t="s">
        <v>314</v>
      </c>
      <c r="F182" s="548" t="s">
        <v>159</v>
      </c>
      <c r="G182" s="37">
        <v>0</v>
      </c>
      <c r="H182" s="37">
        <f>+'[3]Formulario PPGR8'!G182</f>
        <v>0</v>
      </c>
      <c r="I182" s="37">
        <f>+[3]Hoja3!I183+[3]Hoja4!I183+[3]Hoja5!I183+[3]Hoja6!I183+[3]Hoja7!I183+[3]Hoja8!I184+[3]Hoja9!I183+[3]Hoja10!I183+[3]Hoja12!I183+[3]Hoja13!I183+[3]Hoja15!I183+[3]Hoja14!I183+[3]Hoja11!I183+[3]Hoja16!I183+[3]Hoja17!I183+[3]Hoja18!I183+[3]Hoja19!I183</f>
        <v>0</v>
      </c>
      <c r="J182" s="63">
        <f>SUBTOTAL(9,G182:I182)</f>
        <v>0</v>
      </c>
      <c r="K182" s="64">
        <f>IFERROR(J182/$J$18*100,"0.00")</f>
        <v>0</v>
      </c>
    </row>
    <row r="183" spans="1:11" ht="12.75" x14ac:dyDescent="0.2">
      <c r="A183" s="540">
        <v>2</v>
      </c>
      <c r="B183" s="541">
        <v>2</v>
      </c>
      <c r="C183" s="541">
        <v>8</v>
      </c>
      <c r="D183" s="541"/>
      <c r="E183" s="541"/>
      <c r="F183" s="542" t="s">
        <v>355</v>
      </c>
      <c r="G183" s="33">
        <f>+G184+G186+G188+G190+G192+G196+G201+G208+G212</f>
        <v>0</v>
      </c>
      <c r="H183" s="33">
        <f>+H184+H186+H188+H190+H192+H196+H201+H208+H212</f>
        <v>988760</v>
      </c>
      <c r="I183" s="33">
        <f>+I184+I186+I188+I190+I192+I196+I201+I208+I212</f>
        <v>0</v>
      </c>
      <c r="J183" s="33">
        <f>+J184+J186+J188+J190+J192+J196+J201+J208+J212</f>
        <v>988760</v>
      </c>
      <c r="K183" s="34">
        <f>+K184+K186+K188+K190+K192+K196+K201+K208+K212</f>
        <v>0.31896154943946231</v>
      </c>
    </row>
    <row r="184" spans="1:11" ht="12.75" x14ac:dyDescent="0.2">
      <c r="A184" s="543">
        <v>2</v>
      </c>
      <c r="B184" s="544">
        <v>2</v>
      </c>
      <c r="C184" s="544">
        <v>8</v>
      </c>
      <c r="D184" s="544">
        <v>1</v>
      </c>
      <c r="E184" s="544"/>
      <c r="F184" s="551" t="s">
        <v>160</v>
      </c>
      <c r="G184" s="35">
        <f>G185</f>
        <v>0</v>
      </c>
      <c r="H184" s="35">
        <f>H185</f>
        <v>0</v>
      </c>
      <c r="I184" s="35">
        <f>I185</f>
        <v>0</v>
      </c>
      <c r="J184" s="35">
        <f>J185</f>
        <v>0</v>
      </c>
      <c r="K184" s="36">
        <f>K185</f>
        <v>0</v>
      </c>
    </row>
    <row r="185" spans="1:11" ht="12.75" x14ac:dyDescent="0.2">
      <c r="A185" s="546">
        <v>2</v>
      </c>
      <c r="B185" s="547">
        <v>2</v>
      </c>
      <c r="C185" s="547">
        <v>8</v>
      </c>
      <c r="D185" s="547">
        <v>1</v>
      </c>
      <c r="E185" s="547" t="s">
        <v>314</v>
      </c>
      <c r="F185" s="548" t="s">
        <v>160</v>
      </c>
      <c r="G185" s="37">
        <v>0</v>
      </c>
      <c r="H185" s="37">
        <f>+'[3]Formulario PPGR8'!G185</f>
        <v>0</v>
      </c>
      <c r="I185" s="37">
        <v>0</v>
      </c>
      <c r="J185" s="63">
        <f>SUBTOTAL(9,G185:I185)</f>
        <v>0</v>
      </c>
      <c r="K185" s="64">
        <f>IFERROR(J185/$J$18*100,"0.00")</f>
        <v>0</v>
      </c>
    </row>
    <row r="186" spans="1:11" ht="12.75" x14ac:dyDescent="0.2">
      <c r="A186" s="543">
        <v>2</v>
      </c>
      <c r="B186" s="544">
        <v>2</v>
      </c>
      <c r="C186" s="544">
        <v>8</v>
      </c>
      <c r="D186" s="544">
        <v>2</v>
      </c>
      <c r="E186" s="544"/>
      <c r="F186" s="551" t="s">
        <v>161</v>
      </c>
      <c r="G186" s="35">
        <f>G187</f>
        <v>0</v>
      </c>
      <c r="H186" s="35">
        <f>H187</f>
        <v>65000</v>
      </c>
      <c r="I186" s="35">
        <f>I187</f>
        <v>0</v>
      </c>
      <c r="J186" s="35">
        <f>J187</f>
        <v>65000</v>
      </c>
      <c r="K186" s="36">
        <f>K187</f>
        <v>2.0968183091513663E-2</v>
      </c>
    </row>
    <row r="187" spans="1:11" ht="12.75" x14ac:dyDescent="0.2">
      <c r="A187" s="546">
        <v>2</v>
      </c>
      <c r="B187" s="547">
        <v>2</v>
      </c>
      <c r="C187" s="547">
        <v>8</v>
      </c>
      <c r="D187" s="547">
        <v>2</v>
      </c>
      <c r="E187" s="547" t="s">
        <v>314</v>
      </c>
      <c r="F187" s="548" t="s">
        <v>161</v>
      </c>
      <c r="G187" s="37">
        <v>0</v>
      </c>
      <c r="H187" s="37">
        <f>+'[3]Formulario PPGR8'!G187</f>
        <v>65000</v>
      </c>
      <c r="I187" s="37">
        <v>0</v>
      </c>
      <c r="J187" s="63">
        <f>SUBTOTAL(9,G187:I187)</f>
        <v>65000</v>
      </c>
      <c r="K187" s="64">
        <f>IFERROR(J187/$J$18*100,"0.00")</f>
        <v>2.0968183091513663E-2</v>
      </c>
    </row>
    <row r="188" spans="1:11" ht="12.75" x14ac:dyDescent="0.2">
      <c r="A188" s="543">
        <v>2</v>
      </c>
      <c r="B188" s="544">
        <v>2</v>
      </c>
      <c r="C188" s="544">
        <v>8</v>
      </c>
      <c r="D188" s="544">
        <v>3</v>
      </c>
      <c r="E188" s="544"/>
      <c r="F188" s="551" t="s">
        <v>162</v>
      </c>
      <c r="G188" s="35">
        <f>G189</f>
        <v>0</v>
      </c>
      <c r="H188" s="35">
        <f>H189</f>
        <v>0</v>
      </c>
      <c r="I188" s="35">
        <f>I189</f>
        <v>0</v>
      </c>
      <c r="J188" s="35">
        <f>J189</f>
        <v>0</v>
      </c>
      <c r="K188" s="36">
        <f>K189</f>
        <v>0</v>
      </c>
    </row>
    <row r="189" spans="1:11" ht="12.75" x14ac:dyDescent="0.2">
      <c r="A189" s="546">
        <v>2</v>
      </c>
      <c r="B189" s="547">
        <v>2</v>
      </c>
      <c r="C189" s="547">
        <v>8</v>
      </c>
      <c r="D189" s="547">
        <v>3</v>
      </c>
      <c r="E189" s="547" t="s">
        <v>314</v>
      </c>
      <c r="F189" s="563" t="s">
        <v>162</v>
      </c>
      <c r="G189" s="37">
        <f>+[3]Hoja3!G190+[3]Hoja4!G190+[3]Hoja5!G190+[3]Hoja6!G190+[3]Hoja7!G190+[3]Hoja8!G191+[3]Hoja9!G190+[3]Hoja10!G190+[3]Hoja12!G190+[3]Hoja13!G190+[3]Hoja15!G190+[3]Hoja14!G190+[3]Hoja11!G190+[3]Hoja16!G190+[3]Hoja17!G190+[3]Hoja18!G190+[3]Hoja19!G190</f>
        <v>0</v>
      </c>
      <c r="H189" s="37">
        <f>+'[3]Formulario PPGR8'!G189</f>
        <v>0</v>
      </c>
      <c r="I189" s="37">
        <f>+[3]Hoja3!I190+[3]Hoja4!I190+[3]Hoja5!I190+[3]Hoja6!I190+[3]Hoja7!I190+[3]Hoja8!I191+[3]Hoja9!I190+[3]Hoja10!I190+[3]Hoja12!I190+[3]Hoja13!I190+[3]Hoja15!I190+[3]Hoja14!I190+[3]Hoja11!I190+[3]Hoja16!I190+[3]Hoja17!I190+[3]Hoja18!I190+[3]Hoja19!I190</f>
        <v>0</v>
      </c>
      <c r="J189" s="63">
        <f>SUBTOTAL(9,G189:I189)</f>
        <v>0</v>
      </c>
      <c r="K189" s="64">
        <f>IFERROR(J189/$J$18*100,"0.00")</f>
        <v>0</v>
      </c>
    </row>
    <row r="190" spans="1:11" ht="12.75" x14ac:dyDescent="0.2">
      <c r="A190" s="543">
        <v>2</v>
      </c>
      <c r="B190" s="544">
        <v>2</v>
      </c>
      <c r="C190" s="544">
        <v>8</v>
      </c>
      <c r="D190" s="544">
        <v>4</v>
      </c>
      <c r="E190" s="544"/>
      <c r="F190" s="551" t="s">
        <v>163</v>
      </c>
      <c r="G190" s="35">
        <f>G191</f>
        <v>0</v>
      </c>
      <c r="H190" s="35">
        <f>H191</f>
        <v>20000</v>
      </c>
      <c r="I190" s="35">
        <f>I191</f>
        <v>0</v>
      </c>
      <c r="J190" s="35">
        <f>J191</f>
        <v>20000</v>
      </c>
      <c r="K190" s="36">
        <f>K191</f>
        <v>6.4517486435426655E-3</v>
      </c>
    </row>
    <row r="191" spans="1:11" ht="12.75" x14ac:dyDescent="0.2">
      <c r="A191" s="546">
        <v>2</v>
      </c>
      <c r="B191" s="547">
        <v>2</v>
      </c>
      <c r="C191" s="547">
        <v>8</v>
      </c>
      <c r="D191" s="547">
        <v>4</v>
      </c>
      <c r="E191" s="547" t="s">
        <v>314</v>
      </c>
      <c r="F191" s="548" t="s">
        <v>163</v>
      </c>
      <c r="G191" s="37">
        <v>0</v>
      </c>
      <c r="H191" s="37">
        <f>+'[3]Formulario PPGR8'!G191</f>
        <v>20000</v>
      </c>
      <c r="I191" s="37">
        <f>+[3]Hoja3!I192+[3]Hoja4!I192+[3]Hoja5!I192+[3]Hoja6!I192+[3]Hoja7!I192+[3]Hoja8!I193+[3]Hoja9!I192+[3]Hoja10!I192+[3]Hoja12!I192+[3]Hoja13!I192+[3]Hoja15!I192+[3]Hoja14!I192+[3]Hoja11!I192+[3]Hoja16!I192+[3]Hoja17!I192+[3]Hoja18!I192+[3]Hoja19!I192</f>
        <v>0</v>
      </c>
      <c r="J191" s="63">
        <f>SUBTOTAL(9,G191:I191)</f>
        <v>20000</v>
      </c>
      <c r="K191" s="64">
        <f>IFERROR(J191/$J$18*100,"0.00")</f>
        <v>6.4517486435426655E-3</v>
      </c>
    </row>
    <row r="192" spans="1:11" ht="12.75" x14ac:dyDescent="0.2">
      <c r="A192" s="543">
        <v>2</v>
      </c>
      <c r="B192" s="544">
        <v>2</v>
      </c>
      <c r="C192" s="544">
        <v>8</v>
      </c>
      <c r="D192" s="544">
        <v>5</v>
      </c>
      <c r="E192" s="544"/>
      <c r="F192" s="551" t="s">
        <v>164</v>
      </c>
      <c r="G192" s="35">
        <f>SUM(G193:G195)</f>
        <v>0</v>
      </c>
      <c r="H192" s="35">
        <f>SUM(H193:H195)</f>
        <v>300000</v>
      </c>
      <c r="I192" s="35">
        <f>SUM(I193:I195)</f>
        <v>0</v>
      </c>
      <c r="J192" s="35">
        <f>SUM(J193:J195)</f>
        <v>300000</v>
      </c>
      <c r="K192" s="36">
        <f>SUM(K193:K195)</f>
        <v>9.6776229653139992E-2</v>
      </c>
    </row>
    <row r="193" spans="1:11" ht="12.75" x14ac:dyDescent="0.2">
      <c r="A193" s="546">
        <v>2</v>
      </c>
      <c r="B193" s="547">
        <v>2</v>
      </c>
      <c r="C193" s="547">
        <v>8</v>
      </c>
      <c r="D193" s="547">
        <v>5</v>
      </c>
      <c r="E193" s="547" t="s">
        <v>314</v>
      </c>
      <c r="F193" s="548" t="s">
        <v>165</v>
      </c>
      <c r="G193" s="37">
        <v>0</v>
      </c>
      <c r="H193" s="37">
        <f>+'[3]Formulario PPGR8'!G193</f>
        <v>300000</v>
      </c>
      <c r="I193" s="37">
        <f>+[3]Hoja3!I194+[3]Hoja4!I194+[3]Hoja5!I194+[3]Hoja6!I194+[3]Hoja7!I194+[3]Hoja8!I195+[3]Hoja9!I194+[3]Hoja10!I194+[3]Hoja12!I194+[3]Hoja13!I194+[3]Hoja15!I194+[3]Hoja14!I194+[3]Hoja11!I194+[3]Hoja16!I194+[3]Hoja17!I194+[3]Hoja18!I194+[3]Hoja19!I194</f>
        <v>0</v>
      </c>
      <c r="J193" s="63">
        <f>SUBTOTAL(9,G193:I193)</f>
        <v>300000</v>
      </c>
      <c r="K193" s="64">
        <f>IFERROR(J193/$J$18*100,"0.00")</f>
        <v>9.6776229653139992E-2</v>
      </c>
    </row>
    <row r="194" spans="1:11" ht="12.75" x14ac:dyDescent="0.2">
      <c r="A194" s="546">
        <v>2</v>
      </c>
      <c r="B194" s="547">
        <v>2</v>
      </c>
      <c r="C194" s="547">
        <v>8</v>
      </c>
      <c r="D194" s="547">
        <v>5</v>
      </c>
      <c r="E194" s="547" t="s">
        <v>315</v>
      </c>
      <c r="F194" s="548" t="s">
        <v>166</v>
      </c>
      <c r="G194" s="37">
        <v>0</v>
      </c>
      <c r="H194" s="37">
        <f>+'[3]Formulario PPGR8'!G194</f>
        <v>0</v>
      </c>
      <c r="I194" s="37">
        <f>+[3]Hoja3!I195+[3]Hoja4!I195+[3]Hoja5!I195+[3]Hoja6!I195+[3]Hoja7!I195+[3]Hoja8!I196+[3]Hoja9!I195+[3]Hoja10!I195+[3]Hoja12!I195+[3]Hoja13!I195+[3]Hoja15!I195+[3]Hoja14!I195+[3]Hoja11!I195+[3]Hoja16!I195+[3]Hoja17!I195+[3]Hoja18!I195+[3]Hoja19!I195</f>
        <v>0</v>
      </c>
      <c r="J194" s="63">
        <f>SUBTOTAL(9,G194:I194)</f>
        <v>0</v>
      </c>
      <c r="K194" s="64">
        <f>IFERROR(J194/$J$18*100,"0.00")</f>
        <v>0</v>
      </c>
    </row>
    <row r="195" spans="1:11" ht="12.75" x14ac:dyDescent="0.2">
      <c r="A195" s="546">
        <v>2</v>
      </c>
      <c r="B195" s="547">
        <v>2</v>
      </c>
      <c r="C195" s="547">
        <v>8</v>
      </c>
      <c r="D195" s="547">
        <v>5</v>
      </c>
      <c r="E195" s="547" t="s">
        <v>316</v>
      </c>
      <c r="F195" s="548" t="s">
        <v>320</v>
      </c>
      <c r="G195" s="37">
        <v>0</v>
      </c>
      <c r="H195" s="37">
        <f>+'[3]Formulario PPGR8'!G195</f>
        <v>0</v>
      </c>
      <c r="I195" s="37">
        <f>+[3]Hoja3!I196+[3]Hoja4!I196+[3]Hoja5!I196+[3]Hoja6!I196+[3]Hoja7!I196+[3]Hoja8!I197+[3]Hoja9!I196+[3]Hoja10!I196+[3]Hoja12!I196+[3]Hoja13!I196+[3]Hoja15!I196+[3]Hoja14!I196+[3]Hoja11!I196+[3]Hoja16!I196+[3]Hoja17!I196+[3]Hoja18!I196+[3]Hoja19!I196</f>
        <v>0</v>
      </c>
      <c r="J195" s="63">
        <f>SUBTOTAL(9,G195:I195)</f>
        <v>0</v>
      </c>
      <c r="K195" s="64">
        <f>IFERROR(J195/$J$18*100,"0.00")</f>
        <v>0</v>
      </c>
    </row>
    <row r="196" spans="1:11" ht="12.75" x14ac:dyDescent="0.2">
      <c r="A196" s="543">
        <v>2</v>
      </c>
      <c r="B196" s="544">
        <v>2</v>
      </c>
      <c r="C196" s="544">
        <v>8</v>
      </c>
      <c r="D196" s="544">
        <v>6</v>
      </c>
      <c r="E196" s="544"/>
      <c r="F196" s="551" t="s">
        <v>167</v>
      </c>
      <c r="G196" s="35">
        <f>SUM(G197:G200)</f>
        <v>0</v>
      </c>
      <c r="H196" s="35">
        <f>SUM(H197:H200)</f>
        <v>100000</v>
      </c>
      <c r="I196" s="35">
        <f>SUM(I197:I200)</f>
        <v>0</v>
      </c>
      <c r="J196" s="35">
        <f>SUM(J197:J200)</f>
        <v>100000</v>
      </c>
      <c r="K196" s="36">
        <f>SUM(K197:K200)</f>
        <v>3.2258743217713326E-2</v>
      </c>
    </row>
    <row r="197" spans="1:11" ht="12.75" x14ac:dyDescent="0.2">
      <c r="A197" s="546">
        <v>2</v>
      </c>
      <c r="B197" s="547">
        <v>2</v>
      </c>
      <c r="C197" s="547">
        <v>8</v>
      </c>
      <c r="D197" s="547">
        <v>6</v>
      </c>
      <c r="E197" s="547" t="s">
        <v>314</v>
      </c>
      <c r="F197" s="548" t="s">
        <v>356</v>
      </c>
      <c r="G197" s="37">
        <f>+[3]Hoja3!G198+[3]Hoja4!G198+[3]Hoja5!G198+[3]Hoja6!G198+[3]Hoja7!G198+[3]Hoja8!G199+[3]Hoja9!G198+[3]Hoja10!G198+[3]Hoja12!G198+[3]Hoja13!G198+[3]Hoja15!G198+[3]Hoja14!G198+[3]Hoja11!G198+[3]Hoja16!G198+[3]Hoja17!G198+[3]Hoja18!G198+[3]Hoja19!G198</f>
        <v>0</v>
      </c>
      <c r="H197" s="37">
        <f>+'[3]Formulario PPGR8'!G197</f>
        <v>100000</v>
      </c>
      <c r="I197" s="37">
        <v>0</v>
      </c>
      <c r="J197" s="63">
        <f>SUBTOTAL(9,G197:I197)</f>
        <v>100000</v>
      </c>
      <c r="K197" s="64">
        <f>IFERROR(J197/$J$18*100,"0.00")</f>
        <v>3.2258743217713326E-2</v>
      </c>
    </row>
    <row r="198" spans="1:11" ht="12.75" x14ac:dyDescent="0.2">
      <c r="A198" s="546">
        <v>2</v>
      </c>
      <c r="B198" s="547">
        <v>2</v>
      </c>
      <c r="C198" s="547">
        <v>8</v>
      </c>
      <c r="D198" s="547">
        <v>6</v>
      </c>
      <c r="E198" s="547" t="s">
        <v>315</v>
      </c>
      <c r="F198" s="548" t="s">
        <v>168</v>
      </c>
      <c r="G198" s="37">
        <f>+[3]Hoja3!G199+[3]Hoja4!G199+[3]Hoja5!G199+[3]Hoja6!G199+[3]Hoja7!G199+[3]Hoja8!G200+[3]Hoja9!G199+[3]Hoja10!G199+[3]Hoja12!G199+[3]Hoja13!G199+[3]Hoja15!G199+[3]Hoja14!G199+[3]Hoja11!G199+[3]Hoja16!G199+[3]Hoja17!G199+[3]Hoja18!G199+[3]Hoja19!G199</f>
        <v>0</v>
      </c>
      <c r="H198" s="37">
        <f>+'[3]Formulario PPGR8'!G198</f>
        <v>0</v>
      </c>
      <c r="I198" s="37">
        <v>0</v>
      </c>
      <c r="J198" s="63">
        <f>SUBTOTAL(9,G198:I198)</f>
        <v>0</v>
      </c>
      <c r="K198" s="64">
        <f>IFERROR(J198/$J$18*100,"0.00")</f>
        <v>0</v>
      </c>
    </row>
    <row r="199" spans="1:11" ht="12.75" x14ac:dyDescent="0.2">
      <c r="A199" s="546">
        <v>2</v>
      </c>
      <c r="B199" s="547">
        <v>2</v>
      </c>
      <c r="C199" s="547">
        <v>8</v>
      </c>
      <c r="D199" s="547">
        <v>6</v>
      </c>
      <c r="E199" s="547" t="s">
        <v>316</v>
      </c>
      <c r="F199" s="548" t="s">
        <v>169</v>
      </c>
      <c r="G199" s="37">
        <f>+[3]Hoja3!G200+[3]Hoja4!G200+[3]Hoja5!G200+[3]Hoja6!G200+[3]Hoja7!G200+[3]Hoja8!G201+[3]Hoja9!G200+[3]Hoja10!G200+[3]Hoja12!G200+[3]Hoja13!G200+[3]Hoja15!G200+[3]Hoja14!G200+[3]Hoja11!G200+[3]Hoja16!G200+[3]Hoja17!G200+[3]Hoja18!G200+[3]Hoja19!G200</f>
        <v>0</v>
      </c>
      <c r="H199" s="37">
        <f>+'[3]Formulario PPGR8'!G199</f>
        <v>0</v>
      </c>
      <c r="I199" s="37">
        <f>+[3]Hoja3!I200+[3]Hoja4!I200+[3]Hoja5!I200+[3]Hoja6!I200+[3]Hoja7!I200+[3]Hoja8!I201+[3]Hoja9!I200+[3]Hoja10!I200+[3]Hoja12!I200+[3]Hoja13!I200+[3]Hoja15!I200+[3]Hoja14!I200+[3]Hoja11!I200+[3]Hoja16!I200+[3]Hoja17!I200+[3]Hoja18!I200+[3]Hoja19!I200</f>
        <v>0</v>
      </c>
      <c r="J199" s="63">
        <f>SUBTOTAL(9,G199:I199)</f>
        <v>0</v>
      </c>
      <c r="K199" s="64">
        <f>IFERROR(J199/$J$18*100,"0.00")</f>
        <v>0</v>
      </c>
    </row>
    <row r="200" spans="1:11" ht="12.75" x14ac:dyDescent="0.2">
      <c r="A200" s="546">
        <v>2</v>
      </c>
      <c r="B200" s="547">
        <v>2</v>
      </c>
      <c r="C200" s="547">
        <v>8</v>
      </c>
      <c r="D200" s="547">
        <v>6</v>
      </c>
      <c r="E200" s="547" t="s">
        <v>317</v>
      </c>
      <c r="F200" s="548" t="s">
        <v>170</v>
      </c>
      <c r="G200" s="37">
        <f>+[3]Hoja3!G201+[3]Hoja4!G201+[3]Hoja5!G201+[3]Hoja6!G201+[3]Hoja7!G201+[3]Hoja8!G202+[3]Hoja9!G201+[3]Hoja10!G201+[3]Hoja12!G201+[3]Hoja13!G201+[3]Hoja15!G201+[3]Hoja14!G201+[3]Hoja11!G201+[3]Hoja16!G201+[3]Hoja17!G201+[3]Hoja18!G201+[3]Hoja19!G201</f>
        <v>0</v>
      </c>
      <c r="H200" s="37">
        <f>+'[3]Formulario PPGR8'!G200</f>
        <v>0</v>
      </c>
      <c r="I200" s="37">
        <f>+[3]Hoja3!I201+[3]Hoja4!I201+[3]Hoja5!I201+[3]Hoja6!I201+[3]Hoja7!I201+[3]Hoja8!I202+[3]Hoja9!I201+[3]Hoja10!I201+[3]Hoja12!I201+[3]Hoja13!I201+[3]Hoja15!I201+[3]Hoja14!I201+[3]Hoja11!I201+[3]Hoja16!I201+[3]Hoja17!I201+[3]Hoja18!I201+[3]Hoja19!I201</f>
        <v>0</v>
      </c>
      <c r="J200" s="63">
        <f>SUBTOTAL(9,G200:I200)</f>
        <v>0</v>
      </c>
      <c r="K200" s="64">
        <f>IFERROR(J200/$J$18*100,"0.00")</f>
        <v>0</v>
      </c>
    </row>
    <row r="201" spans="1:11" ht="12.75" x14ac:dyDescent="0.2">
      <c r="A201" s="543">
        <v>2</v>
      </c>
      <c r="B201" s="544">
        <v>2</v>
      </c>
      <c r="C201" s="544">
        <v>8</v>
      </c>
      <c r="D201" s="544">
        <v>7</v>
      </c>
      <c r="E201" s="544"/>
      <c r="F201" s="551" t="s">
        <v>171</v>
      </c>
      <c r="G201" s="35">
        <f>SUM(G202:G207)</f>
        <v>0</v>
      </c>
      <c r="H201" s="35">
        <f>SUM(H202:H207)</f>
        <v>503760</v>
      </c>
      <c r="I201" s="35">
        <f>SUM(I202:I207)</f>
        <v>0</v>
      </c>
      <c r="J201" s="35">
        <f>SUM(J202:J207)</f>
        <v>503760</v>
      </c>
      <c r="K201" s="36">
        <f>SUM(K202:K207)</f>
        <v>0.16250664483355265</v>
      </c>
    </row>
    <row r="202" spans="1:11" ht="12.75" x14ac:dyDescent="0.2">
      <c r="A202" s="546">
        <v>2</v>
      </c>
      <c r="B202" s="547">
        <v>2</v>
      </c>
      <c r="C202" s="547">
        <v>8</v>
      </c>
      <c r="D202" s="547">
        <v>7</v>
      </c>
      <c r="E202" s="547" t="s">
        <v>314</v>
      </c>
      <c r="F202" s="563" t="s">
        <v>357</v>
      </c>
      <c r="G202" s="37">
        <f>+[3]Hoja3!G203+[3]Hoja4!G203+[3]Hoja5!G203+[3]Hoja6!G203+[3]Hoja7!G203+[3]Hoja8!G204+[3]Hoja9!G203+[3]Hoja10!G203+[3]Hoja12!G203+[3]Hoja13!G203+[3]Hoja15!G203+[3]Hoja14!G203+[3]Hoja11!G203+[3]Hoja16!G203+[3]Hoja17!G203+[3]Hoja18!G203+[3]Hoja19!G203</f>
        <v>0</v>
      </c>
      <c r="H202" s="37">
        <f>+'[3]Formulario PPGR8'!G202</f>
        <v>0</v>
      </c>
      <c r="I202" s="37">
        <f>+[3]Hoja3!I203+[3]Hoja4!I203+[3]Hoja5!I203+[3]Hoja6!I203+[3]Hoja7!I203+[3]Hoja8!I204+[3]Hoja9!I203+[3]Hoja10!I203+[3]Hoja12!I203+[3]Hoja13!I203+[3]Hoja15!I203+[3]Hoja14!I203+[3]Hoja11!I203+[3]Hoja16!I203+[3]Hoja17!I203+[3]Hoja18!I203+[3]Hoja19!I203</f>
        <v>0</v>
      </c>
      <c r="J202" s="63">
        <f t="shared" ref="J202:J207" si="10">SUBTOTAL(9,G202:I202)</f>
        <v>0</v>
      </c>
      <c r="K202" s="64">
        <f t="shared" ref="K202:K207" si="11">IFERROR(J202/$J$18*100,"0.00")</f>
        <v>0</v>
      </c>
    </row>
    <row r="203" spans="1:11" ht="12.75" x14ac:dyDescent="0.2">
      <c r="A203" s="546">
        <v>2</v>
      </c>
      <c r="B203" s="547">
        <v>2</v>
      </c>
      <c r="C203" s="547">
        <v>8</v>
      </c>
      <c r="D203" s="547">
        <v>7</v>
      </c>
      <c r="E203" s="547" t="s">
        <v>315</v>
      </c>
      <c r="F203" s="563" t="s">
        <v>172</v>
      </c>
      <c r="G203" s="37">
        <f>+[3]Hoja3!G204+[3]Hoja4!G204+[3]Hoja5!G204+[3]Hoja6!G204+[3]Hoja7!G204+[3]Hoja8!G205+[3]Hoja9!G204+[3]Hoja10!G204+[3]Hoja12!G204+[3]Hoja13!G204+[3]Hoja15!G204+[3]Hoja14!G204+[3]Hoja11!G204+[3]Hoja16!G204+[3]Hoja17!G204+[3]Hoja18!G204+[3]Hoja19!G204</f>
        <v>0</v>
      </c>
      <c r="H203" s="37">
        <f>+'[3]Formulario PPGR8'!G203</f>
        <v>0</v>
      </c>
      <c r="I203" s="37">
        <f>+[3]Hoja3!I204+[3]Hoja4!I204+[3]Hoja5!I204+[3]Hoja6!I204+[3]Hoja7!I204+[3]Hoja8!I205+[3]Hoja9!I204+[3]Hoja10!I204+[3]Hoja12!I204+[3]Hoja13!I204+[3]Hoja15!I204+[3]Hoja14!I204+[3]Hoja11!I204+[3]Hoja16!I204+[3]Hoja17!I204+[3]Hoja18!I204+[3]Hoja19!I204</f>
        <v>0</v>
      </c>
      <c r="J203" s="63">
        <f t="shared" si="10"/>
        <v>0</v>
      </c>
      <c r="K203" s="64">
        <f t="shared" si="11"/>
        <v>0</v>
      </c>
    </row>
    <row r="204" spans="1:11" ht="12.75" x14ac:dyDescent="0.2">
      <c r="A204" s="546">
        <v>2</v>
      </c>
      <c r="B204" s="547">
        <v>2</v>
      </c>
      <c r="C204" s="547">
        <v>8</v>
      </c>
      <c r="D204" s="547">
        <v>7</v>
      </c>
      <c r="E204" s="547" t="s">
        <v>316</v>
      </c>
      <c r="F204" s="563" t="s">
        <v>173</v>
      </c>
      <c r="G204" s="37">
        <f>+[3]Hoja3!G205+[3]Hoja4!G205+[3]Hoja5!G205+[3]Hoja6!G205+[3]Hoja7!G205+[3]Hoja8!G206+[3]Hoja9!G205+[3]Hoja10!G205+[3]Hoja12!G205+[3]Hoja13!G205+[3]Hoja15!G205+[3]Hoja14!G205+[3]Hoja11!G205+[3]Hoja16!G205+[3]Hoja17!G205+[3]Hoja18!G205+[3]Hoja19!G205</f>
        <v>0</v>
      </c>
      <c r="H204" s="37">
        <f>+'[3]Formulario PPGR8'!G204</f>
        <v>0</v>
      </c>
      <c r="I204" s="37">
        <f>+[3]Hoja3!I205+[3]Hoja4!I205+[3]Hoja5!I205+[3]Hoja6!I205+[3]Hoja7!I205+[3]Hoja8!I206+[3]Hoja9!I205+[3]Hoja10!I205+[3]Hoja12!I205+[3]Hoja13!I205+[3]Hoja15!I205+[3]Hoja14!I205+[3]Hoja11!I205+[3]Hoja16!I205+[3]Hoja17!I205+[3]Hoja18!I205+[3]Hoja19!I205</f>
        <v>0</v>
      </c>
      <c r="J204" s="63">
        <f t="shared" si="10"/>
        <v>0</v>
      </c>
      <c r="K204" s="64">
        <f t="shared" si="11"/>
        <v>0</v>
      </c>
    </row>
    <row r="205" spans="1:11" ht="12.75" x14ac:dyDescent="0.2">
      <c r="A205" s="546">
        <v>2</v>
      </c>
      <c r="B205" s="547">
        <v>2</v>
      </c>
      <c r="C205" s="547">
        <v>8</v>
      </c>
      <c r="D205" s="547">
        <v>7</v>
      </c>
      <c r="E205" s="547" t="s">
        <v>317</v>
      </c>
      <c r="F205" s="563" t="s">
        <v>174</v>
      </c>
      <c r="G205" s="37">
        <f>+[3]Hoja3!G206+[3]Hoja4!G206+[3]Hoja5!G206+[3]Hoja6!G206+[3]Hoja7!G206+[3]Hoja8!G207+[3]Hoja9!G206+[3]Hoja10!G206+[3]Hoja12!G206+[3]Hoja13!G206+[3]Hoja15!G206+[3]Hoja14!G206+[3]Hoja11!G206+[3]Hoja16!G206+[3]Hoja17!G206+[3]Hoja18!G206+[3]Hoja19!G206</f>
        <v>0</v>
      </c>
      <c r="H205" s="37">
        <f>+'[3]Formulario PPGR8'!G205</f>
        <v>0</v>
      </c>
      <c r="I205" s="37">
        <f>+[3]Hoja3!I206+[3]Hoja4!I206+[3]Hoja5!I206+[3]Hoja6!I206+[3]Hoja7!I206+[3]Hoja8!I207+[3]Hoja9!I206+[3]Hoja10!I206+[3]Hoja12!I206+[3]Hoja13!I206+[3]Hoja15!I206+[3]Hoja14!I206+[3]Hoja11!I206+[3]Hoja16!I206+[3]Hoja17!I206+[3]Hoja18!I206+[3]Hoja19!I206</f>
        <v>0</v>
      </c>
      <c r="J205" s="63">
        <f t="shared" si="10"/>
        <v>0</v>
      </c>
      <c r="K205" s="64">
        <f t="shared" si="11"/>
        <v>0</v>
      </c>
    </row>
    <row r="206" spans="1:11" ht="12.75" x14ac:dyDescent="0.2">
      <c r="A206" s="546">
        <v>2</v>
      </c>
      <c r="B206" s="547">
        <v>2</v>
      </c>
      <c r="C206" s="547">
        <v>8</v>
      </c>
      <c r="D206" s="547">
        <v>7</v>
      </c>
      <c r="E206" s="547" t="s">
        <v>318</v>
      </c>
      <c r="F206" s="563" t="s">
        <v>175</v>
      </c>
      <c r="G206" s="37">
        <v>0</v>
      </c>
      <c r="H206" s="37">
        <f>+'[3]Formulario PPGR8'!G206</f>
        <v>0</v>
      </c>
      <c r="I206" s="37">
        <f>+[3]Hoja3!I207+[3]Hoja4!I207+[3]Hoja5!I207+[3]Hoja6!I207+[3]Hoja7!I207+[3]Hoja8!I208+[3]Hoja9!I207+[3]Hoja10!I207+[3]Hoja12!I207+[3]Hoja13!I207+[3]Hoja15!I207+[3]Hoja14!I207+[3]Hoja11!I207+[3]Hoja16!I207+[3]Hoja17!I207+[3]Hoja18!I207+[3]Hoja19!I207</f>
        <v>0</v>
      </c>
      <c r="J206" s="63">
        <f t="shared" si="10"/>
        <v>0</v>
      </c>
      <c r="K206" s="64">
        <f t="shared" si="11"/>
        <v>0</v>
      </c>
    </row>
    <row r="207" spans="1:11" ht="12.75" x14ac:dyDescent="0.2">
      <c r="A207" s="546">
        <v>2</v>
      </c>
      <c r="B207" s="547">
        <v>2</v>
      </c>
      <c r="C207" s="547">
        <v>8</v>
      </c>
      <c r="D207" s="547">
        <v>7</v>
      </c>
      <c r="E207" s="547" t="s">
        <v>330</v>
      </c>
      <c r="F207" s="563" t="s">
        <v>176</v>
      </c>
      <c r="G207" s="37">
        <v>0</v>
      </c>
      <c r="H207" s="37">
        <f>+'[3]Formulario PPGR8'!G207</f>
        <v>503760</v>
      </c>
      <c r="I207" s="37">
        <v>0</v>
      </c>
      <c r="J207" s="63">
        <f t="shared" si="10"/>
        <v>503760</v>
      </c>
      <c r="K207" s="64">
        <f t="shared" si="11"/>
        <v>0.16250664483355265</v>
      </c>
    </row>
    <row r="208" spans="1:11" ht="12.75" x14ac:dyDescent="0.2">
      <c r="A208" s="543">
        <v>2</v>
      </c>
      <c r="B208" s="544">
        <v>2</v>
      </c>
      <c r="C208" s="544">
        <v>8</v>
      </c>
      <c r="D208" s="544">
        <v>8</v>
      </c>
      <c r="E208" s="544"/>
      <c r="F208" s="551" t="s">
        <v>177</v>
      </c>
      <c r="G208" s="35">
        <f>SUM(G209:G211)</f>
        <v>0</v>
      </c>
      <c r="H208" s="35">
        <f>SUM(H209:H211)</f>
        <v>0</v>
      </c>
      <c r="I208" s="35">
        <f>SUM(I209:I211)</f>
        <v>0</v>
      </c>
      <c r="J208" s="35">
        <f>SUM(J209:J211)</f>
        <v>0</v>
      </c>
      <c r="K208" s="36">
        <f>SUM(K209:K211)</f>
        <v>0</v>
      </c>
    </row>
    <row r="209" spans="1:11" ht="12.75" x14ac:dyDescent="0.2">
      <c r="A209" s="546">
        <v>2</v>
      </c>
      <c r="B209" s="547">
        <v>2</v>
      </c>
      <c r="C209" s="547">
        <v>8</v>
      </c>
      <c r="D209" s="547">
        <v>8</v>
      </c>
      <c r="E209" s="547" t="s">
        <v>314</v>
      </c>
      <c r="F209" s="563" t="s">
        <v>178</v>
      </c>
      <c r="G209" s="37">
        <v>0</v>
      </c>
      <c r="H209" s="37">
        <f>+'[3]Formulario PPGR8'!G209</f>
        <v>0</v>
      </c>
      <c r="I209" s="37">
        <f>+[3]Hoja3!I210+[3]Hoja4!I210+[3]Hoja5!I210+[3]Hoja6!I210+[3]Hoja7!I210+[3]Hoja8!I211+[3]Hoja9!I210+[3]Hoja10!I210+[3]Hoja12!I210+[3]Hoja13!I210+[3]Hoja15!I210+[3]Hoja14!I210+[3]Hoja11!I210+[3]Hoja16!I210+[3]Hoja17!I210+[3]Hoja18!I210+[3]Hoja19!I210</f>
        <v>0</v>
      </c>
      <c r="J209" s="63">
        <f>SUBTOTAL(9,G209:I209)</f>
        <v>0</v>
      </c>
      <c r="K209" s="64">
        <f>IFERROR(J209/$J$18*100,"0.00")</f>
        <v>0</v>
      </c>
    </row>
    <row r="210" spans="1:11" ht="12.75" x14ac:dyDescent="0.2">
      <c r="A210" s="546">
        <v>2</v>
      </c>
      <c r="B210" s="547">
        <v>2</v>
      </c>
      <c r="C210" s="547">
        <v>8</v>
      </c>
      <c r="D210" s="547">
        <v>8</v>
      </c>
      <c r="E210" s="547" t="s">
        <v>315</v>
      </c>
      <c r="F210" s="563" t="s">
        <v>179</v>
      </c>
      <c r="G210" s="37">
        <f>+[3]Hoja3!G211+[3]Hoja4!G211+[3]Hoja5!G211+[3]Hoja6!G211+[3]Hoja7!G211+[3]Hoja8!G212+[3]Hoja9!G211+[3]Hoja10!G211+[3]Hoja12!G211+[3]Hoja13!G211+[3]Hoja15!G211+[3]Hoja14!G211+[3]Hoja11!G211+[3]Hoja16!G211+[3]Hoja17!G211+[3]Hoja18!G211+[3]Hoja19!G211</f>
        <v>0</v>
      </c>
      <c r="H210" s="37">
        <f>+'[3]Formulario PPGR8'!G210</f>
        <v>0</v>
      </c>
      <c r="I210" s="37">
        <f>+[3]Hoja3!I211+[3]Hoja4!I211+[3]Hoja5!I211+[3]Hoja6!I211+[3]Hoja7!I211+[3]Hoja8!I212+[3]Hoja9!I211+[3]Hoja10!I211+[3]Hoja12!I211+[3]Hoja13!I211+[3]Hoja15!I211+[3]Hoja14!I211+[3]Hoja11!I211+[3]Hoja16!I211+[3]Hoja17!I211+[3]Hoja18!I211+[3]Hoja19!I211</f>
        <v>0</v>
      </c>
      <c r="J210" s="63">
        <f>SUBTOTAL(9,G210:I210)</f>
        <v>0</v>
      </c>
      <c r="K210" s="64">
        <f>IFERROR(J210/$J$18*100,"0.00")</f>
        <v>0</v>
      </c>
    </row>
    <row r="211" spans="1:11" ht="12.75" x14ac:dyDescent="0.2">
      <c r="A211" s="546">
        <v>2</v>
      </c>
      <c r="B211" s="547">
        <v>2</v>
      </c>
      <c r="C211" s="547">
        <v>8</v>
      </c>
      <c r="D211" s="547">
        <v>8</v>
      </c>
      <c r="E211" s="547" t="s">
        <v>316</v>
      </c>
      <c r="F211" s="563" t="s">
        <v>180</v>
      </c>
      <c r="G211" s="37">
        <v>0</v>
      </c>
      <c r="H211" s="37">
        <f>+'[3]Formulario PPGR8'!G211</f>
        <v>0</v>
      </c>
      <c r="I211" s="37">
        <f>+[3]Hoja3!I212+[3]Hoja4!I212+[3]Hoja5!I212+[3]Hoja6!I212+[3]Hoja7!I212+[3]Hoja8!I213+[3]Hoja9!I212+[3]Hoja10!I212+[3]Hoja12!I212+[3]Hoja13!I212+[3]Hoja15!I212+[3]Hoja14!I212+[3]Hoja11!I212+[3]Hoja16!I212+[3]Hoja17!I212+[3]Hoja18!I212+[3]Hoja19!I212</f>
        <v>0</v>
      </c>
      <c r="J211" s="63">
        <f>SUBTOTAL(9,G211:I211)</f>
        <v>0</v>
      </c>
      <c r="K211" s="64">
        <f>IFERROR(J211/$J$18*100,"0.00")</f>
        <v>0</v>
      </c>
    </row>
    <row r="212" spans="1:11" ht="12.75" x14ac:dyDescent="0.2">
      <c r="A212" s="543">
        <v>2</v>
      </c>
      <c r="B212" s="544">
        <v>2</v>
      </c>
      <c r="C212" s="544">
        <v>8</v>
      </c>
      <c r="D212" s="544">
        <v>9</v>
      </c>
      <c r="E212" s="544"/>
      <c r="F212" s="551" t="s">
        <v>181</v>
      </c>
      <c r="G212" s="35">
        <f>SUM(G213:G217)</f>
        <v>0</v>
      </c>
      <c r="H212" s="35">
        <f>SUM(H213:H217)</f>
        <v>0</v>
      </c>
      <c r="I212" s="35">
        <f>SUM(I213:I217)</f>
        <v>0</v>
      </c>
      <c r="J212" s="35">
        <f>SUM(J213:J217)</f>
        <v>0</v>
      </c>
      <c r="K212" s="36">
        <f>SUM(K213:K217)</f>
        <v>0</v>
      </c>
    </row>
    <row r="213" spans="1:11" ht="12.75" x14ac:dyDescent="0.2">
      <c r="A213" s="547">
        <v>2</v>
      </c>
      <c r="B213" s="547">
        <v>2</v>
      </c>
      <c r="C213" s="547">
        <v>8</v>
      </c>
      <c r="D213" s="547">
        <v>9</v>
      </c>
      <c r="E213" s="547" t="s">
        <v>314</v>
      </c>
      <c r="F213" s="563" t="s">
        <v>321</v>
      </c>
      <c r="G213" s="37">
        <f>+[3]Hoja3!G214+[3]Hoja4!G214+[3]Hoja5!G214+[3]Hoja6!G214+[3]Hoja7!G214+[3]Hoja8!G215+[3]Hoja9!G214+[3]Hoja10!G214+[3]Hoja12!G214+[3]Hoja13!G214+[3]Hoja15!G214+[3]Hoja14!G214+[3]Hoja11!G214+[3]Hoja16!G214+[3]Hoja17!G214+[3]Hoja18!G214+[3]Hoja19!G214</f>
        <v>0</v>
      </c>
      <c r="H213" s="37">
        <f>+'[3]Formulario PPGR8'!G213</f>
        <v>0</v>
      </c>
      <c r="I213" s="37">
        <f>+[3]Hoja3!I214+[3]Hoja4!I214+[3]Hoja5!I214+[3]Hoja6!I214+[3]Hoja7!I214+[3]Hoja8!I215+[3]Hoja9!I214+[3]Hoja10!I214+[3]Hoja12!I214+[3]Hoja13!I214+[3]Hoja15!I214+[3]Hoja14!I214+[3]Hoja11!I214+[3]Hoja16!I214+[3]Hoja17!I214+[3]Hoja18!I214+[3]Hoja19!I214</f>
        <v>0</v>
      </c>
      <c r="J213" s="63">
        <f>SUBTOTAL(9,G213:I213)</f>
        <v>0</v>
      </c>
      <c r="K213" s="64">
        <f>IFERROR(J213/$J$18*100,"0.00")</f>
        <v>0</v>
      </c>
    </row>
    <row r="214" spans="1:11" ht="12.75" x14ac:dyDescent="0.2">
      <c r="A214" s="547">
        <v>2</v>
      </c>
      <c r="B214" s="547">
        <v>2</v>
      </c>
      <c r="C214" s="547">
        <v>8</v>
      </c>
      <c r="D214" s="547">
        <v>9</v>
      </c>
      <c r="E214" s="547" t="s">
        <v>315</v>
      </c>
      <c r="F214" s="563" t="s">
        <v>322</v>
      </c>
      <c r="G214" s="37">
        <f>+[3]Hoja3!G215+[3]Hoja4!G215+[3]Hoja5!G215+[3]Hoja6!G215+[3]Hoja7!G215+[3]Hoja8!G216+[3]Hoja9!G215+[3]Hoja10!G215+[3]Hoja12!G215+[3]Hoja13!G215+[3]Hoja15!G215+[3]Hoja14!G215+[3]Hoja11!G215+[3]Hoja16!G215+[3]Hoja17!G215+[3]Hoja18!G215+[3]Hoja19!G215</f>
        <v>0</v>
      </c>
      <c r="H214" s="37">
        <f>+'[3]Formulario PPGR8'!G214</f>
        <v>0</v>
      </c>
      <c r="I214" s="37">
        <f>+[3]Hoja3!I215+[3]Hoja4!I215+[3]Hoja5!I215+[3]Hoja6!I215+[3]Hoja7!I215+[3]Hoja8!I216+[3]Hoja9!I215+[3]Hoja10!I215+[3]Hoja12!I215+[3]Hoja13!I215+[3]Hoja15!I215+[3]Hoja14!I215+[3]Hoja11!I215+[3]Hoja16!I215+[3]Hoja17!I215+[3]Hoja18!I215+[3]Hoja19!I215</f>
        <v>0</v>
      </c>
      <c r="J214" s="63">
        <f>SUBTOTAL(9,G214:I214)</f>
        <v>0</v>
      </c>
      <c r="K214" s="64">
        <f>IFERROR(J214/$J$18*100,"0.00")</f>
        <v>0</v>
      </c>
    </row>
    <row r="215" spans="1:11" ht="12.75" x14ac:dyDescent="0.2">
      <c r="A215" s="547">
        <v>2</v>
      </c>
      <c r="B215" s="547">
        <v>2</v>
      </c>
      <c r="C215" s="547">
        <v>8</v>
      </c>
      <c r="D215" s="547">
        <v>9</v>
      </c>
      <c r="E215" s="547" t="s">
        <v>316</v>
      </c>
      <c r="F215" s="563" t="s">
        <v>358</v>
      </c>
      <c r="G215" s="37">
        <f>+[3]Hoja3!G216+[3]Hoja4!G216+[3]Hoja5!G216+[3]Hoja6!G216+[3]Hoja7!G216+[3]Hoja8!G217+[3]Hoja9!G216+[3]Hoja10!G216+[3]Hoja12!G216+[3]Hoja13!G216+[3]Hoja15!G216+[3]Hoja14!G216+[3]Hoja11!G216+[3]Hoja16!G216+[3]Hoja17!G216+[3]Hoja18!G216+[3]Hoja19!G216</f>
        <v>0</v>
      </c>
      <c r="H215" s="37">
        <f>+'[3]Formulario PPGR8'!G215</f>
        <v>0</v>
      </c>
      <c r="I215" s="37">
        <f>+[3]Hoja3!I216+[3]Hoja4!I216+[3]Hoja5!I216+[3]Hoja6!I216+[3]Hoja7!I216+[3]Hoja8!I217+[3]Hoja9!I216+[3]Hoja10!I216+[3]Hoja12!I216+[3]Hoja13!I216+[3]Hoja15!I216+[3]Hoja14!I216+[3]Hoja11!I216+[3]Hoja16!I216+[3]Hoja17!I216+[3]Hoja18!I216+[3]Hoja19!I216</f>
        <v>0</v>
      </c>
      <c r="J215" s="63">
        <f>SUBTOTAL(9,G215:I215)</f>
        <v>0</v>
      </c>
      <c r="K215" s="64">
        <f>IFERROR(J215/$J$18*100,"0.00")</f>
        <v>0</v>
      </c>
    </row>
    <row r="216" spans="1:11" ht="12.75" x14ac:dyDescent="0.2">
      <c r="A216" s="547">
        <v>2</v>
      </c>
      <c r="B216" s="547">
        <v>2</v>
      </c>
      <c r="C216" s="547">
        <v>8</v>
      </c>
      <c r="D216" s="547">
        <v>9</v>
      </c>
      <c r="E216" s="547" t="s">
        <v>317</v>
      </c>
      <c r="F216" s="563" t="s">
        <v>323</v>
      </c>
      <c r="G216" s="37">
        <f>+[3]Hoja3!G217+[3]Hoja4!G217+[3]Hoja5!G217+[3]Hoja6!G217+[3]Hoja7!G217+[3]Hoja8!G218+[3]Hoja9!G217+[3]Hoja10!G217+[3]Hoja12!G217+[3]Hoja13!G217+[3]Hoja15!G217+[3]Hoja14!G217+[3]Hoja11!G217+[3]Hoja16!G217+[3]Hoja17!G217+[3]Hoja18!G217+[3]Hoja19!G217</f>
        <v>0</v>
      </c>
      <c r="H216" s="37">
        <f>+'[3]Formulario PPGR8'!G216</f>
        <v>0</v>
      </c>
      <c r="I216" s="37">
        <f>+[3]Hoja3!I217+[3]Hoja4!I217+[3]Hoja5!I217+[3]Hoja6!I217+[3]Hoja7!I217+[3]Hoja8!I218+[3]Hoja9!I217+[3]Hoja10!I217+[3]Hoja12!I217+[3]Hoja13!I217+[3]Hoja15!I217+[3]Hoja14!I217+[3]Hoja11!I217+[3]Hoja16!I217+[3]Hoja17!I217+[3]Hoja18!I217+[3]Hoja19!I217</f>
        <v>0</v>
      </c>
      <c r="J216" s="63">
        <f>SUBTOTAL(9,G216:I216)</f>
        <v>0</v>
      </c>
      <c r="K216" s="64">
        <f>IFERROR(J216/$J$18*100,"0.00")</f>
        <v>0</v>
      </c>
    </row>
    <row r="217" spans="1:11" ht="12.75" x14ac:dyDescent="0.2">
      <c r="A217" s="546">
        <v>2</v>
      </c>
      <c r="B217" s="547">
        <v>2</v>
      </c>
      <c r="C217" s="547">
        <v>8</v>
      </c>
      <c r="D217" s="547">
        <v>9</v>
      </c>
      <c r="E217" s="547" t="s">
        <v>318</v>
      </c>
      <c r="F217" s="563" t="s">
        <v>182</v>
      </c>
      <c r="G217" s="37">
        <v>0</v>
      </c>
      <c r="H217" s="37">
        <f>+'[3]Formulario PPGR8'!G217</f>
        <v>0</v>
      </c>
      <c r="I217" s="37">
        <f>+[3]Hoja3!I218+[3]Hoja4!I218+[3]Hoja5!I218+[3]Hoja6!I218+[3]Hoja7!I218+[3]Hoja8!I219+[3]Hoja9!I218+[3]Hoja10!I218+[3]Hoja12!I218+[3]Hoja13!I218+[3]Hoja15!I218+[3]Hoja14!I218+[3]Hoja11!I218+[3]Hoja16!I218+[3]Hoja17!I218+[3]Hoja18!I218+[3]Hoja19!I218</f>
        <v>0</v>
      </c>
      <c r="J217" s="37">
        <f>SUBTOTAL(9,G217:I217)</f>
        <v>0</v>
      </c>
      <c r="K217" s="38">
        <f>IFERROR(J217/$J$18*100,"0.00")</f>
        <v>0</v>
      </c>
    </row>
    <row r="218" spans="1:11" ht="12.75" x14ac:dyDescent="0.2">
      <c r="A218" s="536">
        <v>2</v>
      </c>
      <c r="B218" s="537">
        <v>3</v>
      </c>
      <c r="C218" s="538"/>
      <c r="D218" s="538"/>
      <c r="E218" s="538"/>
      <c r="F218" s="539" t="s">
        <v>17</v>
      </c>
      <c r="G218" s="31">
        <f>+G219+G231+G240+G253+G258+G269+G297+G313+G318</f>
        <v>22199641.680026181</v>
      </c>
      <c r="H218" s="31">
        <f>+H219+H231+H240+H253+H258+H269+H297+H313+H318</f>
        <v>133752126.57497382</v>
      </c>
      <c r="I218" s="31">
        <f>+I219+I231+I240+I253+I258+I269+I297+I313+I318</f>
        <v>0</v>
      </c>
      <c r="J218" s="31">
        <f>+J219+J231+J240+J253+J258+J269+J297+J313+J318</f>
        <v>155951768.25500003</v>
      </c>
      <c r="K218" s="32">
        <f>+K219+K231+K240+K253+K258+K269+K297+K313+K318</f>
        <v>50.308080464863821</v>
      </c>
    </row>
    <row r="219" spans="1:11" ht="12.75" x14ac:dyDescent="0.2">
      <c r="A219" s="540">
        <v>2</v>
      </c>
      <c r="B219" s="541">
        <v>3</v>
      </c>
      <c r="C219" s="541">
        <v>1</v>
      </c>
      <c r="D219" s="541"/>
      <c r="E219" s="541"/>
      <c r="F219" s="542" t="s">
        <v>18</v>
      </c>
      <c r="G219" s="33">
        <f>+G220+G223+G225+G229</f>
        <v>0</v>
      </c>
      <c r="H219" s="33">
        <f>+H220+H223+H225+H229</f>
        <v>2004666</v>
      </c>
      <c r="I219" s="33">
        <f>+I220+I223+I225+I229</f>
        <v>0</v>
      </c>
      <c r="J219" s="33">
        <f>+J220+J223+J225+J229</f>
        <v>2004666</v>
      </c>
      <c r="K219" s="34">
        <f>+K220+K223+K225+K229</f>
        <v>0.64668005731280498</v>
      </c>
    </row>
    <row r="220" spans="1:11" ht="12.75" x14ac:dyDescent="0.2">
      <c r="A220" s="543">
        <v>2</v>
      </c>
      <c r="B220" s="544">
        <v>3</v>
      </c>
      <c r="C220" s="544">
        <v>1</v>
      </c>
      <c r="D220" s="544">
        <v>1</v>
      </c>
      <c r="E220" s="544"/>
      <c r="F220" s="551" t="s">
        <v>183</v>
      </c>
      <c r="G220" s="35">
        <f>SUM(G221:G221)</f>
        <v>0</v>
      </c>
      <c r="H220" s="35">
        <f>SUM(H221:H221)</f>
        <v>2004666</v>
      </c>
      <c r="I220" s="35">
        <f>SUM(I221:I221)</f>
        <v>0</v>
      </c>
      <c r="J220" s="35">
        <f>SUM(J221:J221)</f>
        <v>2004666</v>
      </c>
      <c r="K220" s="36">
        <f>SUM(K221:K221)</f>
        <v>0.64668005731280498</v>
      </c>
    </row>
    <row r="221" spans="1:11" ht="12.75" x14ac:dyDescent="0.2">
      <c r="A221" s="555">
        <v>2</v>
      </c>
      <c r="B221" s="547">
        <v>3</v>
      </c>
      <c r="C221" s="547">
        <v>1</v>
      </c>
      <c r="D221" s="547">
        <v>1</v>
      </c>
      <c r="E221" s="547" t="s">
        <v>314</v>
      </c>
      <c r="F221" s="548" t="s">
        <v>183</v>
      </c>
      <c r="G221" s="37">
        <v>0</v>
      </c>
      <c r="H221" s="37">
        <f>+'[3]Formulario PPGR8'!G221</f>
        <v>2004666</v>
      </c>
      <c r="I221" s="37">
        <f>+[3]Hoja3!I222+[3]Hoja4!I222+[3]Hoja5!I222+[3]Hoja6!I222+[3]Hoja7!I222+[3]Hoja8!I223+[3]Hoja9!I222+[3]Hoja10!I222+[3]Hoja12!I222+[3]Hoja13!I222+[3]Hoja15!I222+[3]Hoja14!I222+[3]Hoja11!I222+[3]Hoja16!I222+[3]Hoja17!I222+[3]Hoja18!I222+[3]Hoja19!I222</f>
        <v>0</v>
      </c>
      <c r="J221" s="63">
        <f>SUBTOTAL(9,G221:I221)</f>
        <v>2004666</v>
      </c>
      <c r="K221" s="64">
        <f>IFERROR(J221/$J$18*100,"0.00")</f>
        <v>0.64668005731280498</v>
      </c>
    </row>
    <row r="222" spans="1:11" ht="12.75" x14ac:dyDescent="0.2">
      <c r="A222" s="555">
        <v>2</v>
      </c>
      <c r="B222" s="547">
        <v>3</v>
      </c>
      <c r="C222" s="547">
        <v>1</v>
      </c>
      <c r="D222" s="547">
        <v>1</v>
      </c>
      <c r="E222" s="547" t="s">
        <v>315</v>
      </c>
      <c r="F222" s="548" t="s">
        <v>184</v>
      </c>
      <c r="G222" s="37">
        <f>+[3]Hoja3!G223+[3]Hoja4!G223+[3]Hoja5!G223+[3]Hoja6!G223+[3]Hoja7!G223+[3]Hoja8!G224+[3]Hoja9!G223+[3]Hoja10!G223+[3]Hoja12!G223+[3]Hoja13!G223+[3]Hoja15!G223+[3]Hoja14!G223+[3]Hoja11!G223+[3]Hoja16!G223+[3]Hoja17!G223+[3]Hoja18!G223+[3]Hoja19!G223</f>
        <v>0</v>
      </c>
      <c r="H222" s="37">
        <f>+'[3]Formulario PPGR8'!G222</f>
        <v>0</v>
      </c>
      <c r="I222" s="37">
        <f>+[3]Hoja3!I223+[3]Hoja4!I223+[3]Hoja5!I223+[3]Hoja6!I223+[3]Hoja7!I223+[3]Hoja8!I224+[3]Hoja9!I223+[3]Hoja10!I223+[3]Hoja12!I223+[3]Hoja13!I223+[3]Hoja15!I223+[3]Hoja14!I223+[3]Hoja11!I223+[3]Hoja16!I223+[3]Hoja17!I223+[3]Hoja18!I223+[3]Hoja19!I223</f>
        <v>0</v>
      </c>
      <c r="J222" s="63">
        <f>SUBTOTAL(9,G222:I222)</f>
        <v>0</v>
      </c>
      <c r="K222" s="64">
        <f>IFERROR(J222/$J$18*100,"0.00")</f>
        <v>0</v>
      </c>
    </row>
    <row r="223" spans="1:11" ht="12.75" x14ac:dyDescent="0.2">
      <c r="A223" s="543">
        <v>2</v>
      </c>
      <c r="B223" s="544">
        <v>3</v>
      </c>
      <c r="C223" s="544">
        <v>1</v>
      </c>
      <c r="D223" s="544">
        <v>2</v>
      </c>
      <c r="E223" s="544"/>
      <c r="F223" s="551" t="s">
        <v>185</v>
      </c>
      <c r="G223" s="41">
        <f>+G224</f>
        <v>0</v>
      </c>
      <c r="H223" s="41">
        <f>+H224</f>
        <v>0</v>
      </c>
      <c r="I223" s="41">
        <f>+I224</f>
        <v>0</v>
      </c>
      <c r="J223" s="41">
        <f>+J224</f>
        <v>0</v>
      </c>
      <c r="K223" s="42">
        <f>+K224</f>
        <v>0</v>
      </c>
    </row>
    <row r="224" spans="1:11" ht="12.75" x14ac:dyDescent="0.2">
      <c r="A224" s="555">
        <v>2</v>
      </c>
      <c r="B224" s="547">
        <v>3</v>
      </c>
      <c r="C224" s="547">
        <v>1</v>
      </c>
      <c r="D224" s="547">
        <v>2</v>
      </c>
      <c r="E224" s="547" t="s">
        <v>314</v>
      </c>
      <c r="F224" s="548" t="s">
        <v>185</v>
      </c>
      <c r="G224" s="37">
        <f>+[3]Hoja3!G225+[3]Hoja4!G225+[3]Hoja5!G225+[3]Hoja6!G225+[3]Hoja7!G225+[3]Hoja8!G226+[3]Hoja9!G225+[3]Hoja10!G225+[3]Hoja12!G225+[3]Hoja13!G225+[3]Hoja15!G225+[3]Hoja14!G225+[3]Hoja11!G225+[3]Hoja16!G225+[3]Hoja17!G225+[3]Hoja18!G225+[3]Hoja19!G225</f>
        <v>0</v>
      </c>
      <c r="H224" s="37">
        <f>+'[3]Formulario PPGR8'!G224</f>
        <v>0</v>
      </c>
      <c r="I224" s="37">
        <f>+[3]Hoja3!I225+[3]Hoja4!I225+[3]Hoja5!I225+[3]Hoja6!I225+[3]Hoja7!I225+[3]Hoja8!I226+[3]Hoja9!I225+[3]Hoja10!I225+[3]Hoja12!I225+[3]Hoja13!I225+[3]Hoja15!I225+[3]Hoja14!I225+[3]Hoja11!I225+[3]Hoja16!I225+[3]Hoja17!I225+[3]Hoja18!I225+[3]Hoja19!I225</f>
        <v>0</v>
      </c>
      <c r="J224" s="63">
        <f>SUBTOTAL(9,G224:I224)</f>
        <v>0</v>
      </c>
      <c r="K224" s="64">
        <f>IFERROR(J224/$J$18*100,"0.00")</f>
        <v>0</v>
      </c>
    </row>
    <row r="225" spans="1:11" ht="12.75" x14ac:dyDescent="0.2">
      <c r="A225" s="543">
        <v>2</v>
      </c>
      <c r="B225" s="544">
        <v>3</v>
      </c>
      <c r="C225" s="544">
        <v>1</v>
      </c>
      <c r="D225" s="544">
        <v>3</v>
      </c>
      <c r="E225" s="544"/>
      <c r="F225" s="551" t="s">
        <v>186</v>
      </c>
      <c r="G225" s="35">
        <f>SUM(G226:G228)</f>
        <v>0</v>
      </c>
      <c r="H225" s="35">
        <f>SUM(H226:H228)</f>
        <v>0</v>
      </c>
      <c r="I225" s="35">
        <f>SUM(I226:I228)</f>
        <v>0</v>
      </c>
      <c r="J225" s="35">
        <f>SUM(J226:J228)</f>
        <v>0</v>
      </c>
      <c r="K225" s="36">
        <f>SUM(K226:K228)</f>
        <v>0</v>
      </c>
    </row>
    <row r="226" spans="1:11" ht="12.75" x14ac:dyDescent="0.2">
      <c r="A226" s="555">
        <v>2</v>
      </c>
      <c r="B226" s="547">
        <v>3</v>
      </c>
      <c r="C226" s="547">
        <v>1</v>
      </c>
      <c r="D226" s="547">
        <v>3</v>
      </c>
      <c r="E226" s="547" t="s">
        <v>314</v>
      </c>
      <c r="F226" s="548" t="s">
        <v>187</v>
      </c>
      <c r="G226" s="37">
        <f>+[3]Hoja3!G227+[3]Hoja4!G227+[3]Hoja5!G227+[3]Hoja6!G227+[3]Hoja7!G227+[3]Hoja8!G228+[3]Hoja9!G227+[3]Hoja10!G227+[3]Hoja12!G227+[3]Hoja13!G227+[3]Hoja15!G227+[3]Hoja14!G227+[3]Hoja11!G227+[3]Hoja16!G227+[3]Hoja17!G227+[3]Hoja18!G227+[3]Hoja19!G227</f>
        <v>0</v>
      </c>
      <c r="H226" s="37">
        <f>+'[3]Formulario PPGR8'!G226</f>
        <v>0</v>
      </c>
      <c r="I226" s="37">
        <f>+[3]Hoja3!I227+[3]Hoja4!I227+[3]Hoja5!I227+[3]Hoja6!I227+[3]Hoja7!I227+[3]Hoja8!I228+[3]Hoja9!I227+[3]Hoja10!I227+[3]Hoja12!I227+[3]Hoja13!I227+[3]Hoja15!I227+[3]Hoja14!I227+[3]Hoja11!I227+[3]Hoja16!I227+[3]Hoja17!I227+[3]Hoja18!I227+[3]Hoja19!I227</f>
        <v>0</v>
      </c>
      <c r="J226" s="63">
        <f>SUBTOTAL(9,G226:I226)</f>
        <v>0</v>
      </c>
      <c r="K226" s="64">
        <f>IFERROR(J226/$J$18*100,"0.00")</f>
        <v>0</v>
      </c>
    </row>
    <row r="227" spans="1:11" ht="12.75" x14ac:dyDescent="0.2">
      <c r="A227" s="555">
        <v>2</v>
      </c>
      <c r="B227" s="547">
        <v>3</v>
      </c>
      <c r="C227" s="547">
        <v>1</v>
      </c>
      <c r="D227" s="547">
        <v>3</v>
      </c>
      <c r="E227" s="547" t="s">
        <v>315</v>
      </c>
      <c r="F227" s="548" t="s">
        <v>188</v>
      </c>
      <c r="G227" s="37">
        <f>+[3]Hoja3!G228+[3]Hoja4!G228+[3]Hoja5!G228+[3]Hoja6!G228+[3]Hoja7!G228+[3]Hoja8!G229+[3]Hoja9!G228+[3]Hoja10!G228+[3]Hoja12!G228+[3]Hoja13!G228+[3]Hoja15!G228+[3]Hoja14!G228+[3]Hoja11!G228+[3]Hoja16!G228+[3]Hoja17!G228+[3]Hoja18!G228+[3]Hoja19!G228</f>
        <v>0</v>
      </c>
      <c r="H227" s="37">
        <f>+'[3]Formulario PPGR8'!G227</f>
        <v>0</v>
      </c>
      <c r="I227" s="37">
        <f>+[3]Hoja3!I228+[3]Hoja4!I228+[3]Hoja5!I228+[3]Hoja6!I228+[3]Hoja7!I228+[3]Hoja8!I229+[3]Hoja9!I228+[3]Hoja10!I228+[3]Hoja12!I228+[3]Hoja13!I228+[3]Hoja15!I228+[3]Hoja14!I228+[3]Hoja11!I228+[3]Hoja16!I228+[3]Hoja17!I228+[3]Hoja18!I228+[3]Hoja19!I228</f>
        <v>0</v>
      </c>
      <c r="J227" s="63">
        <f>SUBTOTAL(9,G227:I227)</f>
        <v>0</v>
      </c>
      <c r="K227" s="64">
        <f>IFERROR(J227/$J$18*100,"0.00")</f>
        <v>0</v>
      </c>
    </row>
    <row r="228" spans="1:11" ht="12.75" x14ac:dyDescent="0.2">
      <c r="A228" s="555">
        <v>2</v>
      </c>
      <c r="B228" s="547">
        <v>3</v>
      </c>
      <c r="C228" s="547">
        <v>1</v>
      </c>
      <c r="D228" s="547">
        <v>3</v>
      </c>
      <c r="E228" s="547" t="s">
        <v>316</v>
      </c>
      <c r="F228" s="548" t="s">
        <v>189</v>
      </c>
      <c r="G228" s="37">
        <f>+[3]Hoja3!G229+[3]Hoja4!G229+[3]Hoja5!G229+[3]Hoja6!G229+[3]Hoja7!G229+[3]Hoja8!G230+[3]Hoja9!G229+[3]Hoja10!G229+[3]Hoja12!G229+[3]Hoja13!G229+[3]Hoja15!G229+[3]Hoja14!G229+[3]Hoja11!G229+[3]Hoja16!G229+[3]Hoja17!G229+[3]Hoja18!G229+[3]Hoja19!G229</f>
        <v>0</v>
      </c>
      <c r="H228" s="37">
        <f>+'[3]Formulario PPGR8'!G228</f>
        <v>0</v>
      </c>
      <c r="I228" s="37">
        <f>+[3]Hoja3!I229+[3]Hoja4!I229+[3]Hoja5!I229+[3]Hoja6!I229+[3]Hoja7!I229+[3]Hoja8!I230+[3]Hoja9!I229+[3]Hoja10!I229+[3]Hoja12!I229+[3]Hoja13!I229+[3]Hoja15!I229+[3]Hoja14!I229+[3]Hoja11!I229+[3]Hoja16!I229+[3]Hoja17!I229+[3]Hoja18!I229+[3]Hoja19!I229</f>
        <v>0</v>
      </c>
      <c r="J228" s="63">
        <f>SUBTOTAL(9,G228:I228)</f>
        <v>0</v>
      </c>
      <c r="K228" s="64">
        <f>IFERROR(J228/$J$18*100,"0.00")</f>
        <v>0</v>
      </c>
    </row>
    <row r="229" spans="1:11" ht="12.75" x14ac:dyDescent="0.2">
      <c r="A229" s="543">
        <v>2</v>
      </c>
      <c r="B229" s="544">
        <v>3</v>
      </c>
      <c r="C229" s="544">
        <v>1</v>
      </c>
      <c r="D229" s="544">
        <v>4</v>
      </c>
      <c r="E229" s="544"/>
      <c r="F229" s="551" t="s">
        <v>190</v>
      </c>
      <c r="G229" s="41">
        <f>+G230</f>
        <v>0</v>
      </c>
      <c r="H229" s="41">
        <f>+H230</f>
        <v>0</v>
      </c>
      <c r="I229" s="41">
        <f>+I230</f>
        <v>0</v>
      </c>
      <c r="J229" s="41">
        <f>+J230</f>
        <v>0</v>
      </c>
      <c r="K229" s="42">
        <f>+K230</f>
        <v>0</v>
      </c>
    </row>
    <row r="230" spans="1:11" ht="12.75" x14ac:dyDescent="0.2">
      <c r="A230" s="555">
        <v>2</v>
      </c>
      <c r="B230" s="547">
        <v>3</v>
      </c>
      <c r="C230" s="547">
        <v>1</v>
      </c>
      <c r="D230" s="547">
        <v>4</v>
      </c>
      <c r="E230" s="547" t="s">
        <v>314</v>
      </c>
      <c r="F230" s="548" t="s">
        <v>190</v>
      </c>
      <c r="G230" s="37">
        <f>+[3]Hoja3!G231+[3]Hoja4!G231+[3]Hoja5!G231+[3]Hoja6!G231+[3]Hoja7!G231+[3]Hoja8!G232+[3]Hoja9!G231+[3]Hoja10!G231+[3]Hoja12!G231+[3]Hoja13!G231+[3]Hoja15!G231+[3]Hoja14!G231+[3]Hoja11!G231+[3]Hoja16!G231+[3]Hoja17!G231+[3]Hoja18!G231+[3]Hoja19!G231</f>
        <v>0</v>
      </c>
      <c r="H230" s="37">
        <f>+'[3]Formulario PPGR8'!G230</f>
        <v>0</v>
      </c>
      <c r="I230" s="37">
        <f>+[3]Hoja3!I231+[3]Hoja4!I231+[3]Hoja5!I231+[3]Hoja6!I231+[3]Hoja7!I231+[3]Hoja8!I232+[3]Hoja9!I231+[3]Hoja10!I231+[3]Hoja12!I231+[3]Hoja13!I231+[3]Hoja15!I231+[3]Hoja14!I231+[3]Hoja11!I231+[3]Hoja16!I231+[3]Hoja17!I231+[3]Hoja18!I231+[3]Hoja19!I231</f>
        <v>0</v>
      </c>
      <c r="J230" s="63">
        <f>SUBTOTAL(9,G230:I230)</f>
        <v>0</v>
      </c>
      <c r="K230" s="64">
        <f>IFERROR(J230/$J$18*100,"0.00")</f>
        <v>0</v>
      </c>
    </row>
    <row r="231" spans="1:11" ht="12.75" x14ac:dyDescent="0.2">
      <c r="A231" s="540">
        <v>2</v>
      </c>
      <c r="B231" s="541">
        <v>3</v>
      </c>
      <c r="C231" s="541">
        <v>2</v>
      </c>
      <c r="D231" s="541"/>
      <c r="E231" s="541"/>
      <c r="F231" s="542" t="s">
        <v>19</v>
      </c>
      <c r="G231" s="33">
        <f>+G232+G234+G236+G238</f>
        <v>0</v>
      </c>
      <c r="H231" s="33">
        <f>+H232+H234+H236+H238</f>
        <v>987650</v>
      </c>
      <c r="I231" s="33">
        <f>+I232+I234+I236+I238</f>
        <v>0</v>
      </c>
      <c r="J231" s="33">
        <f>+J232+J234+J236+J238</f>
        <v>987650</v>
      </c>
      <c r="K231" s="34">
        <f>+K232+K234+K236+K238</f>
        <v>0.31860347738974565</v>
      </c>
    </row>
    <row r="232" spans="1:11" ht="12.75" x14ac:dyDescent="0.2">
      <c r="A232" s="543">
        <v>2</v>
      </c>
      <c r="B232" s="544">
        <v>3</v>
      </c>
      <c r="C232" s="544">
        <v>2</v>
      </c>
      <c r="D232" s="544">
        <v>1</v>
      </c>
      <c r="E232" s="544"/>
      <c r="F232" s="551" t="s">
        <v>191</v>
      </c>
      <c r="G232" s="41">
        <f>+G233</f>
        <v>0</v>
      </c>
      <c r="H232" s="41">
        <f>+H233</f>
        <v>360450</v>
      </c>
      <c r="I232" s="41">
        <f>+I233</f>
        <v>0</v>
      </c>
      <c r="J232" s="41">
        <f>+J233</f>
        <v>360450</v>
      </c>
      <c r="K232" s="42">
        <f>+K233</f>
        <v>0.11627663992824769</v>
      </c>
    </row>
    <row r="233" spans="1:11" ht="12.75" x14ac:dyDescent="0.2">
      <c r="A233" s="555">
        <v>2</v>
      </c>
      <c r="B233" s="547">
        <v>3</v>
      </c>
      <c r="C233" s="547">
        <v>2</v>
      </c>
      <c r="D233" s="547">
        <v>1</v>
      </c>
      <c r="E233" s="547" t="s">
        <v>314</v>
      </c>
      <c r="F233" s="548" t="s">
        <v>191</v>
      </c>
      <c r="G233" s="37">
        <v>0</v>
      </c>
      <c r="H233" s="37">
        <f>+'[3]Formulario PPGR8'!G233</f>
        <v>360450</v>
      </c>
      <c r="I233" s="37">
        <f>+[3]Hoja3!I234+[3]Hoja4!I234+[3]Hoja5!I234+[3]Hoja6!I234+[3]Hoja7!I234+[3]Hoja8!I235+[3]Hoja9!I234+[3]Hoja10!I234+[3]Hoja12!I234+[3]Hoja13!I234+[3]Hoja15!I234+[3]Hoja14!I234+[3]Hoja11!I234+[3]Hoja16!I234+[3]Hoja17!I234+[3]Hoja18!I234+[3]Hoja19!I234</f>
        <v>0</v>
      </c>
      <c r="J233" s="63">
        <f>SUBTOTAL(9,G233:I233)</f>
        <v>360450</v>
      </c>
      <c r="K233" s="64">
        <f>IFERROR(J233/$J$18*100,"0.00")</f>
        <v>0.11627663992824769</v>
      </c>
    </row>
    <row r="234" spans="1:11" ht="12.75" x14ac:dyDescent="0.2">
      <c r="A234" s="543">
        <v>2</v>
      </c>
      <c r="B234" s="544">
        <v>3</v>
      </c>
      <c r="C234" s="544">
        <v>2</v>
      </c>
      <c r="D234" s="544">
        <v>2</v>
      </c>
      <c r="E234" s="544"/>
      <c r="F234" s="551" t="s">
        <v>192</v>
      </c>
      <c r="G234" s="41">
        <f>+G235</f>
        <v>0</v>
      </c>
      <c r="H234" s="41">
        <f>+H235</f>
        <v>400000</v>
      </c>
      <c r="I234" s="41">
        <f>+I235</f>
        <v>0</v>
      </c>
      <c r="J234" s="41">
        <f>+J235</f>
        <v>400000</v>
      </c>
      <c r="K234" s="42">
        <f>+K235</f>
        <v>0.1290349728708533</v>
      </c>
    </row>
    <row r="235" spans="1:11" ht="12.75" x14ac:dyDescent="0.2">
      <c r="A235" s="555">
        <v>2</v>
      </c>
      <c r="B235" s="547">
        <v>3</v>
      </c>
      <c r="C235" s="547">
        <v>2</v>
      </c>
      <c r="D235" s="547">
        <v>2</v>
      </c>
      <c r="E235" s="547" t="s">
        <v>314</v>
      </c>
      <c r="F235" s="548" t="s">
        <v>192</v>
      </c>
      <c r="G235" s="37">
        <v>0</v>
      </c>
      <c r="H235" s="37">
        <f>+'[3]Formulario PPGR8'!G235</f>
        <v>400000</v>
      </c>
      <c r="I235" s="37">
        <f>+[3]Hoja3!I236+[3]Hoja4!I236+[3]Hoja5!I236+[3]Hoja6!I236+[3]Hoja7!I236+[3]Hoja8!I237+[3]Hoja9!I236+[3]Hoja10!I236+[3]Hoja12!I236+[3]Hoja13!I236+[3]Hoja15!I236+[3]Hoja14!I236+[3]Hoja11!I236+[3]Hoja16!I236+[3]Hoja17!I236+[3]Hoja18!I236+[3]Hoja19!I236</f>
        <v>0</v>
      </c>
      <c r="J235" s="63">
        <f>SUBTOTAL(9,G235:I235)</f>
        <v>400000</v>
      </c>
      <c r="K235" s="64">
        <f>IFERROR(J235/$J$18*100,"0.00")</f>
        <v>0.1290349728708533</v>
      </c>
    </row>
    <row r="236" spans="1:11" ht="12.75" x14ac:dyDescent="0.2">
      <c r="A236" s="543">
        <v>2</v>
      </c>
      <c r="B236" s="544">
        <v>3</v>
      </c>
      <c r="C236" s="544">
        <v>2</v>
      </c>
      <c r="D236" s="544">
        <v>3</v>
      </c>
      <c r="E236" s="544"/>
      <c r="F236" s="551" t="s">
        <v>193</v>
      </c>
      <c r="G236" s="41">
        <f>+G237</f>
        <v>0</v>
      </c>
      <c r="H236" s="41">
        <f>+H237</f>
        <v>227200</v>
      </c>
      <c r="I236" s="41">
        <f>+I237</f>
        <v>0</v>
      </c>
      <c r="J236" s="41">
        <f>+J237</f>
        <v>227200</v>
      </c>
      <c r="K236" s="42">
        <f>+K237</f>
        <v>7.329186459064467E-2</v>
      </c>
    </row>
    <row r="237" spans="1:11" ht="12.75" x14ac:dyDescent="0.2">
      <c r="A237" s="555">
        <v>2</v>
      </c>
      <c r="B237" s="547">
        <v>3</v>
      </c>
      <c r="C237" s="547">
        <v>2</v>
      </c>
      <c r="D237" s="547">
        <v>3</v>
      </c>
      <c r="E237" s="547" t="s">
        <v>314</v>
      </c>
      <c r="F237" s="548" t="s">
        <v>193</v>
      </c>
      <c r="G237" s="37">
        <f>+[3]Hoja3!G238+[3]Hoja4!G238+[3]Hoja5!G238+[3]Hoja6!G238+[3]Hoja7!G238+[3]Hoja8!G239+[3]Hoja9!G238+[3]Hoja10!G238+[3]Hoja12!G238+[3]Hoja13!G238+[3]Hoja15!G238+[3]Hoja14!G238+[3]Hoja11!G238+[3]Hoja16!G238+[3]Hoja17!G238+[3]Hoja18!G238+[3]Hoja19!G238</f>
        <v>0</v>
      </c>
      <c r="H237" s="37">
        <f>+'[3]Formulario PPGR8'!G237</f>
        <v>227200</v>
      </c>
      <c r="I237" s="37">
        <f>+[3]Hoja3!I238+[3]Hoja4!I238+[3]Hoja5!I238+[3]Hoja6!I238+[3]Hoja7!I238+[3]Hoja8!I239+[3]Hoja9!I238+[3]Hoja10!I238+[3]Hoja12!I238+[3]Hoja13!I238+[3]Hoja15!I238+[3]Hoja14!I238+[3]Hoja11!I238+[3]Hoja16!I238+[3]Hoja17!I238+[3]Hoja18!I238+[3]Hoja19!I238</f>
        <v>0</v>
      </c>
      <c r="J237" s="63">
        <f>SUBTOTAL(9,G237:I237)</f>
        <v>227200</v>
      </c>
      <c r="K237" s="64">
        <f>IFERROR(J237/$J$18*100,"0.00")</f>
        <v>7.329186459064467E-2</v>
      </c>
    </row>
    <row r="238" spans="1:11" ht="12.75" x14ac:dyDescent="0.2">
      <c r="A238" s="543">
        <v>2</v>
      </c>
      <c r="B238" s="544">
        <v>3</v>
      </c>
      <c r="C238" s="544">
        <v>2</v>
      </c>
      <c r="D238" s="544">
        <v>4</v>
      </c>
      <c r="E238" s="544"/>
      <c r="F238" s="551" t="s">
        <v>20</v>
      </c>
      <c r="G238" s="41">
        <f>+G239</f>
        <v>0</v>
      </c>
      <c r="H238" s="41">
        <f>+H239</f>
        <v>0</v>
      </c>
      <c r="I238" s="41">
        <f>+I239</f>
        <v>0</v>
      </c>
      <c r="J238" s="41">
        <f>+J239</f>
        <v>0</v>
      </c>
      <c r="K238" s="42">
        <f>+K239</f>
        <v>0</v>
      </c>
    </row>
    <row r="239" spans="1:11" ht="12.75" x14ac:dyDescent="0.2">
      <c r="A239" s="555">
        <v>2</v>
      </c>
      <c r="B239" s="547">
        <v>3</v>
      </c>
      <c r="C239" s="547">
        <v>2</v>
      </c>
      <c r="D239" s="547">
        <v>4</v>
      </c>
      <c r="E239" s="547" t="s">
        <v>314</v>
      </c>
      <c r="F239" s="548" t="s">
        <v>20</v>
      </c>
      <c r="G239" s="37">
        <v>0</v>
      </c>
      <c r="H239" s="37">
        <f>+'[3]Formulario PPGR8'!G239</f>
        <v>0</v>
      </c>
      <c r="I239" s="37">
        <f>+[3]Hoja3!I240+[3]Hoja4!I240+[3]Hoja5!I240+[3]Hoja6!I240+[3]Hoja7!I240+[3]Hoja8!I241+[3]Hoja9!I240+[3]Hoja10!I240+[3]Hoja12!I240+[3]Hoja13!I240+[3]Hoja15!I240+[3]Hoja14!I240+[3]Hoja11!I240+[3]Hoja16!I240+[3]Hoja17!I240+[3]Hoja18!I240+[3]Hoja19!I240</f>
        <v>0</v>
      </c>
      <c r="J239" s="63">
        <f>SUBTOTAL(9,G239:I239)</f>
        <v>0</v>
      </c>
      <c r="K239" s="64">
        <f>IFERROR(J239/$J$18*100,"0.00")</f>
        <v>0</v>
      </c>
    </row>
    <row r="240" spans="1:11" ht="12.75" x14ac:dyDescent="0.2">
      <c r="A240" s="540">
        <v>2</v>
      </c>
      <c r="B240" s="541">
        <v>3</v>
      </c>
      <c r="C240" s="541">
        <v>3</v>
      </c>
      <c r="D240" s="541"/>
      <c r="E240" s="541"/>
      <c r="F240" s="542" t="s">
        <v>359</v>
      </c>
      <c r="G240" s="33">
        <f>+G241+G243+G245+G247+G249+G251</f>
        <v>0</v>
      </c>
      <c r="H240" s="33">
        <f>+H241+H243+H245+H247+H249+H251</f>
        <v>4459149.25</v>
      </c>
      <c r="I240" s="33">
        <f>+I241+I243+I245+I247+I249+I251</f>
        <v>0</v>
      </c>
      <c r="J240" s="33">
        <f>+J241+J243+J245+J247+J249+J251</f>
        <v>4459149.25</v>
      </c>
      <c r="K240" s="34">
        <f>+K241+K243+K245+K247+K249+K251</f>
        <v>1.4384655062520897</v>
      </c>
    </row>
    <row r="241" spans="1:11" ht="12.75" x14ac:dyDescent="0.2">
      <c r="A241" s="543">
        <v>2</v>
      </c>
      <c r="B241" s="544">
        <v>3</v>
      </c>
      <c r="C241" s="544">
        <v>3</v>
      </c>
      <c r="D241" s="544">
        <v>1</v>
      </c>
      <c r="E241" s="544"/>
      <c r="F241" s="551" t="s">
        <v>194</v>
      </c>
      <c r="G241" s="35">
        <f>G242</f>
        <v>0</v>
      </c>
      <c r="H241" s="35">
        <f>H242</f>
        <v>1648723</v>
      </c>
      <c r="I241" s="35">
        <f>I242</f>
        <v>0</v>
      </c>
      <c r="J241" s="35">
        <f>J242</f>
        <v>1648723</v>
      </c>
      <c r="K241" s="36">
        <f>K242</f>
        <v>0.53185731894137978</v>
      </c>
    </row>
    <row r="242" spans="1:11" ht="12.75" x14ac:dyDescent="0.2">
      <c r="A242" s="555">
        <v>2</v>
      </c>
      <c r="B242" s="547">
        <v>3</v>
      </c>
      <c r="C242" s="547">
        <v>3</v>
      </c>
      <c r="D242" s="547">
        <v>1</v>
      </c>
      <c r="E242" s="547" t="s">
        <v>314</v>
      </c>
      <c r="F242" s="548" t="s">
        <v>194</v>
      </c>
      <c r="G242" s="37">
        <v>0</v>
      </c>
      <c r="H242" s="37">
        <f>+'[3]Formulario PPGR8'!G242</f>
        <v>1648723</v>
      </c>
      <c r="I242" s="37">
        <f>+[3]Hoja3!I243+[3]Hoja4!I243+[3]Hoja5!I243+[3]Hoja6!I243+[3]Hoja7!I243+[3]Hoja8!I244+[3]Hoja9!I243+[3]Hoja10!I243+[3]Hoja12!I243+[3]Hoja13!I243+[3]Hoja15!I243+[3]Hoja14!I243+[3]Hoja11!I243+[3]Hoja16!I243+[3]Hoja17!I243+[3]Hoja18!I243+[3]Hoja19!I243</f>
        <v>0</v>
      </c>
      <c r="J242" s="63">
        <f>SUBTOTAL(9,G242:I242)</f>
        <v>1648723</v>
      </c>
      <c r="K242" s="64">
        <f>IFERROR(J242/$J$18*100,"0.00")</f>
        <v>0.53185731894137978</v>
      </c>
    </row>
    <row r="243" spans="1:11" ht="12.75" x14ac:dyDescent="0.2">
      <c r="A243" s="543">
        <v>2</v>
      </c>
      <c r="B243" s="544">
        <v>3</v>
      </c>
      <c r="C243" s="544">
        <v>3</v>
      </c>
      <c r="D243" s="544">
        <v>2</v>
      </c>
      <c r="E243" s="544"/>
      <c r="F243" s="551" t="s">
        <v>195</v>
      </c>
      <c r="G243" s="41">
        <f>+G244</f>
        <v>0</v>
      </c>
      <c r="H243" s="41">
        <f>+H244</f>
        <v>2185426.25</v>
      </c>
      <c r="I243" s="41">
        <f>+I244</f>
        <v>0</v>
      </c>
      <c r="J243" s="41">
        <f>+J244</f>
        <v>2185426.25</v>
      </c>
      <c r="K243" s="42">
        <f>+K244</f>
        <v>0.70499104220000164</v>
      </c>
    </row>
    <row r="244" spans="1:11" ht="12.75" x14ac:dyDescent="0.2">
      <c r="A244" s="555">
        <v>2</v>
      </c>
      <c r="B244" s="547">
        <v>3</v>
      </c>
      <c r="C244" s="547">
        <v>3</v>
      </c>
      <c r="D244" s="547">
        <v>2</v>
      </c>
      <c r="E244" s="547" t="s">
        <v>314</v>
      </c>
      <c r="F244" s="548" t="s">
        <v>195</v>
      </c>
      <c r="G244" s="37">
        <v>0</v>
      </c>
      <c r="H244" s="37">
        <f>+'[3]Formulario PPGR8'!G244</f>
        <v>2185426.25</v>
      </c>
      <c r="I244" s="37">
        <f>+[3]Hoja3!I245+[3]Hoja4!I245+[3]Hoja5!I245+[3]Hoja6!I245+[3]Hoja7!I245+[3]Hoja8!I246+[3]Hoja9!I245+[3]Hoja10!I245+[3]Hoja12!I245+[3]Hoja13!I245+[3]Hoja15!I245+[3]Hoja14!I245+[3]Hoja11!I245+[3]Hoja16!I245+[3]Hoja17!I245+[3]Hoja18!I245+[3]Hoja19!I245</f>
        <v>0</v>
      </c>
      <c r="J244" s="63">
        <f>SUBTOTAL(9,G244:I244)</f>
        <v>2185426.25</v>
      </c>
      <c r="K244" s="64">
        <f>IFERROR(J244/$J$18*100,"0.00")</f>
        <v>0.70499104220000164</v>
      </c>
    </row>
    <row r="245" spans="1:11" ht="12.75" x14ac:dyDescent="0.2">
      <c r="A245" s="543">
        <v>2</v>
      </c>
      <c r="B245" s="544">
        <v>3</v>
      </c>
      <c r="C245" s="544">
        <v>3</v>
      </c>
      <c r="D245" s="544">
        <v>3</v>
      </c>
      <c r="E245" s="544"/>
      <c r="F245" s="551" t="s">
        <v>196</v>
      </c>
      <c r="G245" s="41">
        <f>+G246</f>
        <v>0</v>
      </c>
      <c r="H245" s="41">
        <f>+H246</f>
        <v>625000</v>
      </c>
      <c r="I245" s="41">
        <f>+I246</f>
        <v>0</v>
      </c>
      <c r="J245" s="41">
        <f>+J246</f>
        <v>625000</v>
      </c>
      <c r="K245" s="42">
        <f>+K246</f>
        <v>0.20161714511070827</v>
      </c>
    </row>
    <row r="246" spans="1:11" ht="12.75" x14ac:dyDescent="0.2">
      <c r="A246" s="555">
        <v>2</v>
      </c>
      <c r="B246" s="547">
        <v>3</v>
      </c>
      <c r="C246" s="547">
        <v>3</v>
      </c>
      <c r="D246" s="547">
        <v>3</v>
      </c>
      <c r="E246" s="547" t="s">
        <v>314</v>
      </c>
      <c r="F246" s="548" t="s">
        <v>196</v>
      </c>
      <c r="G246" s="37">
        <v>0</v>
      </c>
      <c r="H246" s="37">
        <f>+'[3]Formulario PPGR8'!G246</f>
        <v>625000</v>
      </c>
      <c r="I246" s="37">
        <f>+[3]Hoja3!I247+[3]Hoja4!I247+[3]Hoja5!I247+[3]Hoja6!I247+[3]Hoja7!I247+[3]Hoja8!I248+[3]Hoja9!I247+[3]Hoja10!I247+[3]Hoja12!I247+[3]Hoja13!I247+[3]Hoja15!I247+[3]Hoja14!I247+[3]Hoja11!I247+[3]Hoja16!I247+[3]Hoja17!I247+[3]Hoja18!I247+[3]Hoja19!I247</f>
        <v>0</v>
      </c>
      <c r="J246" s="63">
        <f>SUBTOTAL(9,G246:I246)</f>
        <v>625000</v>
      </c>
      <c r="K246" s="64">
        <f>IFERROR(J246/$J$18*100,"0.00")</f>
        <v>0.20161714511070827</v>
      </c>
    </row>
    <row r="247" spans="1:11" ht="12.75" x14ac:dyDescent="0.2">
      <c r="A247" s="543">
        <v>2</v>
      </c>
      <c r="B247" s="544">
        <v>3</v>
      </c>
      <c r="C247" s="544">
        <v>3</v>
      </c>
      <c r="D247" s="544">
        <v>4</v>
      </c>
      <c r="E247" s="544"/>
      <c r="F247" s="551" t="s">
        <v>197</v>
      </c>
      <c r="G247" s="41">
        <f>+G248</f>
        <v>0</v>
      </c>
      <c r="H247" s="41">
        <f>+H248</f>
        <v>0</v>
      </c>
      <c r="I247" s="41">
        <f>+I248</f>
        <v>0</v>
      </c>
      <c r="J247" s="41">
        <f>+J248</f>
        <v>0</v>
      </c>
      <c r="K247" s="42">
        <f>+K248</f>
        <v>0</v>
      </c>
    </row>
    <row r="248" spans="1:11" ht="12.75" x14ac:dyDescent="0.2">
      <c r="A248" s="555">
        <v>2</v>
      </c>
      <c r="B248" s="547">
        <v>3</v>
      </c>
      <c r="C248" s="547">
        <v>3</v>
      </c>
      <c r="D248" s="547">
        <v>4</v>
      </c>
      <c r="E248" s="547" t="s">
        <v>314</v>
      </c>
      <c r="F248" s="548" t="s">
        <v>197</v>
      </c>
      <c r="G248" s="37">
        <f>+[3]Hoja3!G249+[3]Hoja4!G249+[3]Hoja5!G249+[3]Hoja6!G249+[3]Hoja7!G249+[3]Hoja8!G250+[3]Hoja9!G249+[3]Hoja10!G249+[3]Hoja12!G249+[3]Hoja13!G249+[3]Hoja15!G249+[3]Hoja14!G249+[3]Hoja11!G249+[3]Hoja16!G249+[3]Hoja17!G249+[3]Hoja18!G249+[3]Hoja19!G249</f>
        <v>0</v>
      </c>
      <c r="H248" s="37">
        <f>+'[3]Formulario PPGR8'!G248</f>
        <v>0</v>
      </c>
      <c r="I248" s="37">
        <f>+[3]Hoja3!I249+[3]Hoja4!I249+[3]Hoja5!I249+[3]Hoja6!I249+[3]Hoja7!I249+[3]Hoja8!I250+[3]Hoja9!I249+[3]Hoja10!I249+[3]Hoja12!I249+[3]Hoja13!I249+[3]Hoja15!I249+[3]Hoja14!I249+[3]Hoja11!I249+[3]Hoja16!I249+[3]Hoja17!I249+[3]Hoja18!I249+[3]Hoja19!I249</f>
        <v>0</v>
      </c>
      <c r="J248" s="63">
        <f>SUBTOTAL(9,G248:I248)</f>
        <v>0</v>
      </c>
      <c r="K248" s="64">
        <f>IFERROR(J248/$J$18*100,"0.00")</f>
        <v>0</v>
      </c>
    </row>
    <row r="249" spans="1:11" ht="12.75" x14ac:dyDescent="0.2">
      <c r="A249" s="543">
        <v>2</v>
      </c>
      <c r="B249" s="544">
        <v>3</v>
      </c>
      <c r="C249" s="544">
        <v>3</v>
      </c>
      <c r="D249" s="544">
        <v>5</v>
      </c>
      <c r="E249" s="544"/>
      <c r="F249" s="551" t="s">
        <v>198</v>
      </c>
      <c r="G249" s="41">
        <f>+G250</f>
        <v>0</v>
      </c>
      <c r="H249" s="41">
        <f>+H250</f>
        <v>0</v>
      </c>
      <c r="I249" s="41">
        <f>+I250</f>
        <v>0</v>
      </c>
      <c r="J249" s="41">
        <f>+J250</f>
        <v>0</v>
      </c>
      <c r="K249" s="42">
        <f>+K250</f>
        <v>0</v>
      </c>
    </row>
    <row r="250" spans="1:11" ht="12.75" x14ac:dyDescent="0.2">
      <c r="A250" s="555">
        <v>2</v>
      </c>
      <c r="B250" s="547">
        <v>3</v>
      </c>
      <c r="C250" s="547">
        <v>3</v>
      </c>
      <c r="D250" s="547">
        <v>5</v>
      </c>
      <c r="E250" s="547" t="s">
        <v>314</v>
      </c>
      <c r="F250" s="548" t="s">
        <v>198</v>
      </c>
      <c r="G250" s="37">
        <v>0</v>
      </c>
      <c r="H250" s="37">
        <f>+'[3]Formulario PPGR8'!G250</f>
        <v>0</v>
      </c>
      <c r="I250" s="37">
        <f>+[3]Hoja3!I251+[3]Hoja4!I251+[3]Hoja5!I251+[3]Hoja6!I251+[3]Hoja7!I251+[3]Hoja8!I252+[3]Hoja9!I251+[3]Hoja10!I251+[3]Hoja12!I251+[3]Hoja13!I251+[3]Hoja15!I251+[3]Hoja14!I251+[3]Hoja11!I251+[3]Hoja16!I251+[3]Hoja17!I251+[3]Hoja18!I251+[3]Hoja19!I251</f>
        <v>0</v>
      </c>
      <c r="J250" s="63">
        <f>SUBTOTAL(9,G250:I250)</f>
        <v>0</v>
      </c>
      <c r="K250" s="64">
        <f>IFERROR(J250/$J$18*100,"0.00")</f>
        <v>0</v>
      </c>
    </row>
    <row r="251" spans="1:11" ht="12.75" x14ac:dyDescent="0.2">
      <c r="A251" s="543">
        <v>2</v>
      </c>
      <c r="B251" s="544">
        <v>3</v>
      </c>
      <c r="C251" s="544">
        <v>3</v>
      </c>
      <c r="D251" s="544">
        <v>6</v>
      </c>
      <c r="E251" s="544"/>
      <c r="F251" s="551" t="s">
        <v>199</v>
      </c>
      <c r="G251" s="41">
        <f>+G252</f>
        <v>0</v>
      </c>
      <c r="H251" s="41">
        <f>+H252</f>
        <v>0</v>
      </c>
      <c r="I251" s="41">
        <f>+I252</f>
        <v>0</v>
      </c>
      <c r="J251" s="41">
        <f>+J252</f>
        <v>0</v>
      </c>
      <c r="K251" s="42">
        <f>+K252</f>
        <v>0</v>
      </c>
    </row>
    <row r="252" spans="1:11" ht="12.75" x14ac:dyDescent="0.2">
      <c r="A252" s="555">
        <v>2</v>
      </c>
      <c r="B252" s="547">
        <v>3</v>
      </c>
      <c r="C252" s="547">
        <v>3</v>
      </c>
      <c r="D252" s="547">
        <v>6</v>
      </c>
      <c r="E252" s="547" t="s">
        <v>314</v>
      </c>
      <c r="F252" s="548" t="s">
        <v>199</v>
      </c>
      <c r="G252" s="37">
        <v>0</v>
      </c>
      <c r="H252" s="37">
        <f>+'[3]Formulario PPGR8'!G252</f>
        <v>0</v>
      </c>
      <c r="I252" s="37">
        <f>+[3]Hoja3!I253+[3]Hoja4!I253+[3]Hoja5!I253+[3]Hoja6!I253+[3]Hoja7!I253+[3]Hoja8!I254+[3]Hoja9!I253+[3]Hoja10!I253+[3]Hoja12!I253+[3]Hoja13!I253+[3]Hoja15!I253+[3]Hoja14!I253+[3]Hoja11!I253+[3]Hoja16!I253+[3]Hoja17!I253+[3]Hoja18!I253+[3]Hoja19!I253</f>
        <v>0</v>
      </c>
      <c r="J252" s="63">
        <f>SUBTOTAL(9,G252:I252)</f>
        <v>0</v>
      </c>
      <c r="K252" s="64">
        <f>IFERROR(J252/$J$18*100,"0.00")</f>
        <v>0</v>
      </c>
    </row>
    <row r="253" spans="1:11" ht="12.75" x14ac:dyDescent="0.2">
      <c r="A253" s="540">
        <v>2</v>
      </c>
      <c r="B253" s="541">
        <v>3</v>
      </c>
      <c r="C253" s="541">
        <v>4</v>
      </c>
      <c r="D253" s="541"/>
      <c r="E253" s="541"/>
      <c r="F253" s="542" t="s">
        <v>360</v>
      </c>
      <c r="G253" s="33">
        <f>+G254+G256</f>
        <v>6458792</v>
      </c>
      <c r="H253" s="33">
        <f>+H254+H256</f>
        <v>89868682.469999999</v>
      </c>
      <c r="I253" s="33">
        <f>+I254+I256</f>
        <v>0</v>
      </c>
      <c r="J253" s="33">
        <f>+J254+J256</f>
        <v>96327474.469999999</v>
      </c>
      <c r="K253" s="34">
        <f>+K254+K256</f>
        <v>31.074032637385663</v>
      </c>
    </row>
    <row r="254" spans="1:11" ht="12.75" x14ac:dyDescent="0.2">
      <c r="A254" s="543">
        <v>2</v>
      </c>
      <c r="B254" s="544">
        <v>3</v>
      </c>
      <c r="C254" s="544">
        <v>4</v>
      </c>
      <c r="D254" s="544">
        <v>1</v>
      </c>
      <c r="E254" s="544"/>
      <c r="F254" s="551" t="s">
        <v>200</v>
      </c>
      <c r="G254" s="41">
        <f>+G255</f>
        <v>6458792</v>
      </c>
      <c r="H254" s="41">
        <f>+H255</f>
        <v>89868682.469999999</v>
      </c>
      <c r="I254" s="41">
        <f>+I255</f>
        <v>0</v>
      </c>
      <c r="J254" s="41">
        <f>+J255</f>
        <v>96327474.469999999</v>
      </c>
      <c r="K254" s="42">
        <f>+K255</f>
        <v>31.074032637385663</v>
      </c>
    </row>
    <row r="255" spans="1:11" ht="12.75" x14ac:dyDescent="0.2">
      <c r="A255" s="555">
        <v>2</v>
      </c>
      <c r="B255" s="547">
        <v>3</v>
      </c>
      <c r="C255" s="547">
        <v>4</v>
      </c>
      <c r="D255" s="547">
        <v>1</v>
      </c>
      <c r="E255" s="547" t="s">
        <v>314</v>
      </c>
      <c r="F255" s="548" t="s">
        <v>200</v>
      </c>
      <c r="G255" s="37">
        <v>6458792</v>
      </c>
      <c r="H255" s="37">
        <f>+'[3]Formulario PPGR8'!G255-G255</f>
        <v>89868682.469999999</v>
      </c>
      <c r="I255" s="37">
        <v>0</v>
      </c>
      <c r="J255" s="63">
        <f>SUBTOTAL(9,G255:I255)</f>
        <v>96327474.469999999</v>
      </c>
      <c r="K255" s="64">
        <f>IFERROR(J255/$J$18*100,"0.00")</f>
        <v>31.074032637385663</v>
      </c>
    </row>
    <row r="256" spans="1:11" ht="12.75" x14ac:dyDescent="0.2">
      <c r="A256" s="557">
        <v>2</v>
      </c>
      <c r="B256" s="544">
        <v>3</v>
      </c>
      <c r="C256" s="544">
        <v>4</v>
      </c>
      <c r="D256" s="544">
        <v>2</v>
      </c>
      <c r="E256" s="544"/>
      <c r="F256" s="551" t="s">
        <v>201</v>
      </c>
      <c r="G256" s="41">
        <f>+G257</f>
        <v>0</v>
      </c>
      <c r="H256" s="41">
        <f>+H257</f>
        <v>0</v>
      </c>
      <c r="I256" s="41">
        <f>+I257</f>
        <v>0</v>
      </c>
      <c r="J256" s="41">
        <f>+J257</f>
        <v>0</v>
      </c>
      <c r="K256" s="42">
        <f>+K257</f>
        <v>0</v>
      </c>
    </row>
    <row r="257" spans="1:11" ht="12.75" x14ac:dyDescent="0.2">
      <c r="A257" s="564">
        <v>2</v>
      </c>
      <c r="B257" s="565">
        <v>3</v>
      </c>
      <c r="C257" s="565">
        <v>4</v>
      </c>
      <c r="D257" s="565">
        <v>2</v>
      </c>
      <c r="E257" s="547" t="s">
        <v>314</v>
      </c>
      <c r="F257" s="548" t="s">
        <v>201</v>
      </c>
      <c r="G257" s="37">
        <f>+[3]Hoja3!G258+[3]Hoja4!G258+[3]Hoja5!G258+[3]Hoja6!G258+[3]Hoja7!G258+[3]Hoja8!G259+[3]Hoja9!G258+[3]Hoja10!G258+[3]Hoja12!G258+[3]Hoja13!G258+[3]Hoja15!G258+[3]Hoja14!G258+[3]Hoja11!G258+[3]Hoja16!G258+[3]Hoja17!G258+[3]Hoja18!G258+[3]Hoja19!G258</f>
        <v>0</v>
      </c>
      <c r="H257" s="37">
        <f>+'[3]Formulario PPGR8'!G257</f>
        <v>0</v>
      </c>
      <c r="I257" s="37">
        <f>+[3]Hoja3!I258+[3]Hoja4!I258+[3]Hoja5!I258+[3]Hoja6!I258+[3]Hoja7!I258+[3]Hoja8!I259+[3]Hoja9!I258+[3]Hoja10!I258+[3]Hoja12!I258+[3]Hoja13!I258+[3]Hoja15!I258+[3]Hoja14!I258+[3]Hoja11!I258+[3]Hoja16!I258+[3]Hoja17!I258+[3]Hoja18!I258+[3]Hoja19!I258</f>
        <v>0</v>
      </c>
      <c r="J257" s="63">
        <f>SUBTOTAL(9,G257:I257)</f>
        <v>0</v>
      </c>
      <c r="K257" s="64">
        <f>IFERROR(J257/$J$18*100,"0.00")</f>
        <v>0</v>
      </c>
    </row>
    <row r="258" spans="1:11" ht="12.75" x14ac:dyDescent="0.2">
      <c r="A258" s="540">
        <v>2</v>
      </c>
      <c r="B258" s="541">
        <v>3</v>
      </c>
      <c r="C258" s="541">
        <v>5</v>
      </c>
      <c r="D258" s="541"/>
      <c r="E258" s="541"/>
      <c r="F258" s="542" t="s">
        <v>202</v>
      </c>
      <c r="G258" s="33">
        <f>+G259+G261+G263+G265+G267</f>
        <v>40000</v>
      </c>
      <c r="H258" s="33">
        <f>+H259+H261+H263+H265+H267</f>
        <v>837000</v>
      </c>
      <c r="I258" s="33">
        <f>+I259+I261+I263+I265+I267</f>
        <v>0</v>
      </c>
      <c r="J258" s="33">
        <f>+J259+J261+J263+J265+J267</f>
        <v>877000</v>
      </c>
      <c r="K258" s="34">
        <f>+K259+K261+K263+K265+K267</f>
        <v>0.28290917801934584</v>
      </c>
    </row>
    <row r="259" spans="1:11" ht="12.75" x14ac:dyDescent="0.2">
      <c r="A259" s="543">
        <v>2</v>
      </c>
      <c r="B259" s="544">
        <v>3</v>
      </c>
      <c r="C259" s="544">
        <v>5</v>
      </c>
      <c r="D259" s="544">
        <v>1</v>
      </c>
      <c r="E259" s="544"/>
      <c r="F259" s="551" t="s">
        <v>203</v>
      </c>
      <c r="G259" s="41">
        <f>+G260</f>
        <v>0</v>
      </c>
      <c r="H259" s="41">
        <f>+H260</f>
        <v>0</v>
      </c>
      <c r="I259" s="41">
        <f>+I260</f>
        <v>0</v>
      </c>
      <c r="J259" s="41">
        <f>+J260</f>
        <v>0</v>
      </c>
      <c r="K259" s="42">
        <f>+K260</f>
        <v>0</v>
      </c>
    </row>
    <row r="260" spans="1:11" ht="12.75" x14ac:dyDescent="0.2">
      <c r="A260" s="555">
        <v>2</v>
      </c>
      <c r="B260" s="547">
        <v>3</v>
      </c>
      <c r="C260" s="547">
        <v>5</v>
      </c>
      <c r="D260" s="547">
        <v>1</v>
      </c>
      <c r="E260" s="547" t="s">
        <v>314</v>
      </c>
      <c r="F260" s="548" t="s">
        <v>203</v>
      </c>
      <c r="G260" s="37">
        <f>+[3]Hoja3!G261+[3]Hoja4!G261+[3]Hoja5!G261+[3]Hoja6!G261+[3]Hoja7!G261+[3]Hoja8!G262+[3]Hoja9!G261+[3]Hoja10!G261+[3]Hoja12!G261+[3]Hoja13!G261+[3]Hoja15!G261+[3]Hoja14!G261+[3]Hoja11!G261+[3]Hoja16!G261+[3]Hoja17!G261+[3]Hoja18!G261+[3]Hoja19!G261</f>
        <v>0</v>
      </c>
      <c r="H260" s="37">
        <f>+'[3]Formulario PPGR8'!G260</f>
        <v>0</v>
      </c>
      <c r="I260" s="37">
        <f>+[3]Hoja3!I261+[3]Hoja4!I261+[3]Hoja5!I261+[3]Hoja6!I261+[3]Hoja7!I261+[3]Hoja8!I262+[3]Hoja9!I261+[3]Hoja10!I261+[3]Hoja12!I261+[3]Hoja13!I261+[3]Hoja15!I261+[3]Hoja14!I261+[3]Hoja11!I261+[3]Hoja16!I261+[3]Hoja17!I261+[3]Hoja18!I261+[3]Hoja19!I261</f>
        <v>0</v>
      </c>
      <c r="J260" s="63">
        <f>SUBTOTAL(9,G260:I260)</f>
        <v>0</v>
      </c>
      <c r="K260" s="64">
        <f>IFERROR(J260/$J$18*100,"0.00")</f>
        <v>0</v>
      </c>
    </row>
    <row r="261" spans="1:11" ht="12.75" x14ac:dyDescent="0.2">
      <c r="A261" s="543">
        <v>2</v>
      </c>
      <c r="B261" s="544">
        <v>3</v>
      </c>
      <c r="C261" s="544">
        <v>5</v>
      </c>
      <c r="D261" s="544">
        <v>2</v>
      </c>
      <c r="E261" s="544"/>
      <c r="F261" s="551" t="s">
        <v>204</v>
      </c>
      <c r="G261" s="41">
        <f>+G262</f>
        <v>0</v>
      </c>
      <c r="H261" s="41">
        <f>+H262</f>
        <v>0</v>
      </c>
      <c r="I261" s="41">
        <f>+I262</f>
        <v>0</v>
      </c>
      <c r="J261" s="41">
        <f>+J262</f>
        <v>0</v>
      </c>
      <c r="K261" s="42">
        <f>+K262</f>
        <v>0</v>
      </c>
    </row>
    <row r="262" spans="1:11" ht="12.75" x14ac:dyDescent="0.2">
      <c r="A262" s="555">
        <v>2</v>
      </c>
      <c r="B262" s="547">
        <v>3</v>
      </c>
      <c r="C262" s="547">
        <v>5</v>
      </c>
      <c r="D262" s="547">
        <v>2</v>
      </c>
      <c r="E262" s="547" t="s">
        <v>314</v>
      </c>
      <c r="F262" s="548" t="s">
        <v>204</v>
      </c>
      <c r="G262" s="37">
        <f>+[3]Hoja3!G263+[3]Hoja4!G263+[3]Hoja5!G263+[3]Hoja6!G263+[3]Hoja7!G263+[3]Hoja8!G264+[3]Hoja9!G263+[3]Hoja10!G263+[3]Hoja12!G263+[3]Hoja13!G263+[3]Hoja15!G263+[3]Hoja14!G263+[3]Hoja11!G263+[3]Hoja16!G263+[3]Hoja17!G263+[3]Hoja18!G263+[3]Hoja19!G263</f>
        <v>0</v>
      </c>
      <c r="H262" s="37">
        <f>+'[3]Formulario PPGR8'!G262</f>
        <v>0</v>
      </c>
      <c r="I262" s="37">
        <f>+[3]Hoja3!I263+[3]Hoja4!I263+[3]Hoja5!I263+[3]Hoja6!I263+[3]Hoja7!I263+[3]Hoja8!I264+[3]Hoja9!I263+[3]Hoja10!I263+[3]Hoja12!I263+[3]Hoja13!I263+[3]Hoja15!I263+[3]Hoja14!I263+[3]Hoja11!I263+[3]Hoja16!I263+[3]Hoja17!I263+[3]Hoja18!I263+[3]Hoja19!I263</f>
        <v>0</v>
      </c>
      <c r="J262" s="63">
        <f>SUBTOTAL(9,G262:I262)</f>
        <v>0</v>
      </c>
      <c r="K262" s="64">
        <f>IFERROR(J262/$J$18*100,"0.00")</f>
        <v>0</v>
      </c>
    </row>
    <row r="263" spans="1:11" ht="12.75" x14ac:dyDescent="0.2">
      <c r="A263" s="543">
        <v>2</v>
      </c>
      <c r="B263" s="544">
        <v>3</v>
      </c>
      <c r="C263" s="544">
        <v>5</v>
      </c>
      <c r="D263" s="544">
        <v>3</v>
      </c>
      <c r="E263" s="544"/>
      <c r="F263" s="551" t="s">
        <v>205</v>
      </c>
      <c r="G263" s="41">
        <f>+G264</f>
        <v>40000</v>
      </c>
      <c r="H263" s="41">
        <f>+H264</f>
        <v>712000</v>
      </c>
      <c r="I263" s="41">
        <f>+I264</f>
        <v>0</v>
      </c>
      <c r="J263" s="41">
        <f>+J264</f>
        <v>752000</v>
      </c>
      <c r="K263" s="42">
        <f>+K264</f>
        <v>0.2425857489972042</v>
      </c>
    </row>
    <row r="264" spans="1:11" ht="12.75" x14ac:dyDescent="0.2">
      <c r="A264" s="555">
        <v>2</v>
      </c>
      <c r="B264" s="547">
        <v>3</v>
      </c>
      <c r="C264" s="547">
        <v>5</v>
      </c>
      <c r="D264" s="547">
        <v>3</v>
      </c>
      <c r="E264" s="547" t="s">
        <v>314</v>
      </c>
      <c r="F264" s="548" t="s">
        <v>205</v>
      </c>
      <c r="G264" s="37">
        <f>+[3]Hoja3!G265+[3]Hoja4!G265+[3]Hoja5!G265+[3]Hoja6!G265+[3]Hoja7!G265+[3]Hoja8!G266+[3]Hoja9!G265+[3]Hoja10!G265+[3]Hoja12!G265+[3]Hoja13!G265+[3]Hoja15!G265+[3]Hoja14!G265+[3]Hoja11!G265+[3]Hoja16!G265+[3]Hoja17!G265+[3]Hoja18!G265+[3]Hoja19!G265</f>
        <v>40000</v>
      </c>
      <c r="H264" s="37">
        <f>+'[3]Formulario PPGR8'!G264-G264</f>
        <v>712000</v>
      </c>
      <c r="I264" s="37">
        <f>+[3]Hoja3!I265+[3]Hoja4!I265+[3]Hoja5!I265+[3]Hoja6!I265+[3]Hoja7!I265+[3]Hoja8!I266+[3]Hoja9!I265+[3]Hoja10!I265+[3]Hoja12!I265+[3]Hoja13!I265+[3]Hoja15!I265+[3]Hoja14!I265+[3]Hoja11!I265+[3]Hoja16!I265+[3]Hoja17!I265+[3]Hoja18!I265+[3]Hoja19!I265</f>
        <v>0</v>
      </c>
      <c r="J264" s="63">
        <f>SUBTOTAL(9,G264:I264)</f>
        <v>752000</v>
      </c>
      <c r="K264" s="64">
        <f>IFERROR(J264/$J$18*100,"0.00")</f>
        <v>0.2425857489972042</v>
      </c>
    </row>
    <row r="265" spans="1:11" ht="12.75" x14ac:dyDescent="0.2">
      <c r="A265" s="543">
        <v>2</v>
      </c>
      <c r="B265" s="544">
        <v>3</v>
      </c>
      <c r="C265" s="544">
        <v>5</v>
      </c>
      <c r="D265" s="544">
        <v>4</v>
      </c>
      <c r="E265" s="544"/>
      <c r="F265" s="551" t="s">
        <v>206</v>
      </c>
      <c r="G265" s="41">
        <f>+G266</f>
        <v>0</v>
      </c>
      <c r="H265" s="41">
        <f>+H266</f>
        <v>0</v>
      </c>
      <c r="I265" s="41">
        <f>+I266</f>
        <v>0</v>
      </c>
      <c r="J265" s="41">
        <f>+J266</f>
        <v>0</v>
      </c>
      <c r="K265" s="42">
        <f>+K266</f>
        <v>0</v>
      </c>
    </row>
    <row r="266" spans="1:11" ht="12.75" x14ac:dyDescent="0.2">
      <c r="A266" s="555">
        <v>2</v>
      </c>
      <c r="B266" s="547">
        <v>3</v>
      </c>
      <c r="C266" s="547">
        <v>5</v>
      </c>
      <c r="D266" s="547">
        <v>4</v>
      </c>
      <c r="E266" s="547" t="s">
        <v>314</v>
      </c>
      <c r="F266" s="548" t="s">
        <v>206</v>
      </c>
      <c r="G266" s="37">
        <f>+[3]Hoja3!G267+[3]Hoja4!G267+[3]Hoja5!G267+[3]Hoja6!G267+[3]Hoja7!G267+[3]Hoja8!G268+[3]Hoja9!G267+[3]Hoja10!G267+[3]Hoja12!G267+[3]Hoja13!G267+[3]Hoja15!G267+[3]Hoja14!G267+[3]Hoja11!G267+[3]Hoja16!G267+[3]Hoja17!G267+[3]Hoja18!G267+[3]Hoja19!G267</f>
        <v>0</v>
      </c>
      <c r="H266" s="37">
        <f>+'[3]Formulario PPGR8'!G266</f>
        <v>0</v>
      </c>
      <c r="I266" s="37">
        <f>+[3]Hoja3!I267+[3]Hoja4!I267+[3]Hoja5!I267+[3]Hoja6!I267+[3]Hoja7!I267+[3]Hoja8!I268+[3]Hoja9!I267+[3]Hoja10!I267+[3]Hoja12!I267+[3]Hoja13!I267+[3]Hoja15!I267+[3]Hoja14!I267+[3]Hoja11!I267+[3]Hoja16!I267+[3]Hoja17!I267+[3]Hoja18!I267+[3]Hoja19!I267</f>
        <v>0</v>
      </c>
      <c r="J266" s="63">
        <f>SUBTOTAL(9,G266:I266)</f>
        <v>0</v>
      </c>
      <c r="K266" s="64">
        <f>IFERROR(J266/$J$18*100,"0.00")</f>
        <v>0</v>
      </c>
    </row>
    <row r="267" spans="1:11" ht="12.75" x14ac:dyDescent="0.2">
      <c r="A267" s="543">
        <v>2</v>
      </c>
      <c r="B267" s="544">
        <v>3</v>
      </c>
      <c r="C267" s="544">
        <v>5</v>
      </c>
      <c r="D267" s="544">
        <v>5</v>
      </c>
      <c r="E267" s="544"/>
      <c r="F267" s="551" t="s">
        <v>361</v>
      </c>
      <c r="G267" s="41">
        <f>+G268</f>
        <v>0</v>
      </c>
      <c r="H267" s="41">
        <f>+H268</f>
        <v>125000</v>
      </c>
      <c r="I267" s="41">
        <f>+I268</f>
        <v>0</v>
      </c>
      <c r="J267" s="41">
        <f>+J268</f>
        <v>125000</v>
      </c>
      <c r="K267" s="42">
        <f>+K268</f>
        <v>4.0323429022141657E-2</v>
      </c>
    </row>
    <row r="268" spans="1:11" ht="12.75" x14ac:dyDescent="0.2">
      <c r="A268" s="555">
        <v>2</v>
      </c>
      <c r="B268" s="547">
        <v>3</v>
      </c>
      <c r="C268" s="547">
        <v>5</v>
      </c>
      <c r="D268" s="547">
        <v>5</v>
      </c>
      <c r="E268" s="547" t="s">
        <v>314</v>
      </c>
      <c r="F268" s="548" t="s">
        <v>207</v>
      </c>
      <c r="G268" s="37">
        <v>0</v>
      </c>
      <c r="H268" s="37">
        <f>+'[3]Formulario PPGR8'!G268</f>
        <v>125000</v>
      </c>
      <c r="I268" s="37">
        <v>0</v>
      </c>
      <c r="J268" s="63">
        <f>SUBTOTAL(9,G268:I268)</f>
        <v>125000</v>
      </c>
      <c r="K268" s="64">
        <f>IFERROR(J268/$J$18*100,"0.00")</f>
        <v>4.0323429022141657E-2</v>
      </c>
    </row>
    <row r="269" spans="1:11" ht="12.75" x14ac:dyDescent="0.2">
      <c r="A269" s="540">
        <v>2</v>
      </c>
      <c r="B269" s="541">
        <v>3</v>
      </c>
      <c r="C269" s="541">
        <v>6</v>
      </c>
      <c r="D269" s="541"/>
      <c r="E269" s="541"/>
      <c r="F269" s="542" t="s">
        <v>208</v>
      </c>
      <c r="G269" s="33">
        <f>+G270+G276+G280+G287+G295</f>
        <v>1250885</v>
      </c>
      <c r="H269" s="33">
        <f>+H270+H276+H280+H287+H295</f>
        <v>394527.22</v>
      </c>
      <c r="I269" s="33">
        <f>+I270+I276+I280+I287+I295</f>
        <v>0</v>
      </c>
      <c r="J269" s="33">
        <f>+J270+J276+J280+J287+J295</f>
        <v>1645412.22</v>
      </c>
      <c r="K269" s="33">
        <f>+K270+K276+K280+K287+K295</f>
        <v>0.53078930292267634</v>
      </c>
    </row>
    <row r="270" spans="1:11" ht="12.75" x14ac:dyDescent="0.2">
      <c r="A270" s="543">
        <v>2</v>
      </c>
      <c r="B270" s="544">
        <v>3</v>
      </c>
      <c r="C270" s="544">
        <v>6</v>
      </c>
      <c r="D270" s="544">
        <v>1</v>
      </c>
      <c r="E270" s="544"/>
      <c r="F270" s="551" t="s">
        <v>209</v>
      </c>
      <c r="G270" s="41">
        <f>+G271+G272+G273+G274</f>
        <v>8310</v>
      </c>
      <c r="H270" s="41">
        <f>+H271+H272+H273+H274</f>
        <v>0</v>
      </c>
      <c r="I270" s="41">
        <f>+I271+I272+I273+I274</f>
        <v>0</v>
      </c>
      <c r="J270" s="41">
        <f>+J271+J272+J273+J274</f>
        <v>8310</v>
      </c>
      <c r="K270" s="42">
        <f>+K271+K272+K273+K274</f>
        <v>2.6807015613919778E-3</v>
      </c>
    </row>
    <row r="271" spans="1:11" ht="12.75" x14ac:dyDescent="0.2">
      <c r="A271" s="555">
        <v>2</v>
      </c>
      <c r="B271" s="547">
        <v>3</v>
      </c>
      <c r="C271" s="547">
        <v>6</v>
      </c>
      <c r="D271" s="547">
        <v>1</v>
      </c>
      <c r="E271" s="547" t="s">
        <v>314</v>
      </c>
      <c r="F271" s="548" t="s">
        <v>210</v>
      </c>
      <c r="G271" s="37">
        <f>+[3]Hoja3!G272+[3]Hoja4!G272+[3]Hoja5!G272+[3]Hoja6!G272+[3]Hoja7!G272+[3]Hoja8!G273+[3]Hoja9!G272+[3]Hoja10!G272+[3]Hoja12!G272+[3]Hoja13!G272+[3]Hoja15!G272+[3]Hoja14!G272+[3]Hoja11!G272+[3]Hoja16!G272+[3]Hoja17!G272+[3]Hoja18!G272+[3]Hoja19!G272</f>
        <v>7760</v>
      </c>
      <c r="H271" s="37">
        <f>+'[3]Formulario PPGR8'!G271</f>
        <v>0</v>
      </c>
      <c r="I271" s="37">
        <f>+[3]Hoja3!I272+[3]Hoja4!I272+[3]Hoja5!I272+[3]Hoja6!I272+[3]Hoja7!I272+[3]Hoja8!I273+[3]Hoja9!I272+[3]Hoja10!I272+[3]Hoja12!I272+[3]Hoja13!I272+[3]Hoja15!I272+[3]Hoja14!I272+[3]Hoja11!I272+[3]Hoja16!I272+[3]Hoja17!I272+[3]Hoja18!I272+[3]Hoja19!I272</f>
        <v>0</v>
      </c>
      <c r="J271" s="37">
        <f>SUBTOTAL(9,G271:I271)</f>
        <v>7760</v>
      </c>
      <c r="K271" s="38">
        <f>IFERROR(J271/$J$18*100,"0.00")</f>
        <v>2.5032784736945543E-3</v>
      </c>
    </row>
    <row r="272" spans="1:11" ht="12.75" x14ac:dyDescent="0.2">
      <c r="A272" s="555">
        <v>2</v>
      </c>
      <c r="B272" s="547">
        <v>3</v>
      </c>
      <c r="C272" s="547">
        <v>6</v>
      </c>
      <c r="D272" s="547">
        <v>1</v>
      </c>
      <c r="E272" s="547" t="s">
        <v>315</v>
      </c>
      <c r="F272" s="548" t="s">
        <v>211</v>
      </c>
      <c r="G272" s="37">
        <f>+[3]Hoja3!G273+[3]Hoja4!G273+[3]Hoja5!G273+[3]Hoja6!G273+[3]Hoja7!G273+[3]Hoja8!G274+[3]Hoja9!G273+[3]Hoja10!G273+[3]Hoja12!G273+[3]Hoja13!G273+[3]Hoja15!G273+[3]Hoja14!G273+[3]Hoja11!G273+[3]Hoja16!G273+[3]Hoja17!G273+[3]Hoja18!G273+[3]Hoja19!G273</f>
        <v>550</v>
      </c>
      <c r="H272" s="37">
        <f>+'[3]Formulario PPGR8'!G272</f>
        <v>0</v>
      </c>
      <c r="I272" s="37">
        <f>+[3]Hoja3!I273+[3]Hoja4!I273+[3]Hoja5!I273+[3]Hoja6!I273+[3]Hoja7!I273+[3]Hoja8!I274+[3]Hoja9!I273+[3]Hoja10!I273+[3]Hoja12!I273+[3]Hoja13!I273+[3]Hoja15!I273+[3]Hoja14!I273+[3]Hoja11!I273+[3]Hoja16!I273+[3]Hoja17!I273+[3]Hoja18!I273+[3]Hoja19!I273</f>
        <v>0</v>
      </c>
      <c r="J272" s="37">
        <f>SUBTOTAL(9,G272:I272)</f>
        <v>550</v>
      </c>
      <c r="K272" s="38">
        <f>IFERROR(J272/$J$18*100,"0.00")</f>
        <v>1.7742308769742331E-4</v>
      </c>
    </row>
    <row r="273" spans="1:11" ht="12.75" x14ac:dyDescent="0.2">
      <c r="A273" s="555">
        <v>2</v>
      </c>
      <c r="B273" s="547">
        <v>3</v>
      </c>
      <c r="C273" s="547">
        <v>6</v>
      </c>
      <c r="D273" s="547">
        <v>1</v>
      </c>
      <c r="E273" s="547" t="s">
        <v>316</v>
      </c>
      <c r="F273" s="548" t="s">
        <v>212</v>
      </c>
      <c r="G273" s="37">
        <f>+[3]Hoja3!G274+[3]Hoja4!G274+[3]Hoja5!G274+[3]Hoja6!G274+[3]Hoja7!G274+[3]Hoja8!G275+[3]Hoja9!G274+[3]Hoja10!G274+[3]Hoja12!G274+[3]Hoja13!G274+[3]Hoja15!G274+[3]Hoja14!G274+[3]Hoja11!G274+[3]Hoja16!G274+[3]Hoja17!G274+[3]Hoja18!G274+[3]Hoja19!G274</f>
        <v>0</v>
      </c>
      <c r="H273" s="37">
        <f>+'[3]Formulario PPGR8'!G273</f>
        <v>0</v>
      </c>
      <c r="I273" s="37">
        <f>+[3]Hoja3!I274+[3]Hoja4!I274+[3]Hoja5!I274+[3]Hoja6!I274+[3]Hoja7!I274+[3]Hoja8!I275+[3]Hoja9!I274+[3]Hoja10!I274+[3]Hoja12!I274+[3]Hoja13!I274+[3]Hoja15!I274+[3]Hoja14!I274+[3]Hoja11!I274+[3]Hoja16!I274+[3]Hoja17!I274+[3]Hoja18!I274+[3]Hoja19!I274</f>
        <v>0</v>
      </c>
      <c r="J273" s="37">
        <f>SUBTOTAL(9,G273:I273)</f>
        <v>0</v>
      </c>
      <c r="K273" s="38">
        <f>IFERROR(J273/$J$18*100,"0.00")</f>
        <v>0</v>
      </c>
    </row>
    <row r="274" spans="1:11" ht="12.75" x14ac:dyDescent="0.2">
      <c r="A274" s="555">
        <v>2</v>
      </c>
      <c r="B274" s="547">
        <v>3</v>
      </c>
      <c r="C274" s="547">
        <v>6</v>
      </c>
      <c r="D274" s="547">
        <v>1</v>
      </c>
      <c r="E274" s="547" t="s">
        <v>317</v>
      </c>
      <c r="F274" s="548" t="s">
        <v>213</v>
      </c>
      <c r="G274" s="37">
        <f>+[3]Hoja3!G275+[3]Hoja4!G275+[3]Hoja5!G275+[3]Hoja6!G275+[3]Hoja7!G275+[3]Hoja8!G276+[3]Hoja9!G275+[3]Hoja10!G275+[3]Hoja12!G275+[3]Hoja13!G275+[3]Hoja15!G275+[3]Hoja14!G275+[3]Hoja11!G275+[3]Hoja16!G275+[3]Hoja17!G275+[3]Hoja18!G275+[3]Hoja19!G275</f>
        <v>0</v>
      </c>
      <c r="H274" s="37">
        <f>+'[3]Formulario PPGR8'!G274</f>
        <v>0</v>
      </c>
      <c r="I274" s="37">
        <f>+[3]Hoja3!I275+[3]Hoja4!I275+[3]Hoja5!I275+[3]Hoja6!I275+[3]Hoja7!I275+[3]Hoja8!I276+[3]Hoja9!I275+[3]Hoja10!I275+[3]Hoja12!I275+[3]Hoja13!I275+[3]Hoja15!I275+[3]Hoja14!I275+[3]Hoja11!I275+[3]Hoja16!I275+[3]Hoja17!I275+[3]Hoja18!I275+[3]Hoja19!I275</f>
        <v>0</v>
      </c>
      <c r="J274" s="37">
        <f>SUBTOTAL(9,G274:I274)</f>
        <v>0</v>
      </c>
      <c r="K274" s="38">
        <f>IFERROR(J274/$J$18*100,"0.00")</f>
        <v>0</v>
      </c>
    </row>
    <row r="275" spans="1:11" ht="12.75" x14ac:dyDescent="0.2">
      <c r="A275" s="555">
        <v>2</v>
      </c>
      <c r="B275" s="547">
        <v>3</v>
      </c>
      <c r="C275" s="547">
        <v>6</v>
      </c>
      <c r="D275" s="547">
        <v>1</v>
      </c>
      <c r="E275" s="547" t="s">
        <v>318</v>
      </c>
      <c r="F275" s="548" t="s">
        <v>214</v>
      </c>
      <c r="G275" s="37">
        <f>+[3]Hoja3!G276+[3]Hoja4!G276+[3]Hoja5!G276+[3]Hoja6!G276+[3]Hoja7!G276+[3]Hoja8!G277+[3]Hoja9!G276+[3]Hoja10!G276+[3]Hoja12!G276+[3]Hoja13!G276+[3]Hoja15!G276+[3]Hoja14!G276+[3]Hoja11!G276+[3]Hoja16!G276+[3]Hoja17!G276+[3]Hoja18!G276+[3]Hoja19!G276</f>
        <v>0</v>
      </c>
      <c r="H275" s="37">
        <f>+'[3]Formulario PPGR8'!G275</f>
        <v>0</v>
      </c>
      <c r="I275" s="37">
        <f>+[3]Hoja3!I276+[3]Hoja4!I276+[3]Hoja5!I276+[3]Hoja6!I276+[3]Hoja7!I276+[3]Hoja8!I277+[3]Hoja9!I276+[3]Hoja10!I276+[3]Hoja12!I276+[3]Hoja13!I276+[3]Hoja15!I276+[3]Hoja14!I276+[3]Hoja11!I276+[3]Hoja16!I276+[3]Hoja17!I276+[3]Hoja18!I276+[3]Hoja19!I276</f>
        <v>0</v>
      </c>
      <c r="J275" s="37">
        <f>SUBTOTAL(9,G275:I275)</f>
        <v>0</v>
      </c>
      <c r="K275" s="38">
        <f>IFERROR(J275/$J$18*100,"0.00")</f>
        <v>0</v>
      </c>
    </row>
    <row r="276" spans="1:11" ht="12.75" x14ac:dyDescent="0.2">
      <c r="A276" s="543">
        <v>2</v>
      </c>
      <c r="B276" s="544">
        <v>3</v>
      </c>
      <c r="C276" s="544">
        <v>6</v>
      </c>
      <c r="D276" s="544">
        <v>2</v>
      </c>
      <c r="E276" s="544"/>
      <c r="F276" s="551" t="s">
        <v>215</v>
      </c>
      <c r="G276" s="41">
        <f>+G277+G278+G279</f>
        <v>30575</v>
      </c>
      <c r="H276" s="41">
        <f>+H277+H278+H279</f>
        <v>113131</v>
      </c>
      <c r="I276" s="41">
        <f>+I277+I278+I279</f>
        <v>0</v>
      </c>
      <c r="J276" s="41">
        <f>+J277+J278+J279</f>
        <v>143706</v>
      </c>
      <c r="K276" s="42">
        <f>+K277+K278+K279</f>
        <v>4.6357749528447116E-2</v>
      </c>
    </row>
    <row r="277" spans="1:11" ht="12.75" x14ac:dyDescent="0.2">
      <c r="A277" s="555">
        <v>2</v>
      </c>
      <c r="B277" s="547">
        <v>3</v>
      </c>
      <c r="C277" s="547">
        <v>6</v>
      </c>
      <c r="D277" s="547">
        <v>2</v>
      </c>
      <c r="E277" s="547" t="s">
        <v>314</v>
      </c>
      <c r="F277" s="548" t="s">
        <v>216</v>
      </c>
      <c r="G277" s="37">
        <f>+[3]Hoja3!G278+[3]Hoja4!G278+[3]Hoja5!G278+[3]Hoja6!G278+[3]Hoja7!G278+[3]Hoja8!G279+[3]Hoja9!G278+[3]Hoja10!G278+[3]Hoja12!G278+[3]Hoja13!G278+[3]Hoja15!G278+[3]Hoja14!G278+[3]Hoja11!G278+[3]Hoja16!G278+[3]Hoja17!G278+[3]Hoja18!G278+[3]Hoja19!G278</f>
        <v>0</v>
      </c>
      <c r="H277" s="37">
        <f>+'[3]Formulario PPGR8'!G277</f>
        <v>0</v>
      </c>
      <c r="I277" s="37">
        <f>+[3]Hoja3!I278+[3]Hoja4!I278+[3]Hoja5!I278+[3]Hoja6!I278+[3]Hoja7!I278+[3]Hoja8!I279+[3]Hoja9!I278+[3]Hoja10!I278+[3]Hoja12!I278+[3]Hoja13!I278+[3]Hoja15!I278+[3]Hoja14!I278+[3]Hoja11!I278+[3]Hoja16!I278+[3]Hoja17!I278+[3]Hoja18!I278+[3]Hoja19!I278</f>
        <v>0</v>
      </c>
      <c r="J277" s="37">
        <f>SUBTOTAL(9,G277:I277)</f>
        <v>0</v>
      </c>
      <c r="K277" s="38">
        <f>IFERROR(J277/$J$18*100,"0.00")</f>
        <v>0</v>
      </c>
    </row>
    <row r="278" spans="1:11" ht="12.75" x14ac:dyDescent="0.2">
      <c r="A278" s="555">
        <v>2</v>
      </c>
      <c r="B278" s="547">
        <v>3</v>
      </c>
      <c r="C278" s="547">
        <v>6</v>
      </c>
      <c r="D278" s="547">
        <v>2</v>
      </c>
      <c r="E278" s="547" t="s">
        <v>315</v>
      </c>
      <c r="F278" s="548" t="s">
        <v>217</v>
      </c>
      <c r="G278" s="37">
        <f>+[3]Hoja3!G279+[3]Hoja4!G279+[3]Hoja5!G279+[3]Hoja6!G279+[3]Hoja7!G279+[3]Hoja8!G280+[3]Hoja9!G279+[3]Hoja10!G279+[3]Hoja12!G279+[3]Hoja13!G279+[3]Hoja15!G279+[3]Hoja14!G279+[3]Hoja11!G279+[3]Hoja16!G279+[3]Hoja17!G279+[3]Hoja18!G279+[3]Hoja19!G279</f>
        <v>29000</v>
      </c>
      <c r="H278" s="37">
        <f>+'[3]Formulario PPGR8'!G278-G278</f>
        <v>113131</v>
      </c>
      <c r="I278" s="37">
        <f>+[3]Hoja3!I279+[3]Hoja4!I279+[3]Hoja5!I279+[3]Hoja6!I279+[3]Hoja7!I279+[3]Hoja8!I280+[3]Hoja9!I279+[3]Hoja10!I279+[3]Hoja12!I279+[3]Hoja13!I279+[3]Hoja15!I279+[3]Hoja14!I279+[3]Hoja11!I279+[3]Hoja16!I279+[3]Hoja17!I279+[3]Hoja18!I279+[3]Hoja19!I279</f>
        <v>0</v>
      </c>
      <c r="J278" s="37">
        <f>SUBTOTAL(9,G278:I278)</f>
        <v>142131</v>
      </c>
      <c r="K278" s="38">
        <f>IFERROR(J278/$J$18*100,"0.00")</f>
        <v>4.5849674322768132E-2</v>
      </c>
    </row>
    <row r="279" spans="1:11" ht="12.75" x14ac:dyDescent="0.2">
      <c r="A279" s="555">
        <v>2</v>
      </c>
      <c r="B279" s="547">
        <v>3</v>
      </c>
      <c r="C279" s="547">
        <v>6</v>
      </c>
      <c r="D279" s="547">
        <v>2</v>
      </c>
      <c r="E279" s="547" t="s">
        <v>316</v>
      </c>
      <c r="F279" s="548" t="s">
        <v>218</v>
      </c>
      <c r="G279" s="37">
        <f>+[3]Hoja3!G280+[3]Hoja4!G280+[3]Hoja5!G280+[3]Hoja6!G280+[3]Hoja7!G280+[3]Hoja8!G281+[3]Hoja9!G280+[3]Hoja10!G280+[3]Hoja12!G280+[3]Hoja13!G280+[3]Hoja15!G280+[3]Hoja14!G280+[3]Hoja11!G280+[3]Hoja16!G280+[3]Hoja17!G280+[3]Hoja18!G280+[3]Hoja19!G280</f>
        <v>1575</v>
      </c>
      <c r="H279" s="37">
        <f>+'[3]Formulario PPGR8'!G279</f>
        <v>0</v>
      </c>
      <c r="I279" s="37">
        <f>+[3]Hoja3!I280+[3]Hoja4!I280+[3]Hoja5!I280+[3]Hoja6!I280+[3]Hoja7!I280+[3]Hoja8!I281+[3]Hoja9!I280+[3]Hoja10!I280+[3]Hoja12!I280+[3]Hoja13!I280+[3]Hoja15!I280+[3]Hoja14!I280+[3]Hoja11!I280+[3]Hoja16!I280+[3]Hoja17!I280+[3]Hoja18!I280+[3]Hoja19!I280</f>
        <v>0</v>
      </c>
      <c r="J279" s="37">
        <f>SUBTOTAL(9,G279:I279)</f>
        <v>1575</v>
      </c>
      <c r="K279" s="38">
        <f>IFERROR(J279/$J$18*100,"0.00")</f>
        <v>5.0807520567898489E-4</v>
      </c>
    </row>
    <row r="280" spans="1:11" ht="12.75" x14ac:dyDescent="0.2">
      <c r="A280" s="543">
        <v>2</v>
      </c>
      <c r="B280" s="544">
        <v>3</v>
      </c>
      <c r="C280" s="544">
        <v>6</v>
      </c>
      <c r="D280" s="544">
        <v>3</v>
      </c>
      <c r="E280" s="544"/>
      <c r="F280" s="551" t="s">
        <v>219</v>
      </c>
      <c r="G280" s="41">
        <f>+G281+G282+G283+G284+G285+G286</f>
        <v>0</v>
      </c>
      <c r="H280" s="41">
        <f>+H281+H282+H283+H284+H285+H286</f>
        <v>281396.21999999997</v>
      </c>
      <c r="I280" s="41">
        <f>+I281+I282+I283+I284+I285+I286</f>
        <v>0</v>
      </c>
      <c r="J280" s="41">
        <f>+J281+J282+J283+J284+J285+J286</f>
        <v>281396.21999999997</v>
      </c>
      <c r="K280" s="42">
        <f>+K281+K282+K283+K284+K285+K286</f>
        <v>9.0774884034151682E-2</v>
      </c>
    </row>
    <row r="281" spans="1:11" ht="12.75" x14ac:dyDescent="0.2">
      <c r="A281" s="555">
        <v>2</v>
      </c>
      <c r="B281" s="547">
        <v>3</v>
      </c>
      <c r="C281" s="547">
        <v>6</v>
      </c>
      <c r="D281" s="547">
        <v>3</v>
      </c>
      <c r="E281" s="547" t="s">
        <v>314</v>
      </c>
      <c r="F281" s="548" t="s">
        <v>220</v>
      </c>
      <c r="G281" s="37">
        <f>+[3]Hoja3!G282+[3]Hoja4!G282+[3]Hoja5!G282+[3]Hoja6!G282+[3]Hoja7!G282+[3]Hoja8!G283+[3]Hoja9!G282+[3]Hoja10!G282+[3]Hoja12!G282+[3]Hoja13!G282+[3]Hoja15!G282+[3]Hoja14!G282+[3]Hoja11!G282+[3]Hoja16!G282+[3]Hoja17!G282+[3]Hoja18!G282+[3]Hoja19!G282</f>
        <v>0</v>
      </c>
      <c r="H281" s="37">
        <f>+'[3]Formulario PPGR8'!G281</f>
        <v>0</v>
      </c>
      <c r="I281" s="37">
        <f>+[3]Hoja3!I282+[3]Hoja4!I282+[3]Hoja5!I282+[3]Hoja6!I282+[3]Hoja7!I282+[3]Hoja8!I283+[3]Hoja9!I282+[3]Hoja10!I282+[3]Hoja12!I282+[3]Hoja13!I282+[3]Hoja15!I282+[3]Hoja14!I282+[3]Hoja11!I282+[3]Hoja16!I282+[3]Hoja17!I282+[3]Hoja18!I282+[3]Hoja19!I282</f>
        <v>0</v>
      </c>
      <c r="J281" s="37">
        <f t="shared" ref="J281:J286" si="12">SUBTOTAL(9,G281:I281)</f>
        <v>0</v>
      </c>
      <c r="K281" s="38">
        <f t="shared" ref="K281:K286" si="13">IFERROR(J281/$J$18*100,"0.00")</f>
        <v>0</v>
      </c>
    </row>
    <row r="282" spans="1:11" ht="12.75" x14ac:dyDescent="0.2">
      <c r="A282" s="555">
        <v>2</v>
      </c>
      <c r="B282" s="547">
        <v>3</v>
      </c>
      <c r="C282" s="547">
        <v>6</v>
      </c>
      <c r="D282" s="547">
        <v>3</v>
      </c>
      <c r="E282" s="547" t="s">
        <v>315</v>
      </c>
      <c r="F282" s="548" t="s">
        <v>221</v>
      </c>
      <c r="G282" s="37">
        <f>+[3]Hoja3!G283+[3]Hoja4!G283+[3]Hoja5!G283+[3]Hoja6!G283+[3]Hoja7!G283+[3]Hoja8!G284+[3]Hoja9!G283+[3]Hoja10!G283+[3]Hoja12!G283+[3]Hoja13!G283+[3]Hoja15!G283+[3]Hoja14!G283+[3]Hoja11!G283+[3]Hoja16!G283+[3]Hoja17!G283+[3]Hoja18!G283+[3]Hoja19!G283</f>
        <v>0</v>
      </c>
      <c r="H282" s="37">
        <f>+'[3]Formulario PPGR8'!G282</f>
        <v>0</v>
      </c>
      <c r="I282" s="37">
        <f>+[3]Hoja3!I283+[3]Hoja4!I283+[3]Hoja5!I283+[3]Hoja6!I283+[3]Hoja7!I283+[3]Hoja8!I284+[3]Hoja9!I283+[3]Hoja10!I283+[3]Hoja12!I283+[3]Hoja13!I283+[3]Hoja15!I283+[3]Hoja14!I283+[3]Hoja11!I283+[3]Hoja16!I283+[3]Hoja17!I283+[3]Hoja18!I283+[3]Hoja19!I283</f>
        <v>0</v>
      </c>
      <c r="J282" s="63">
        <f t="shared" si="12"/>
        <v>0</v>
      </c>
      <c r="K282" s="64">
        <f t="shared" si="13"/>
        <v>0</v>
      </c>
    </row>
    <row r="283" spans="1:11" ht="12.75" x14ac:dyDescent="0.2">
      <c r="A283" s="555">
        <v>2</v>
      </c>
      <c r="B283" s="547">
        <v>3</v>
      </c>
      <c r="C283" s="547">
        <v>6</v>
      </c>
      <c r="D283" s="547">
        <v>3</v>
      </c>
      <c r="E283" s="547" t="s">
        <v>316</v>
      </c>
      <c r="F283" s="548" t="s">
        <v>222</v>
      </c>
      <c r="G283" s="37">
        <f>+[3]Hoja3!G284+[3]Hoja4!G284+[3]Hoja5!G284+[3]Hoja6!G284+[3]Hoja7!G284+[3]Hoja8!G285+[3]Hoja9!G284+[3]Hoja10!G284+[3]Hoja12!G284+[3]Hoja13!G284+[3]Hoja15!G284+[3]Hoja14!G284+[3]Hoja11!G284+[3]Hoja16!G284+[3]Hoja17!G284+[3]Hoja18!G284+[3]Hoja19!G284</f>
        <v>0</v>
      </c>
      <c r="H283" s="37">
        <f>+'[3]Formulario PPGR8'!G283</f>
        <v>255425</v>
      </c>
      <c r="I283" s="37">
        <f>+[3]Hoja3!I284+[3]Hoja4!I284+[3]Hoja5!I284+[3]Hoja6!I284+[3]Hoja7!I284+[3]Hoja8!I285+[3]Hoja9!I284+[3]Hoja10!I284+[3]Hoja12!I284+[3]Hoja13!I284+[3]Hoja15!I284+[3]Hoja14!I284+[3]Hoja11!I284+[3]Hoja16!I284+[3]Hoja17!I284+[3]Hoja18!I284+[3]Hoja19!I284</f>
        <v>0</v>
      </c>
      <c r="J283" s="63">
        <f t="shared" si="12"/>
        <v>255425</v>
      </c>
      <c r="K283" s="64">
        <f t="shared" si="13"/>
        <v>8.2396894863844272E-2</v>
      </c>
    </row>
    <row r="284" spans="1:11" ht="12.75" x14ac:dyDescent="0.2">
      <c r="A284" s="555">
        <v>2</v>
      </c>
      <c r="B284" s="547">
        <v>3</v>
      </c>
      <c r="C284" s="547">
        <v>6</v>
      </c>
      <c r="D284" s="547">
        <v>3</v>
      </c>
      <c r="E284" s="547" t="s">
        <v>317</v>
      </c>
      <c r="F284" s="563" t="s">
        <v>223</v>
      </c>
      <c r="G284" s="37">
        <f>+[3]Hoja3!G285+[3]Hoja4!G285+[3]Hoja5!G285+[3]Hoja6!G285+[3]Hoja7!G285+[3]Hoja8!G286+[3]Hoja9!G285+[3]Hoja10!G285+[3]Hoja12!G285+[3]Hoja13!G285+[3]Hoja15!G285+[3]Hoja14!G285+[3]Hoja11!G285+[3]Hoja16!G285+[3]Hoja17!G285+[3]Hoja18!G285+[3]Hoja19!G285</f>
        <v>0</v>
      </c>
      <c r="H284" s="37">
        <f>+'[3]Formulario PPGR8'!G284</f>
        <v>25971.22</v>
      </c>
      <c r="I284" s="37">
        <f>+[3]Hoja3!I285+[3]Hoja4!I285+[3]Hoja5!I285+[3]Hoja6!I285+[3]Hoja7!I285+[3]Hoja8!I286+[3]Hoja9!I285+[3]Hoja10!I285+[3]Hoja12!I285+[3]Hoja13!I285+[3]Hoja15!I285+[3]Hoja14!I285+[3]Hoja11!I285+[3]Hoja16!I285+[3]Hoja17!I285+[3]Hoja18!I285+[3]Hoja19!I285</f>
        <v>0</v>
      </c>
      <c r="J284" s="63">
        <f t="shared" si="12"/>
        <v>25971.22</v>
      </c>
      <c r="K284" s="64">
        <f t="shared" si="13"/>
        <v>8.3779891703074077E-3</v>
      </c>
    </row>
    <row r="285" spans="1:11" ht="12.75" x14ac:dyDescent="0.2">
      <c r="A285" s="555">
        <v>2</v>
      </c>
      <c r="B285" s="547">
        <v>3</v>
      </c>
      <c r="C285" s="547">
        <v>6</v>
      </c>
      <c r="D285" s="547">
        <v>3</v>
      </c>
      <c r="E285" s="547" t="s">
        <v>318</v>
      </c>
      <c r="F285" s="548" t="s">
        <v>224</v>
      </c>
      <c r="G285" s="37">
        <f>+[3]Hoja3!G286+[3]Hoja4!G286+[3]Hoja5!G286+[3]Hoja6!G286+[3]Hoja7!G286+[3]Hoja8!G287+[3]Hoja9!G286+[3]Hoja10!G286+[3]Hoja12!G286+[3]Hoja13!G286+[3]Hoja15!G286+[3]Hoja14!G286+[3]Hoja11!G286+[3]Hoja16!G286+[3]Hoja17!G286+[3]Hoja18!G286+[3]Hoja19!G286</f>
        <v>0</v>
      </c>
      <c r="H285" s="37">
        <f>+'[3]Formulario PPGR8'!G285</f>
        <v>0</v>
      </c>
      <c r="I285" s="37">
        <f>+[3]Hoja3!I286+[3]Hoja4!I286+[3]Hoja5!I286+[3]Hoja6!I286+[3]Hoja7!I286+[3]Hoja8!I287+[3]Hoja9!I286+[3]Hoja10!I286+[3]Hoja12!I286+[3]Hoja13!I286+[3]Hoja15!I286+[3]Hoja14!I286+[3]Hoja11!I286+[3]Hoja16!I286+[3]Hoja17!I286+[3]Hoja18!I286+[3]Hoja19!I286</f>
        <v>0</v>
      </c>
      <c r="J285" s="63">
        <f t="shared" si="12"/>
        <v>0</v>
      </c>
      <c r="K285" s="64">
        <f t="shared" si="13"/>
        <v>0</v>
      </c>
    </row>
    <row r="286" spans="1:11" ht="12.75" x14ac:dyDescent="0.2">
      <c r="A286" s="555">
        <v>2</v>
      </c>
      <c r="B286" s="547">
        <v>3</v>
      </c>
      <c r="C286" s="547">
        <v>6</v>
      </c>
      <c r="D286" s="547">
        <v>3</v>
      </c>
      <c r="E286" s="547" t="s">
        <v>330</v>
      </c>
      <c r="F286" s="548" t="s">
        <v>225</v>
      </c>
      <c r="G286" s="37">
        <f>+[3]Hoja3!G287+[3]Hoja4!G287+[3]Hoja5!G287+[3]Hoja6!G287+[3]Hoja7!G287+[3]Hoja8!G288+[3]Hoja9!G287+[3]Hoja10!G287+[3]Hoja12!G287+[3]Hoja13!G287+[3]Hoja15!G287+[3]Hoja14!G287+[3]Hoja11!G287+[3]Hoja16!G287+[3]Hoja17!G287+[3]Hoja18!G287+[3]Hoja19!G287</f>
        <v>0</v>
      </c>
      <c r="H286" s="37">
        <f>+'[3]Formulario PPGR8'!G286</f>
        <v>0</v>
      </c>
      <c r="I286" s="37">
        <f>+[3]Hoja3!I287+[3]Hoja4!I287+[3]Hoja5!I287+[3]Hoja6!I287+[3]Hoja7!I287+[3]Hoja8!I288+[3]Hoja9!I287+[3]Hoja10!I287+[3]Hoja12!I287+[3]Hoja13!I287+[3]Hoja15!I287+[3]Hoja14!I287+[3]Hoja11!I287+[3]Hoja16!I287+[3]Hoja17!I287+[3]Hoja18!I287+[3]Hoja19!I287</f>
        <v>0</v>
      </c>
      <c r="J286" s="63">
        <f t="shared" si="12"/>
        <v>0</v>
      </c>
      <c r="K286" s="64">
        <f t="shared" si="13"/>
        <v>0</v>
      </c>
    </row>
    <row r="287" spans="1:11" ht="12.75" x14ac:dyDescent="0.2">
      <c r="A287" s="543">
        <v>2</v>
      </c>
      <c r="B287" s="544">
        <v>3</v>
      </c>
      <c r="C287" s="544">
        <v>6</v>
      </c>
      <c r="D287" s="544">
        <v>4</v>
      </c>
      <c r="E287" s="544"/>
      <c r="F287" s="551" t="s">
        <v>21</v>
      </c>
      <c r="G287" s="41">
        <f>+G288+G289+G290+G291+G292+G293+G294</f>
        <v>0</v>
      </c>
      <c r="H287" s="41">
        <f>+H288+H289+H290+H291+H292+H293+H294</f>
        <v>0</v>
      </c>
      <c r="I287" s="41">
        <f>+I288+I289+I290+I291+I292+I293+I294</f>
        <v>0</v>
      </c>
      <c r="J287" s="41">
        <f>+J288+J289+J290+J291+J292+J293+J294</f>
        <v>0</v>
      </c>
      <c r="K287" s="42">
        <f>+K288+K289+K290+K291+K292+K293+K294</f>
        <v>0</v>
      </c>
    </row>
    <row r="288" spans="1:11" ht="12.75" x14ac:dyDescent="0.2">
      <c r="A288" s="555">
        <v>2</v>
      </c>
      <c r="B288" s="547">
        <v>3</v>
      </c>
      <c r="C288" s="547">
        <v>6</v>
      </c>
      <c r="D288" s="547">
        <v>4</v>
      </c>
      <c r="E288" s="547" t="s">
        <v>314</v>
      </c>
      <c r="F288" s="548" t="s">
        <v>226</v>
      </c>
      <c r="G288" s="37">
        <f>+[3]Hoja3!G289+[3]Hoja4!G289+[3]Hoja5!G289+[3]Hoja6!G289+[3]Hoja7!G289+[3]Hoja8!G290+[3]Hoja9!G289+[3]Hoja10!G289+[3]Hoja12!G289+[3]Hoja13!G289+[3]Hoja15!G289+[3]Hoja14!G289+[3]Hoja11!G289+[3]Hoja16!G289+[3]Hoja17!G289+[3]Hoja18!G289+[3]Hoja19!G289</f>
        <v>0</v>
      </c>
      <c r="H288" s="37">
        <f>+'[3]Formulario PPGR8'!G288</f>
        <v>0</v>
      </c>
      <c r="I288" s="37">
        <f>+[3]Hoja3!I289+[3]Hoja4!I289+[3]Hoja5!I289+[3]Hoja6!I289+[3]Hoja7!I289+[3]Hoja8!I290+[3]Hoja9!I289+[3]Hoja10!I289+[3]Hoja12!I289+[3]Hoja13!I289+[3]Hoja15!I289+[3]Hoja14!I289+[3]Hoja11!I289+[3]Hoja16!I289+[3]Hoja17!I289+[3]Hoja18!I289+[3]Hoja19!I289</f>
        <v>0</v>
      </c>
      <c r="J288" s="63">
        <f t="shared" ref="J288:J294" si="14">SUBTOTAL(9,G288:I288)</f>
        <v>0</v>
      </c>
      <c r="K288" s="64">
        <f t="shared" ref="K288:K294" si="15">IFERROR(J288/$J$18*100,"0.00")</f>
        <v>0</v>
      </c>
    </row>
    <row r="289" spans="1:11" ht="12.75" x14ac:dyDescent="0.2">
      <c r="A289" s="555">
        <v>2</v>
      </c>
      <c r="B289" s="547">
        <v>3</v>
      </c>
      <c r="C289" s="547">
        <v>6</v>
      </c>
      <c r="D289" s="547">
        <v>4</v>
      </c>
      <c r="E289" s="547" t="s">
        <v>315</v>
      </c>
      <c r="F289" s="548" t="s">
        <v>227</v>
      </c>
      <c r="G289" s="37">
        <f>+[3]Hoja3!G290+[3]Hoja4!G290+[3]Hoja5!G290+[3]Hoja6!G290+[3]Hoja7!G290+[3]Hoja8!G291+[3]Hoja9!G290+[3]Hoja10!G290+[3]Hoja12!G290+[3]Hoja13!G290+[3]Hoja15!G290+[3]Hoja14!G290+[3]Hoja11!G290+[3]Hoja16!G290+[3]Hoja17!G290+[3]Hoja18!G290+[3]Hoja19!G290</f>
        <v>0</v>
      </c>
      <c r="H289" s="37">
        <f>+'[3]Formulario PPGR8'!G289</f>
        <v>0</v>
      </c>
      <c r="I289" s="37">
        <f>+[3]Hoja3!I290+[3]Hoja4!I290+[3]Hoja5!I290+[3]Hoja6!I290+[3]Hoja7!I290+[3]Hoja8!I291+[3]Hoja9!I290+[3]Hoja10!I290+[3]Hoja12!I290+[3]Hoja13!I290+[3]Hoja15!I290+[3]Hoja14!I290+[3]Hoja11!I290+[3]Hoja16!I290+[3]Hoja17!I290+[3]Hoja18!I290+[3]Hoja19!I290</f>
        <v>0</v>
      </c>
      <c r="J289" s="63">
        <f t="shared" si="14"/>
        <v>0</v>
      </c>
      <c r="K289" s="64">
        <f t="shared" si="15"/>
        <v>0</v>
      </c>
    </row>
    <row r="290" spans="1:11" ht="12.75" x14ac:dyDescent="0.2">
      <c r="A290" s="555">
        <v>2</v>
      </c>
      <c r="B290" s="547">
        <v>3</v>
      </c>
      <c r="C290" s="547">
        <v>6</v>
      </c>
      <c r="D290" s="547">
        <v>4</v>
      </c>
      <c r="E290" s="547" t="s">
        <v>316</v>
      </c>
      <c r="F290" s="548" t="s">
        <v>228</v>
      </c>
      <c r="G290" s="37">
        <f>+[3]Hoja3!G291+[3]Hoja4!G291+[3]Hoja5!G291+[3]Hoja6!G291+[3]Hoja7!G291+[3]Hoja8!G292+[3]Hoja9!G291+[3]Hoja10!G291+[3]Hoja12!G291+[3]Hoja13!G291+[3]Hoja15!G291+[3]Hoja14!G291+[3]Hoja11!G291+[3]Hoja16!G291+[3]Hoja17!G291+[3]Hoja18!G291+[3]Hoja19!G291</f>
        <v>0</v>
      </c>
      <c r="H290" s="37">
        <f>+'[3]Formulario PPGR8'!G290</f>
        <v>0</v>
      </c>
      <c r="I290" s="37">
        <f>+[3]Hoja3!I291+[3]Hoja4!I291+[3]Hoja5!I291+[3]Hoja6!I291+[3]Hoja7!I291+[3]Hoja8!I292+[3]Hoja9!I291+[3]Hoja10!I291+[3]Hoja12!I291+[3]Hoja13!I291+[3]Hoja15!I291+[3]Hoja14!I291+[3]Hoja11!I291+[3]Hoja16!I291+[3]Hoja17!I291+[3]Hoja18!I291+[3]Hoja19!I291</f>
        <v>0</v>
      </c>
      <c r="J290" s="63">
        <f t="shared" si="14"/>
        <v>0</v>
      </c>
      <c r="K290" s="64">
        <f t="shared" si="15"/>
        <v>0</v>
      </c>
    </row>
    <row r="291" spans="1:11" ht="12.75" x14ac:dyDescent="0.2">
      <c r="A291" s="555">
        <v>2</v>
      </c>
      <c r="B291" s="547">
        <v>3</v>
      </c>
      <c r="C291" s="547">
        <v>6</v>
      </c>
      <c r="D291" s="547">
        <v>4</v>
      </c>
      <c r="E291" s="547" t="s">
        <v>317</v>
      </c>
      <c r="F291" s="548" t="s">
        <v>229</v>
      </c>
      <c r="G291" s="37">
        <f>+[3]Hoja3!G292+[3]Hoja4!G292+[3]Hoja5!G292+[3]Hoja6!G292+[3]Hoja7!G292+[3]Hoja8!G293+[3]Hoja9!G292+[3]Hoja10!G292+[3]Hoja12!G292+[3]Hoja13!G292+[3]Hoja15!G292+[3]Hoja14!G292+[3]Hoja11!G292+[3]Hoja16!G292+[3]Hoja17!G292+[3]Hoja18!G292+[3]Hoja19!G292</f>
        <v>0</v>
      </c>
      <c r="H291" s="37">
        <f>+'[3]Formulario PPGR8'!G291</f>
        <v>0</v>
      </c>
      <c r="I291" s="37">
        <f>+[3]Hoja3!I292+[3]Hoja4!I292+[3]Hoja5!I292+[3]Hoja6!I292+[3]Hoja7!I292+[3]Hoja8!I293+[3]Hoja9!I292+[3]Hoja10!I292+[3]Hoja12!I292+[3]Hoja13!I292+[3]Hoja15!I292+[3]Hoja14!I292+[3]Hoja11!I292+[3]Hoja16!I292+[3]Hoja17!I292+[3]Hoja18!I292+[3]Hoja19!I292</f>
        <v>0</v>
      </c>
      <c r="J291" s="63">
        <f t="shared" si="14"/>
        <v>0</v>
      </c>
      <c r="K291" s="64">
        <f t="shared" si="15"/>
        <v>0</v>
      </c>
    </row>
    <row r="292" spans="1:11" ht="12.75" x14ac:dyDescent="0.2">
      <c r="A292" s="555">
        <v>2</v>
      </c>
      <c r="B292" s="547">
        <v>3</v>
      </c>
      <c r="C292" s="547">
        <v>6</v>
      </c>
      <c r="D292" s="547">
        <v>4</v>
      </c>
      <c r="E292" s="547" t="s">
        <v>318</v>
      </c>
      <c r="F292" s="548" t="s">
        <v>230</v>
      </c>
      <c r="G292" s="37">
        <f>+[3]Hoja3!G293+[3]Hoja4!G293+[3]Hoja5!G293+[3]Hoja6!G293+[3]Hoja7!G293+[3]Hoja8!G294+[3]Hoja9!G293+[3]Hoja10!G293+[3]Hoja12!G293+[3]Hoja13!G293+[3]Hoja15!G293+[3]Hoja14!G293+[3]Hoja11!G293+[3]Hoja16!G293+[3]Hoja17!G293+[3]Hoja18!G293+[3]Hoja19!G293</f>
        <v>0</v>
      </c>
      <c r="H292" s="37">
        <f>+'[3]Formulario PPGR8'!G292</f>
        <v>0</v>
      </c>
      <c r="I292" s="37">
        <f>+[3]Hoja3!I293+[3]Hoja4!I293+[3]Hoja5!I293+[3]Hoja6!I293+[3]Hoja7!I293+[3]Hoja8!I294+[3]Hoja9!I293+[3]Hoja10!I293+[3]Hoja12!I293+[3]Hoja13!I293+[3]Hoja15!I293+[3]Hoja14!I293+[3]Hoja11!I293+[3]Hoja16!I293+[3]Hoja17!I293+[3]Hoja18!I293+[3]Hoja19!I293</f>
        <v>0</v>
      </c>
      <c r="J292" s="63">
        <f t="shared" si="14"/>
        <v>0</v>
      </c>
      <c r="K292" s="64">
        <f t="shared" si="15"/>
        <v>0</v>
      </c>
    </row>
    <row r="293" spans="1:11" ht="12.75" x14ac:dyDescent="0.2">
      <c r="A293" s="555">
        <v>2</v>
      </c>
      <c r="B293" s="547">
        <v>3</v>
      </c>
      <c r="C293" s="547">
        <v>6</v>
      </c>
      <c r="D293" s="547">
        <v>4</v>
      </c>
      <c r="E293" s="547" t="s">
        <v>330</v>
      </c>
      <c r="F293" s="548" t="s">
        <v>231</v>
      </c>
      <c r="G293" s="37">
        <f>+[3]Hoja3!G294+[3]Hoja4!G294+[3]Hoja5!G294+[3]Hoja6!G294+[3]Hoja7!G294+[3]Hoja8!G295+[3]Hoja9!G294+[3]Hoja10!G294+[3]Hoja12!G294+[3]Hoja13!G294+[3]Hoja15!G294+[3]Hoja14!G294+[3]Hoja11!G294+[3]Hoja16!G294+[3]Hoja17!G294+[3]Hoja18!G294+[3]Hoja19!G294</f>
        <v>0</v>
      </c>
      <c r="H293" s="37">
        <f>+'[3]Formulario PPGR8'!G293</f>
        <v>0</v>
      </c>
      <c r="I293" s="37">
        <f>+[3]Hoja3!I294+[3]Hoja4!I294+[3]Hoja5!I294+[3]Hoja6!I294+[3]Hoja7!I294+[3]Hoja8!I295+[3]Hoja9!I294+[3]Hoja10!I294+[3]Hoja12!I294+[3]Hoja13!I294+[3]Hoja15!I294+[3]Hoja14!I294+[3]Hoja11!I294+[3]Hoja16!I294+[3]Hoja17!I294+[3]Hoja18!I294+[3]Hoja19!I294</f>
        <v>0</v>
      </c>
      <c r="J293" s="63">
        <f t="shared" si="14"/>
        <v>0</v>
      </c>
      <c r="K293" s="64">
        <f t="shared" si="15"/>
        <v>0</v>
      </c>
    </row>
    <row r="294" spans="1:11" ht="12.75" x14ac:dyDescent="0.2">
      <c r="A294" s="555">
        <v>2</v>
      </c>
      <c r="B294" s="547">
        <v>3</v>
      </c>
      <c r="C294" s="547">
        <v>6</v>
      </c>
      <c r="D294" s="547">
        <v>4</v>
      </c>
      <c r="E294" s="547" t="s">
        <v>332</v>
      </c>
      <c r="F294" s="548" t="s">
        <v>232</v>
      </c>
      <c r="G294" s="37">
        <f>+[3]Hoja3!G295+[3]Hoja4!G295+[3]Hoja5!G295+[3]Hoja6!G295+[3]Hoja7!G295+[3]Hoja8!G296+[3]Hoja9!G295+[3]Hoja10!G295+[3]Hoja12!G295+[3]Hoja13!G295+[3]Hoja15!G295+[3]Hoja14!G295+[3]Hoja11!G295+[3]Hoja16!G295+[3]Hoja17!G295+[3]Hoja18!G295+[3]Hoja19!G295</f>
        <v>0</v>
      </c>
      <c r="H294" s="37">
        <f>+'[3]Formulario PPGR8'!G294</f>
        <v>0</v>
      </c>
      <c r="I294" s="37">
        <f>+[3]Hoja3!I295+[3]Hoja4!I295+[3]Hoja5!I295+[3]Hoja6!I295+[3]Hoja7!I295+[3]Hoja8!I296+[3]Hoja9!I295+[3]Hoja10!I295+[3]Hoja12!I295+[3]Hoja13!I295+[3]Hoja15!I295+[3]Hoja14!I295+[3]Hoja11!I295+[3]Hoja16!I295+[3]Hoja17!I295+[3]Hoja18!I295+[3]Hoja19!I295</f>
        <v>0</v>
      </c>
      <c r="J294" s="63">
        <f t="shared" si="14"/>
        <v>0</v>
      </c>
      <c r="K294" s="64">
        <f t="shared" si="15"/>
        <v>0</v>
      </c>
    </row>
    <row r="295" spans="1:11" ht="12.75" x14ac:dyDescent="0.2">
      <c r="A295" s="543">
        <v>2</v>
      </c>
      <c r="B295" s="544">
        <v>3</v>
      </c>
      <c r="C295" s="544">
        <v>6</v>
      </c>
      <c r="D295" s="544">
        <v>9</v>
      </c>
      <c r="E295" s="544"/>
      <c r="F295" s="551" t="s">
        <v>233</v>
      </c>
      <c r="G295" s="41">
        <f>+G296</f>
        <v>1212000</v>
      </c>
      <c r="H295" s="41">
        <f>+H296</f>
        <v>0</v>
      </c>
      <c r="I295" s="41">
        <f>+I296</f>
        <v>0</v>
      </c>
      <c r="J295" s="41">
        <f>+J296</f>
        <v>1212000</v>
      </c>
      <c r="K295" s="42">
        <f>+K296</f>
        <v>0.39097596779868554</v>
      </c>
    </row>
    <row r="296" spans="1:11" ht="12.75" x14ac:dyDescent="0.2">
      <c r="A296" s="555">
        <v>2</v>
      </c>
      <c r="B296" s="547">
        <v>3</v>
      </c>
      <c r="C296" s="547">
        <v>6</v>
      </c>
      <c r="D296" s="547">
        <v>9</v>
      </c>
      <c r="E296" s="547" t="s">
        <v>314</v>
      </c>
      <c r="F296" s="548" t="s">
        <v>233</v>
      </c>
      <c r="G296" s="37">
        <f>+[3]Hoja3!G297+[3]Hoja4!G297+[3]Hoja5!G297+[3]Hoja6!G297+[3]Hoja7!G297+[3]Hoja8!G298+[3]Hoja9!G297+[3]Hoja10!G297+[3]Hoja12!G297+[3]Hoja13!G297+[3]Hoja15!G297+[3]Hoja14!G297+[3]Hoja11!G297+[3]Hoja16!G297+[3]Hoja17!G297+[3]Hoja18!G297+[3]Hoja19!G297</f>
        <v>1212000</v>
      </c>
      <c r="H296" s="37">
        <f>+'[3]Formulario PPGR8'!G296</f>
        <v>0</v>
      </c>
      <c r="I296" s="37">
        <f>+[3]Hoja3!I297+[3]Hoja4!I297+[3]Hoja5!I297+[3]Hoja6!I297+[3]Hoja7!I297+[3]Hoja8!I298+[3]Hoja9!I297+[3]Hoja10!I297+[3]Hoja12!I297+[3]Hoja13!I297+[3]Hoja15!I297+[3]Hoja14!I297+[3]Hoja11!I297+[3]Hoja16!I297+[3]Hoja17!I297+[3]Hoja18!I297+[3]Hoja19!I297</f>
        <v>0</v>
      </c>
      <c r="J296" s="63">
        <f>SUBTOTAL(9,G296:I296)</f>
        <v>1212000</v>
      </c>
      <c r="K296" s="64">
        <f>IFERROR(J296/$J$18*100,"0.00")</f>
        <v>0.39097596779868554</v>
      </c>
    </row>
    <row r="297" spans="1:11" ht="12.75" x14ac:dyDescent="0.2">
      <c r="A297" s="540">
        <v>2</v>
      </c>
      <c r="B297" s="541">
        <v>3</v>
      </c>
      <c r="C297" s="541">
        <v>7</v>
      </c>
      <c r="D297" s="541"/>
      <c r="E297" s="541"/>
      <c r="F297" s="542" t="s">
        <v>362</v>
      </c>
      <c r="G297" s="33">
        <f>+G298+G306</f>
        <v>11961835.770500001</v>
      </c>
      <c r="H297" s="33">
        <f>+H298+H306</f>
        <v>27275475.274500001</v>
      </c>
      <c r="I297" s="33">
        <f>+I298+I306</f>
        <v>0</v>
      </c>
      <c r="J297" s="33">
        <f>+J298+J306</f>
        <v>39237311.045000002</v>
      </c>
      <c r="K297" s="34">
        <f>+K298+K306</f>
        <v>12.65746341554202</v>
      </c>
    </row>
    <row r="298" spans="1:11" ht="12.75" x14ac:dyDescent="0.2">
      <c r="A298" s="543">
        <v>2</v>
      </c>
      <c r="B298" s="544">
        <v>3</v>
      </c>
      <c r="C298" s="544">
        <v>7</v>
      </c>
      <c r="D298" s="544">
        <v>1</v>
      </c>
      <c r="E298" s="544"/>
      <c r="F298" s="551" t="s">
        <v>234</v>
      </c>
      <c r="G298" s="41">
        <f>+G299+G300+G301+G302+G303+G304+G305</f>
        <v>2387205.855</v>
      </c>
      <c r="H298" s="41">
        <f>+H299+H300+H301+H302+H303+H304+H305</f>
        <v>7038303.71</v>
      </c>
      <c r="I298" s="41">
        <f>+I299+I300+I301+I302+I303+I304+I305</f>
        <v>0</v>
      </c>
      <c r="J298" s="41">
        <f>+J299+J300+J301+J302+J303+J304+J305</f>
        <v>9425509.5649999995</v>
      </c>
      <c r="K298" s="42">
        <f>+K299+K300+K301+K302+K303+K304+K305</f>
        <v>3.0405509275343583</v>
      </c>
    </row>
    <row r="299" spans="1:11" ht="12.75" x14ac:dyDescent="0.2">
      <c r="A299" s="555">
        <v>2</v>
      </c>
      <c r="B299" s="547">
        <v>3</v>
      </c>
      <c r="C299" s="547">
        <v>7</v>
      </c>
      <c r="D299" s="547">
        <v>1</v>
      </c>
      <c r="E299" s="547" t="s">
        <v>314</v>
      </c>
      <c r="F299" s="548" t="s">
        <v>235</v>
      </c>
      <c r="G299" s="37">
        <f>+[3]Hoja3!G300+[3]Hoja4!G300+[3]Hoja5!G300+[3]Hoja6!G300+[3]Hoja7!G300+[3]Hoja8!G301+[3]Hoja9!G300+[3]Hoja10!G300+[3]Hoja12!G300+[3]Hoja13!G300+[3]Hoja15!G300+[3]Hoja14!G300+[3]Hoja11!G300+[3]Hoja16!G300+[3]Hoja17!G300+[3]Hoja18!G300+[3]Hoja19!G300-1000000</f>
        <v>651230.9075000002</v>
      </c>
      <c r="H299" s="37">
        <f>+'[3]Formulario PPGR8'!G299-G299</f>
        <v>1874648.0924999998</v>
      </c>
      <c r="I299" s="37">
        <f>+[3]Hoja3!I300+[3]Hoja4!I300+[3]Hoja5!I300+[3]Hoja6!I300+[3]Hoja7!I300+[3]Hoja8!I301+[3]Hoja9!I300+[3]Hoja10!I300+[3]Hoja12!I300+[3]Hoja13!I300+[3]Hoja15!I300+[3]Hoja14!I300+[3]Hoja11!I300+[3]Hoja16!I300+[3]Hoja17!I300+[3]Hoja18!I300+[3]Hoja19!I300</f>
        <v>0</v>
      </c>
      <c r="J299" s="37">
        <f t="shared" ref="J299:J305" si="16">SUBTOTAL(9,G299:I299)</f>
        <v>2525879</v>
      </c>
      <c r="K299" s="38">
        <f t="shared" ref="K299:K305" si="17">IFERROR(J299/$J$18*100,"0.00")</f>
        <v>0.81481682060014526</v>
      </c>
    </row>
    <row r="300" spans="1:11" ht="12.75" x14ac:dyDescent="0.2">
      <c r="A300" s="555">
        <v>2</v>
      </c>
      <c r="B300" s="547">
        <v>3</v>
      </c>
      <c r="C300" s="547">
        <v>7</v>
      </c>
      <c r="D300" s="547">
        <v>1</v>
      </c>
      <c r="E300" s="547" t="s">
        <v>315</v>
      </c>
      <c r="F300" s="548" t="s">
        <v>236</v>
      </c>
      <c r="G300" s="37">
        <f>+[3]Hoja3!G301+[3]Hoja4!G301+[3]Hoja5!G301+[3]Hoja6!G301+[3]Hoja7!G301+[3]Hoja8!G302+[3]Hoja9!G301+[3]Hoja10!G301+[3]Hoja12!G301+[3]Hoja13!G301+[3]Hoja15!G301+[3]Hoja14!G301+[3]Hoja11!G301+[3]Hoja16!G301+[3]Hoja17!G301+[3]Hoja18!G301+[3]Hoja19!G301-3000000</f>
        <v>1061869.3824999998</v>
      </c>
      <c r="H300" s="37">
        <f>+'[3]Formulario PPGR8'!G300-G300</f>
        <v>2814655.6175000002</v>
      </c>
      <c r="I300" s="37">
        <f>+[3]Hoja3!I301+[3]Hoja4!I301+[3]Hoja5!I301+[3]Hoja6!I301+[3]Hoja7!I301+[3]Hoja8!I302+[3]Hoja9!I301+[3]Hoja10!I301+[3]Hoja12!I301+[3]Hoja13!I301+[3]Hoja15!I301+[3]Hoja14!I301+[3]Hoja11!I301+[3]Hoja16!I301+[3]Hoja17!I301+[3]Hoja18!I301+[3]Hoja19!I301</f>
        <v>0</v>
      </c>
      <c r="J300" s="37">
        <f t="shared" si="16"/>
        <v>3876525</v>
      </c>
      <c r="K300" s="38">
        <f t="shared" si="17"/>
        <v>1.2505182455204615</v>
      </c>
    </row>
    <row r="301" spans="1:11" ht="12.75" x14ac:dyDescent="0.2">
      <c r="A301" s="555">
        <v>2</v>
      </c>
      <c r="B301" s="547">
        <v>3</v>
      </c>
      <c r="C301" s="547">
        <v>7</v>
      </c>
      <c r="D301" s="547">
        <v>1</v>
      </c>
      <c r="E301" s="547" t="s">
        <v>316</v>
      </c>
      <c r="F301" s="548" t="s">
        <v>237</v>
      </c>
      <c r="G301" s="37">
        <v>0</v>
      </c>
      <c r="H301" s="37">
        <f>+'[3]Formulario PPGR8'!G301</f>
        <v>0</v>
      </c>
      <c r="I301" s="37">
        <f>+[3]Hoja3!I302+[3]Hoja4!I302+[3]Hoja5!I302+[3]Hoja6!I302+[3]Hoja7!I302+[3]Hoja8!I303+[3]Hoja9!I302+[3]Hoja10!I302+[3]Hoja12!I302+[3]Hoja13!I302+[3]Hoja15!I302+[3]Hoja14!I302+[3]Hoja11!I302+[3]Hoja16!I302+[3]Hoja17!I302+[3]Hoja18!I302+[3]Hoja19!I302</f>
        <v>0</v>
      </c>
      <c r="J301" s="37">
        <f t="shared" si="16"/>
        <v>0</v>
      </c>
      <c r="K301" s="38">
        <f t="shared" si="17"/>
        <v>0</v>
      </c>
    </row>
    <row r="302" spans="1:11" ht="12.75" x14ac:dyDescent="0.2">
      <c r="A302" s="555">
        <v>2</v>
      </c>
      <c r="B302" s="547">
        <v>3</v>
      </c>
      <c r="C302" s="547">
        <v>7</v>
      </c>
      <c r="D302" s="547">
        <v>1</v>
      </c>
      <c r="E302" s="547" t="s">
        <v>317</v>
      </c>
      <c r="F302" s="548" t="s">
        <v>238</v>
      </c>
      <c r="G302" s="37">
        <f>+[3]Hoja3!G303+[3]Hoja4!G303+[3]Hoja5!G303+[3]Hoja6!G303+[3]Hoja7!G303+[3]Hoja8!G304+[3]Hoja9!G303+[3]Hoja10!G303+[3]Hoja12!G303+[3]Hoja13!G303+[3]Hoja15!G303+[3]Hoja14!G303+[3]Hoja11!G303+[3]Hoja16!G303+[3]Hoja17!G303+[3]Hoja18!G303+[3]Hoja19!G303-1000000+400000</f>
        <v>540925.56499999994</v>
      </c>
      <c r="H302" s="37">
        <f>+'[3]Formulario PPGR8'!G302</f>
        <v>1980000</v>
      </c>
      <c r="I302" s="37">
        <f>+[3]Hoja3!I303+[3]Hoja4!I303+[3]Hoja5!I303+[3]Hoja6!I303+[3]Hoja7!I303+[3]Hoja8!I304+[3]Hoja9!I303+[3]Hoja10!I303+[3]Hoja12!I303+[3]Hoja13!I303+[3]Hoja15!I303+[3]Hoja14!I303+[3]Hoja11!I303+[3]Hoja16!I303+[3]Hoja17!I303+[3]Hoja18!I303+[3]Hoja19!I303</f>
        <v>0</v>
      </c>
      <c r="J302" s="37">
        <f t="shared" si="16"/>
        <v>2520925.5649999999</v>
      </c>
      <c r="K302" s="38">
        <f t="shared" si="17"/>
        <v>0.81321890472303893</v>
      </c>
    </row>
    <row r="303" spans="1:11" ht="12.75" x14ac:dyDescent="0.2">
      <c r="A303" s="555">
        <v>2</v>
      </c>
      <c r="B303" s="547">
        <v>3</v>
      </c>
      <c r="C303" s="547">
        <v>7</v>
      </c>
      <c r="D303" s="547">
        <v>1</v>
      </c>
      <c r="E303" s="547" t="s">
        <v>318</v>
      </c>
      <c r="F303" s="548" t="s">
        <v>239</v>
      </c>
      <c r="G303" s="37">
        <f>+[3]Hoja3!G304+[3]Hoja4!G304+[3]Hoja5!G304+[3]Hoja6!G304+[3]Hoja7!G304+[3]Hoja8!G305+[3]Hoja9!G304+[3]Hoja10!G304+[3]Hoja12!G304+[3]Hoja13!G304+[3]Hoja15!G304+[3]Hoja14!G304+[3]Hoja11!G304+[3]Hoja16!G304+[3]Hoja17!G304+[3]Hoja18!G304+[3]Hoja19!G304</f>
        <v>102180</v>
      </c>
      <c r="H303" s="37">
        <f>+'[3]Formulario PPGR8'!G303</f>
        <v>0</v>
      </c>
      <c r="I303" s="37">
        <f>+[3]Hoja3!I304+[3]Hoja4!I304+[3]Hoja5!I304+[3]Hoja6!I304+[3]Hoja7!I304+[3]Hoja8!I305+[3]Hoja9!I304+[3]Hoja10!I304+[3]Hoja12!I304+[3]Hoja13!I304+[3]Hoja15!I304+[3]Hoja14!I304+[3]Hoja11!I304+[3]Hoja16!I304+[3]Hoja17!I304+[3]Hoja18!I304+[3]Hoja19!I304</f>
        <v>0</v>
      </c>
      <c r="J303" s="37">
        <f t="shared" si="16"/>
        <v>102180</v>
      </c>
      <c r="K303" s="38">
        <f t="shared" si="17"/>
        <v>3.2961983819859479E-2</v>
      </c>
    </row>
    <row r="304" spans="1:11" ht="12.75" x14ac:dyDescent="0.2">
      <c r="A304" s="555">
        <v>2</v>
      </c>
      <c r="B304" s="547">
        <v>3</v>
      </c>
      <c r="C304" s="547">
        <v>7</v>
      </c>
      <c r="D304" s="547">
        <v>1</v>
      </c>
      <c r="E304" s="547" t="s">
        <v>330</v>
      </c>
      <c r="F304" s="548" t="s">
        <v>240</v>
      </c>
      <c r="G304" s="37">
        <f>+[3]Hoja3!G305+[3]Hoja4!G305+[3]Hoja5!G305+[3]Hoja6!G305+[3]Hoja7!G305+[3]Hoja8!G306+[3]Hoja9!G305+[3]Hoja10!G305+[3]Hoja12!G305+[3]Hoja13!G305+[3]Hoja15!G305+[3]Hoja14!G305+[3]Hoja11!G305+[3]Hoja16!G305+[3]Hoja17!G305+[3]Hoja18!G305+[3]Hoja19!G305</f>
        <v>31000</v>
      </c>
      <c r="H304" s="37">
        <f>+'[3]Formulario PPGR8'!G304-G304</f>
        <v>369000</v>
      </c>
      <c r="I304" s="37">
        <f>+[3]Hoja3!I305+[3]Hoja4!I305+[3]Hoja5!I305+[3]Hoja6!I305+[3]Hoja7!I305+[3]Hoja8!I306+[3]Hoja9!I305+[3]Hoja10!I305+[3]Hoja12!I305+[3]Hoja13!I305+[3]Hoja15!I305+[3]Hoja14!I305+[3]Hoja11!I305+[3]Hoja16!I305+[3]Hoja17!I305+[3]Hoja18!I305+[3]Hoja19!I305</f>
        <v>0</v>
      </c>
      <c r="J304" s="37">
        <f t="shared" si="16"/>
        <v>400000</v>
      </c>
      <c r="K304" s="38">
        <f t="shared" si="17"/>
        <v>0.1290349728708533</v>
      </c>
    </row>
    <row r="305" spans="1:11" ht="12.75" x14ac:dyDescent="0.2">
      <c r="A305" s="555">
        <v>2</v>
      </c>
      <c r="B305" s="547">
        <v>3</v>
      </c>
      <c r="C305" s="547">
        <v>7</v>
      </c>
      <c r="D305" s="547">
        <v>1</v>
      </c>
      <c r="E305" s="547" t="s">
        <v>332</v>
      </c>
      <c r="F305" s="548" t="s">
        <v>363</v>
      </c>
      <c r="G305" s="37">
        <v>0</v>
      </c>
      <c r="H305" s="37">
        <f>+'[3]Formulario PPGR8'!G305</f>
        <v>0</v>
      </c>
      <c r="I305" s="37">
        <f>+[3]Hoja3!I306+[3]Hoja4!I306+[3]Hoja5!I306+[3]Hoja6!I306+[3]Hoja7!I306+[3]Hoja8!I307+[3]Hoja9!I306+[3]Hoja10!I306+[3]Hoja12!I306+[3]Hoja13!I306+[3]Hoja15!I306+[3]Hoja14!I306+[3]Hoja11!I306+[3]Hoja16!I306+[3]Hoja17!I306+[3]Hoja18!I306+[3]Hoja19!I306</f>
        <v>0</v>
      </c>
      <c r="J305" s="37">
        <f t="shared" si="16"/>
        <v>0</v>
      </c>
      <c r="K305" s="38">
        <f t="shared" si="17"/>
        <v>0</v>
      </c>
    </row>
    <row r="306" spans="1:11" ht="12.75" x14ac:dyDescent="0.2">
      <c r="A306" s="543">
        <v>2</v>
      </c>
      <c r="B306" s="544">
        <v>3</v>
      </c>
      <c r="C306" s="544">
        <v>7</v>
      </c>
      <c r="D306" s="544">
        <v>2</v>
      </c>
      <c r="E306" s="544"/>
      <c r="F306" s="551" t="s">
        <v>241</v>
      </c>
      <c r="G306" s="41">
        <f>+G307+G308+G309+G310+G311+G312</f>
        <v>9574629.9155000001</v>
      </c>
      <c r="H306" s="41">
        <f>+H307+H308+H309+H310+H311+H312</f>
        <v>20237171.5645</v>
      </c>
      <c r="I306" s="41">
        <f>+I307+I308+I309+I310+I311+I312</f>
        <v>0</v>
      </c>
      <c r="J306" s="41">
        <f>+J307+J308+J309+J310+J311+J312</f>
        <v>29811801.48</v>
      </c>
      <c r="K306" s="42">
        <f>+K307+K308+K309+K310+K311+K312</f>
        <v>9.616912488007662</v>
      </c>
    </row>
    <row r="307" spans="1:11" ht="12.75" x14ac:dyDescent="0.2">
      <c r="A307" s="546">
        <v>2</v>
      </c>
      <c r="B307" s="547">
        <v>3</v>
      </c>
      <c r="C307" s="547">
        <v>7</v>
      </c>
      <c r="D307" s="547">
        <v>2</v>
      </c>
      <c r="E307" s="547" t="s">
        <v>314</v>
      </c>
      <c r="F307" s="548" t="s">
        <v>242</v>
      </c>
      <c r="G307" s="37">
        <f>+[3]Hoja3!G308+[3]Hoja4!G308+[3]Hoja5!G308+[3]Hoja6!G308+[3]Hoja7!G308+[3]Hoja8!G309+[3]Hoja9!G308+[3]Hoja10!G308+[3]Hoja12!G308+[3]Hoja13!G308+[3]Hoja15!G308+[3]Hoja14!G308+[3]Hoja11!G308+[3]Hoja16!G308+[3]Hoja17!G308+[3]Hoja18!G308+[3]Hoja19!G308</f>
        <v>0</v>
      </c>
      <c r="H307" s="37">
        <f>+'[3]Formulario PPGR8'!G307</f>
        <v>0</v>
      </c>
      <c r="I307" s="37">
        <f>+[3]Hoja3!I308+[3]Hoja4!I308+[3]Hoja5!I308+[3]Hoja6!I308+[3]Hoja7!I308+[3]Hoja8!I309+[3]Hoja9!I308+[3]Hoja10!I308+[3]Hoja12!I308+[3]Hoja13!I308+[3]Hoja15!I308+[3]Hoja14!I308+[3]Hoja11!I308+[3]Hoja16!I308+[3]Hoja17!I308+[3]Hoja18!I308+[3]Hoja19!I308</f>
        <v>0</v>
      </c>
      <c r="J307" s="37">
        <f t="shared" ref="J307:J312" si="18">SUBTOTAL(9,G307:I307)</f>
        <v>0</v>
      </c>
      <c r="K307" s="38">
        <f t="shared" ref="K307:K312" si="19">IFERROR(J307/$J$18*100,"0.00")</f>
        <v>0</v>
      </c>
    </row>
    <row r="308" spans="1:11" ht="12.75" x14ac:dyDescent="0.2">
      <c r="A308" s="546">
        <v>2</v>
      </c>
      <c r="B308" s="547">
        <v>3</v>
      </c>
      <c r="C308" s="547">
        <v>7</v>
      </c>
      <c r="D308" s="547">
        <v>2</v>
      </c>
      <c r="E308" s="547" t="s">
        <v>315</v>
      </c>
      <c r="F308" s="548" t="s">
        <v>243</v>
      </c>
      <c r="G308" s="37">
        <f>+[3]Hoja3!G309+[3]Hoja4!G309+[3]Hoja5!G309+[3]Hoja6!G309+[3]Hoja7!G309+[3]Hoja8!G310+[3]Hoja9!G309+[3]Hoja10!G309+[3]Hoja12!G309+[3]Hoja13!G309+[3]Hoja15!G309+[3]Hoja14!G309+[3]Hoja11!G309+[3]Hoja16!G309+[3]Hoja17!G309+[3]Hoja18!G309+[3]Hoja19!G309</f>
        <v>2959362.48</v>
      </c>
      <c r="H308" s="37">
        <f>+'[3]Formulario PPGR8'!G308</f>
        <v>0</v>
      </c>
      <c r="I308" s="37">
        <f>+[3]Hoja3!I309+[3]Hoja4!I309+[3]Hoja5!I309+[3]Hoja6!I309+[3]Hoja7!I309+[3]Hoja8!I310+[3]Hoja9!I309+[3]Hoja10!I309+[3]Hoja12!I309+[3]Hoja13!I309+[3]Hoja15!I309+[3]Hoja14!I309+[3]Hoja11!I309+[3]Hoja16!I309+[3]Hoja17!I309+[3]Hoja18!I309+[3]Hoja19!I309</f>
        <v>0</v>
      </c>
      <c r="J308" s="37">
        <f t="shared" si="18"/>
        <v>2959362.48</v>
      </c>
      <c r="K308" s="38">
        <f t="shared" si="19"/>
        <v>0.95465314330455286</v>
      </c>
    </row>
    <row r="309" spans="1:11" ht="12.75" x14ac:dyDescent="0.2">
      <c r="A309" s="546">
        <v>2</v>
      </c>
      <c r="B309" s="547">
        <v>3</v>
      </c>
      <c r="C309" s="547">
        <v>7</v>
      </c>
      <c r="D309" s="547">
        <v>2</v>
      </c>
      <c r="E309" s="547" t="s">
        <v>316</v>
      </c>
      <c r="F309" s="548" t="s">
        <v>244</v>
      </c>
      <c r="G309" s="37">
        <f>+[3]Hoja3!G310+[3]Hoja4!G310+[3]Hoja5!G310+[3]Hoja6!G310+[3]Hoja7!G310+[3]Hoja8!G311+[3]Hoja9!G310+[3]Hoja10!G310+[3]Hoja12!G310+[3]Hoja13!G310+[3]Hoja15!G310+[3]Hoja14!G310+[3]Hoja11!G310+[3]Hoja16!G310+[3]Hoja17!G310+[3]Hoja18!G310+[3]Hoja19!G310-10000000</f>
        <v>6615267.4354999997</v>
      </c>
      <c r="H309" s="37">
        <f>+'[3]Formulario PPGR8'!G309-G309</f>
        <v>20237171.5645</v>
      </c>
      <c r="I309" s="37">
        <f>+[3]Hoja3!I310+[3]Hoja4!I310+[3]Hoja5!I310+[3]Hoja6!I310+[3]Hoja7!I310+[3]Hoja8!I311+[3]Hoja9!I310+[3]Hoja10!I310+[3]Hoja12!I310+[3]Hoja13!I310+[3]Hoja15!I310+[3]Hoja14!I310+[3]Hoja11!I310+[3]Hoja16!I310+[3]Hoja17!I310+[3]Hoja18!I310+[3]Hoja19!I310</f>
        <v>0</v>
      </c>
      <c r="J309" s="37">
        <f t="shared" si="18"/>
        <v>26852439</v>
      </c>
      <c r="K309" s="38">
        <f t="shared" si="19"/>
        <v>8.6622593447031093</v>
      </c>
    </row>
    <row r="310" spans="1:11" ht="12.75" x14ac:dyDescent="0.2">
      <c r="A310" s="546">
        <v>2</v>
      </c>
      <c r="B310" s="547">
        <v>3</v>
      </c>
      <c r="C310" s="547">
        <v>7</v>
      </c>
      <c r="D310" s="547">
        <v>2</v>
      </c>
      <c r="E310" s="547" t="s">
        <v>317</v>
      </c>
      <c r="F310" s="548" t="s">
        <v>245</v>
      </c>
      <c r="G310" s="37">
        <v>0</v>
      </c>
      <c r="H310" s="37">
        <f>+'[3]Formulario PPGR8'!G310</f>
        <v>0</v>
      </c>
      <c r="I310" s="37">
        <f>+[3]Hoja3!I311+[3]Hoja4!I311+[3]Hoja5!I311+[3]Hoja6!I311+[3]Hoja7!I311+[3]Hoja8!I312+[3]Hoja9!I311+[3]Hoja10!I311+[3]Hoja12!I311+[3]Hoja13!I311+[3]Hoja15!I311+[3]Hoja14!I311+[3]Hoja11!I311+[3]Hoja16!I311+[3]Hoja17!I311+[3]Hoja18!I311+[3]Hoja19!I311</f>
        <v>0</v>
      </c>
      <c r="J310" s="37">
        <f t="shared" si="18"/>
        <v>0</v>
      </c>
      <c r="K310" s="38">
        <f t="shared" si="19"/>
        <v>0</v>
      </c>
    </row>
    <row r="311" spans="1:11" ht="12.75" x14ac:dyDescent="0.2">
      <c r="A311" s="546">
        <v>2</v>
      </c>
      <c r="B311" s="547">
        <v>3</v>
      </c>
      <c r="C311" s="547">
        <v>7</v>
      </c>
      <c r="D311" s="547">
        <v>2</v>
      </c>
      <c r="E311" s="547" t="s">
        <v>318</v>
      </c>
      <c r="F311" s="548" t="s">
        <v>246</v>
      </c>
      <c r="G311" s="37">
        <f>+[3]Hoja3!G312+[3]Hoja4!G312+[3]Hoja5!G312+[3]Hoja6!G312+[3]Hoja7!G312+[3]Hoja8!G313+[3]Hoja9!G312+[3]Hoja10!G312+[3]Hoja12!G312+[3]Hoja13!G312+[3]Hoja15!G312+[3]Hoja14!G312+[3]Hoja11!G312+[3]Hoja16!G312+[3]Hoja17!G312+[3]Hoja18!G312+[3]Hoja19!G312</f>
        <v>0</v>
      </c>
      <c r="H311" s="37">
        <f>+'[3]Formulario PPGR8'!G311</f>
        <v>0</v>
      </c>
      <c r="I311" s="37">
        <f>+[3]Hoja3!I312+[3]Hoja4!I312+[3]Hoja5!I312+[3]Hoja6!I312+[3]Hoja7!I312+[3]Hoja8!I313+[3]Hoja9!I312+[3]Hoja10!I312+[3]Hoja12!I312+[3]Hoja13!I312+[3]Hoja15!I312+[3]Hoja14!I312+[3]Hoja11!I312+[3]Hoja16!I312+[3]Hoja17!I312+[3]Hoja18!I312+[3]Hoja19!I312</f>
        <v>0</v>
      </c>
      <c r="J311" s="37">
        <f t="shared" si="18"/>
        <v>0</v>
      </c>
      <c r="K311" s="38">
        <f t="shared" si="19"/>
        <v>0</v>
      </c>
    </row>
    <row r="312" spans="1:11" ht="12.75" x14ac:dyDescent="0.2">
      <c r="A312" s="563">
        <v>2</v>
      </c>
      <c r="B312" s="563">
        <v>3</v>
      </c>
      <c r="C312" s="563">
        <v>7</v>
      </c>
      <c r="D312" s="563">
        <v>2</v>
      </c>
      <c r="E312" s="563" t="s">
        <v>330</v>
      </c>
      <c r="F312" s="549" t="s">
        <v>364</v>
      </c>
      <c r="G312" s="37">
        <v>0</v>
      </c>
      <c r="H312" s="37">
        <f>+'[3]Formulario PPGR8'!G312</f>
        <v>0</v>
      </c>
      <c r="I312" s="37">
        <f>+[3]Hoja3!I313+[3]Hoja4!I313+[3]Hoja5!I313+[3]Hoja6!I313+[3]Hoja7!I313+[3]Hoja8!I314+[3]Hoja9!I313+[3]Hoja10!I313+[3]Hoja12!I313+[3]Hoja13!I313+[3]Hoja15!I313+[3]Hoja14!I313+[3]Hoja11!I313+[3]Hoja16!I313+[3]Hoja17!I313+[3]Hoja18!I313+[3]Hoja19!I313</f>
        <v>0</v>
      </c>
      <c r="J312" s="37">
        <f t="shared" si="18"/>
        <v>0</v>
      </c>
      <c r="K312" s="38">
        <f t="shared" si="19"/>
        <v>0</v>
      </c>
    </row>
    <row r="313" spans="1:11" ht="12.75" x14ac:dyDescent="0.2">
      <c r="A313" s="540">
        <v>2</v>
      </c>
      <c r="B313" s="541">
        <v>3</v>
      </c>
      <c r="C313" s="541">
        <v>8</v>
      </c>
      <c r="D313" s="541"/>
      <c r="E313" s="541"/>
      <c r="F313" s="542" t="s">
        <v>365</v>
      </c>
      <c r="G313" s="33">
        <f>+G314+G316</f>
        <v>0</v>
      </c>
      <c r="H313" s="33">
        <f>+H314+H316</f>
        <v>0</v>
      </c>
      <c r="I313" s="33">
        <f>+I314+I316</f>
        <v>0</v>
      </c>
      <c r="J313" s="33">
        <f>+J314+J316</f>
        <v>0</v>
      </c>
      <c r="K313" s="34">
        <f>+K314+K316</f>
        <v>0</v>
      </c>
    </row>
    <row r="314" spans="1:11" ht="12.75" x14ac:dyDescent="0.2">
      <c r="A314" s="566">
        <v>2</v>
      </c>
      <c r="B314" s="566">
        <v>3</v>
      </c>
      <c r="C314" s="566">
        <v>8</v>
      </c>
      <c r="D314" s="566">
        <v>1</v>
      </c>
      <c r="E314" s="566"/>
      <c r="F314" s="545" t="s">
        <v>366</v>
      </c>
      <c r="G314" s="35">
        <f>+G315</f>
        <v>0</v>
      </c>
      <c r="H314" s="35">
        <f>+H315</f>
        <v>0</v>
      </c>
      <c r="I314" s="35">
        <f>+I315</f>
        <v>0</v>
      </c>
      <c r="J314" s="35">
        <f>+J315</f>
        <v>0</v>
      </c>
      <c r="K314" s="36">
        <f>+K315</f>
        <v>0</v>
      </c>
    </row>
    <row r="315" spans="1:11" ht="12.75" x14ac:dyDescent="0.2">
      <c r="A315" s="563">
        <v>2</v>
      </c>
      <c r="B315" s="563">
        <v>3</v>
      </c>
      <c r="C315" s="563">
        <v>8</v>
      </c>
      <c r="D315" s="563">
        <v>1</v>
      </c>
      <c r="E315" s="563" t="s">
        <v>314</v>
      </c>
      <c r="F315" s="549" t="s">
        <v>366</v>
      </c>
      <c r="G315" s="37">
        <f>+[3]Hoja3!G316+[3]Hoja4!G316+[3]Hoja5!G316+[3]Hoja6!G316+[3]Hoja7!G316+[3]Hoja8!G317+[3]Hoja9!G316+[3]Hoja10!G316+[3]Hoja12!G316+[3]Hoja13!G316+[3]Hoja15!G316+[3]Hoja14!G316+[3]Hoja11!G316+[3]Hoja16!G316+[3]Hoja17!G316+[3]Hoja18!G316+[3]Hoja19!G316</f>
        <v>0</v>
      </c>
      <c r="H315" s="37">
        <f>+'[3]Formulario PPGR8'!G315</f>
        <v>0</v>
      </c>
      <c r="I315" s="37">
        <f>+[3]Hoja3!I316+[3]Hoja4!I316+[3]Hoja5!I316+[3]Hoja6!I316+[3]Hoja7!I316+[3]Hoja8!I317+[3]Hoja9!I316+[3]Hoja10!I316+[3]Hoja12!I316+[3]Hoja13!I316+[3]Hoja15!I316+[3]Hoja14!I316+[3]Hoja11!I316+[3]Hoja16!I316+[3]Hoja17!I316+[3]Hoja18!I316+[3]Hoja19!I316</f>
        <v>0</v>
      </c>
      <c r="J315" s="37">
        <f>SUBTOTAL(9,G315:I315)</f>
        <v>0</v>
      </c>
      <c r="K315" s="38">
        <f>IFERROR(J315/$J$18*100,"0.00")</f>
        <v>0</v>
      </c>
    </row>
    <row r="316" spans="1:11" ht="12.75" x14ac:dyDescent="0.2">
      <c r="A316" s="566">
        <v>2</v>
      </c>
      <c r="B316" s="566">
        <v>3</v>
      </c>
      <c r="C316" s="566">
        <v>8</v>
      </c>
      <c r="D316" s="566">
        <v>2</v>
      </c>
      <c r="E316" s="566"/>
      <c r="F316" s="545" t="s">
        <v>367</v>
      </c>
      <c r="G316" s="35">
        <f>+G317</f>
        <v>0</v>
      </c>
      <c r="H316" s="35">
        <f>+H317</f>
        <v>0</v>
      </c>
      <c r="I316" s="35">
        <f>+I317</f>
        <v>0</v>
      </c>
      <c r="J316" s="35">
        <f>+J317</f>
        <v>0</v>
      </c>
      <c r="K316" s="36">
        <f>+K317</f>
        <v>0</v>
      </c>
    </row>
    <row r="317" spans="1:11" ht="12.75" x14ac:dyDescent="0.2">
      <c r="A317" s="563">
        <v>2</v>
      </c>
      <c r="B317" s="563">
        <v>3</v>
      </c>
      <c r="C317" s="563">
        <v>8</v>
      </c>
      <c r="D317" s="563">
        <v>2</v>
      </c>
      <c r="E317" s="563" t="s">
        <v>314</v>
      </c>
      <c r="F317" s="549" t="s">
        <v>367</v>
      </c>
      <c r="G317" s="37">
        <v>0</v>
      </c>
      <c r="H317" s="37">
        <f>+'[3]Formulario PPGR8'!G317</f>
        <v>0</v>
      </c>
      <c r="I317" s="37">
        <f>+[3]Hoja3!I318+[3]Hoja4!I318+[3]Hoja5!I318+[3]Hoja6!I318+[3]Hoja7!I318+[3]Hoja8!I319+[3]Hoja9!I318+[3]Hoja10!I318+[3]Hoja12!I318+[3]Hoja13!I318+[3]Hoja15!I318+[3]Hoja14!I318+[3]Hoja11!I318+[3]Hoja16!I318+[3]Hoja17!I318+[3]Hoja18!I318+[3]Hoja19!I318</f>
        <v>0</v>
      </c>
      <c r="J317" s="37">
        <f>SUBTOTAL(9,G317:I317)</f>
        <v>0</v>
      </c>
      <c r="K317" s="38">
        <f>IFERROR(J317/$J$18*100,"0.00")</f>
        <v>0</v>
      </c>
    </row>
    <row r="318" spans="1:11" ht="12.75" x14ac:dyDescent="0.2">
      <c r="A318" s="540">
        <v>2</v>
      </c>
      <c r="B318" s="541">
        <v>3</v>
      </c>
      <c r="C318" s="541">
        <v>9</v>
      </c>
      <c r="D318" s="541"/>
      <c r="E318" s="541"/>
      <c r="F318" s="542" t="s">
        <v>22</v>
      </c>
      <c r="G318" s="33">
        <f>+G319+G321+G323+G325+G327+G329+G331+G333+G335</f>
        <v>2488128.9095261805</v>
      </c>
      <c r="H318" s="33">
        <f>+H319+H321+H323+H325+H327+H329+H331+H333+H335</f>
        <v>7924976.3604738191</v>
      </c>
      <c r="I318" s="33">
        <f>+I319+I321+I323+I325+I327+I329+I331+I333+I335</f>
        <v>0</v>
      </c>
      <c r="J318" s="33">
        <f>+J319+J321+J323+J325+J327+J329+J331+J333+J335</f>
        <v>10413105.27</v>
      </c>
      <c r="K318" s="34">
        <f>+K319+K321+K323+K325+K327+K329+K331+K333+K335</f>
        <v>3.359136890039474</v>
      </c>
    </row>
    <row r="319" spans="1:11" ht="12.75" x14ac:dyDescent="0.2">
      <c r="A319" s="543">
        <v>2</v>
      </c>
      <c r="B319" s="544">
        <v>3</v>
      </c>
      <c r="C319" s="544">
        <v>9</v>
      </c>
      <c r="D319" s="544">
        <v>1</v>
      </c>
      <c r="E319" s="544"/>
      <c r="F319" s="551" t="s">
        <v>247</v>
      </c>
      <c r="G319" s="41">
        <f>+G320</f>
        <v>491223.84999999963</v>
      </c>
      <c r="H319" s="41">
        <f>+H320</f>
        <v>1314148.6800000004</v>
      </c>
      <c r="I319" s="41">
        <f>+I320</f>
        <v>0</v>
      </c>
      <c r="J319" s="41">
        <f>+J320</f>
        <v>1805372.53</v>
      </c>
      <c r="K319" s="42">
        <f>+K320</f>
        <v>0.58239048857583453</v>
      </c>
    </row>
    <row r="320" spans="1:11" ht="12.75" x14ac:dyDescent="0.2">
      <c r="A320" s="555">
        <v>2</v>
      </c>
      <c r="B320" s="547">
        <v>3</v>
      </c>
      <c r="C320" s="547">
        <v>9</v>
      </c>
      <c r="D320" s="547">
        <v>1</v>
      </c>
      <c r="E320" s="547" t="s">
        <v>314</v>
      </c>
      <c r="F320" s="548" t="s">
        <v>247</v>
      </c>
      <c r="G320" s="37">
        <f>+[3]Hoja3!G321+[3]Hoja4!G321+[3]Hoja5!G321+[3]Hoja6!G321+[3]Hoja7!G321+[3]Hoja8!G322+[3]Hoja9!G321+[3]Hoja10!G321+[3]Hoja12!G321+[3]Hoja13!G321+[3]Hoja15!G321+[3]Hoja14!G321+[3]Hoja11!G321+[3]Hoja16!G321+[3]Hoja17!G321+[3]Hoja18!G321+[3]Hoja19!G321-2000000</f>
        <v>491223.84999999963</v>
      </c>
      <c r="H320" s="37">
        <f>+'[3]Formulario PPGR8'!G320-G320</f>
        <v>1314148.6800000004</v>
      </c>
      <c r="I320" s="37">
        <v>0</v>
      </c>
      <c r="J320" s="37">
        <f>SUBTOTAL(9,G320:I320)</f>
        <v>1805372.53</v>
      </c>
      <c r="K320" s="38">
        <f>IFERROR(J320/$J$18*100,"0.00")</f>
        <v>0.58239048857583453</v>
      </c>
    </row>
    <row r="321" spans="1:11" ht="12.75" x14ac:dyDescent="0.2">
      <c r="A321" s="543">
        <v>2</v>
      </c>
      <c r="B321" s="544">
        <v>3</v>
      </c>
      <c r="C321" s="544">
        <v>9</v>
      </c>
      <c r="D321" s="544">
        <v>2</v>
      </c>
      <c r="E321" s="544"/>
      <c r="F321" s="551" t="s">
        <v>248</v>
      </c>
      <c r="G321" s="41">
        <f>+G322</f>
        <v>637675.50317250891</v>
      </c>
      <c r="H321" s="41">
        <f>+H322</f>
        <v>1345650.936827491</v>
      </c>
      <c r="I321" s="41">
        <f>+I322</f>
        <v>0</v>
      </c>
      <c r="J321" s="41">
        <f>+J322</f>
        <v>1983326.44</v>
      </c>
      <c r="K321" s="42">
        <f>+K322</f>
        <v>0.63979618344861522</v>
      </c>
    </row>
    <row r="322" spans="1:11" ht="12.75" x14ac:dyDescent="0.2">
      <c r="A322" s="555">
        <v>2</v>
      </c>
      <c r="B322" s="547">
        <v>3</v>
      </c>
      <c r="C322" s="547">
        <v>9</v>
      </c>
      <c r="D322" s="547">
        <v>2</v>
      </c>
      <c r="E322" s="547" t="s">
        <v>314</v>
      </c>
      <c r="F322" s="548" t="s">
        <v>248</v>
      </c>
      <c r="G322" s="37">
        <f>+[3]Hoja3!G323+[3]Hoja4!G323+[3]Hoja5!G323+[3]Hoja6!G323+[3]Hoja7!G323+[3]Hoja8!G324+[3]Hoja9!G323+[3]Hoja10!G323+[3]Hoja12!G323+[3]Hoja13!G323+[3]Hoja15!G323+[3]Hoja14!G323+[3]Hoja11!G323+[3]Hoja16!G323+[3]Hoja17!G323+[3]Hoja18!G323+[3]Hoja19!G323-3000000</f>
        <v>637675.50317250891</v>
      </c>
      <c r="H322" s="37">
        <f>+'[3]Formulario PPGR8'!G322-G322</f>
        <v>1345650.936827491</v>
      </c>
      <c r="I322" s="37">
        <v>0</v>
      </c>
      <c r="J322" s="37">
        <f>SUBTOTAL(9,G322:I322)</f>
        <v>1983326.44</v>
      </c>
      <c r="K322" s="38">
        <f>IFERROR(J322/$J$18*100,"0.00")</f>
        <v>0.63979618344861522</v>
      </c>
    </row>
    <row r="323" spans="1:11" ht="12.75" x14ac:dyDescent="0.2">
      <c r="A323" s="543">
        <v>2</v>
      </c>
      <c r="B323" s="544">
        <v>3</v>
      </c>
      <c r="C323" s="544">
        <v>9</v>
      </c>
      <c r="D323" s="544">
        <v>3</v>
      </c>
      <c r="E323" s="544"/>
      <c r="F323" s="551" t="s">
        <v>368</v>
      </c>
      <c r="G323" s="41">
        <f>+G324</f>
        <v>425075.95085367188</v>
      </c>
      <c r="H323" s="41">
        <f>+H324</f>
        <v>2149924.0491463281</v>
      </c>
      <c r="I323" s="41">
        <f>+I324</f>
        <v>0</v>
      </c>
      <c r="J323" s="41">
        <f>+J324</f>
        <v>2575000</v>
      </c>
      <c r="K323" s="42">
        <f>+K324</f>
        <v>0.83066263785611816</v>
      </c>
    </row>
    <row r="324" spans="1:11" ht="12.75" x14ac:dyDescent="0.2">
      <c r="A324" s="555">
        <v>2</v>
      </c>
      <c r="B324" s="547">
        <v>3</v>
      </c>
      <c r="C324" s="547">
        <v>9</v>
      </c>
      <c r="D324" s="547">
        <v>3</v>
      </c>
      <c r="E324" s="547" t="s">
        <v>314</v>
      </c>
      <c r="F324" s="548" t="s">
        <v>368</v>
      </c>
      <c r="G324" s="37">
        <f>+[3]Hoja3!G325+[3]Hoja4!G325+[3]Hoja5!G325+[3]Hoja6!G325+[3]Hoja7!G325+[3]Hoja8!G326+[3]Hoja9!G325+[3]Hoja10!G325+[3]Hoja12!G325+[3]Hoja13!G325+[3]Hoja15!G325+[3]Hoja14!G325+[3]Hoja11!G325+[3]Hoja16!G325+[3]Hoja17!G325+[3]Hoja18!G325+[3]Hoja19!G325-21000000</f>
        <v>425075.95085367188</v>
      </c>
      <c r="H324" s="37">
        <f>+'[3]Formulario PPGR8'!G324-G324</f>
        <v>2149924.0491463281</v>
      </c>
      <c r="I324" s="37">
        <v>0</v>
      </c>
      <c r="J324" s="37">
        <f>SUBTOTAL(9,G324:I324)</f>
        <v>2575000</v>
      </c>
      <c r="K324" s="38">
        <f>IFERROR(J324/$J$18*100,"0.00")</f>
        <v>0.83066263785611816</v>
      </c>
    </row>
    <row r="325" spans="1:11" ht="12.75" x14ac:dyDescent="0.2">
      <c r="A325" s="543">
        <v>2</v>
      </c>
      <c r="B325" s="544">
        <v>3</v>
      </c>
      <c r="C325" s="544">
        <v>9</v>
      </c>
      <c r="D325" s="544">
        <v>4</v>
      </c>
      <c r="E325" s="544"/>
      <c r="F325" s="551" t="s">
        <v>249</v>
      </c>
      <c r="G325" s="41">
        <f>+G326</f>
        <v>0</v>
      </c>
      <c r="H325" s="41">
        <f>+H326</f>
        <v>0</v>
      </c>
      <c r="I325" s="41">
        <f>+I326</f>
        <v>0</v>
      </c>
      <c r="J325" s="41">
        <f>+J326</f>
        <v>0</v>
      </c>
      <c r="K325" s="42">
        <f>+K326</f>
        <v>0</v>
      </c>
    </row>
    <row r="326" spans="1:11" ht="12.75" x14ac:dyDescent="0.2">
      <c r="A326" s="555">
        <v>2</v>
      </c>
      <c r="B326" s="547">
        <v>3</v>
      </c>
      <c r="C326" s="547">
        <v>9</v>
      </c>
      <c r="D326" s="547">
        <v>4</v>
      </c>
      <c r="E326" s="547" t="s">
        <v>314</v>
      </c>
      <c r="F326" s="548" t="s">
        <v>249</v>
      </c>
      <c r="G326" s="37">
        <f>+[3]Hoja3!G327+[3]Hoja4!G327+[3]Hoja5!G327+[3]Hoja6!G327+[3]Hoja7!G327+[3]Hoja8!G328+[3]Hoja9!G327+[3]Hoja10!G327+[3]Hoja12!G327+[3]Hoja13!G327+[3]Hoja15!G327+[3]Hoja14!G327+[3]Hoja11!G327+[3]Hoja16!G327+[3]Hoja17!G327+[3]Hoja18!G327+[3]Hoja19!G327</f>
        <v>0</v>
      </c>
      <c r="H326" s="37">
        <f>+'[3]Formulario PPGR8'!G326</f>
        <v>0</v>
      </c>
      <c r="I326" s="37">
        <f>+[3]Hoja3!I327+[3]Hoja4!I327+[3]Hoja5!I327+[3]Hoja6!I327+[3]Hoja7!I327+[3]Hoja8!I328+[3]Hoja9!I327+[3]Hoja10!I327+[3]Hoja12!I327+[3]Hoja13!I327+[3]Hoja15!I327+[3]Hoja14!I327+[3]Hoja11!I327+[3]Hoja16!I327+[3]Hoja17!I327+[3]Hoja18!I327+[3]Hoja19!I327</f>
        <v>0</v>
      </c>
      <c r="J326" s="37">
        <f>SUBTOTAL(9,G326:I326)</f>
        <v>0</v>
      </c>
      <c r="K326" s="38">
        <f>IFERROR(J326/$J$18*100,"0.00")</f>
        <v>0</v>
      </c>
    </row>
    <row r="327" spans="1:11" ht="12.75" x14ac:dyDescent="0.2">
      <c r="A327" s="543">
        <v>2</v>
      </c>
      <c r="B327" s="544">
        <v>3</v>
      </c>
      <c r="C327" s="544">
        <v>9</v>
      </c>
      <c r="D327" s="544">
        <v>5</v>
      </c>
      <c r="E327" s="544"/>
      <c r="F327" s="551" t="s">
        <v>250</v>
      </c>
      <c r="G327" s="41">
        <f>+G328</f>
        <v>24279.32</v>
      </c>
      <c r="H327" s="41">
        <f>+H328</f>
        <v>901306.68</v>
      </c>
      <c r="I327" s="41">
        <f>+I328</f>
        <v>0</v>
      </c>
      <c r="J327" s="41">
        <f>+J328</f>
        <v>925586</v>
      </c>
      <c r="K327" s="42">
        <f>+K328</f>
        <v>0.2985824109991041</v>
      </c>
    </row>
    <row r="328" spans="1:11" ht="12.75" x14ac:dyDescent="0.2">
      <c r="A328" s="555">
        <v>2</v>
      </c>
      <c r="B328" s="547">
        <v>3</v>
      </c>
      <c r="C328" s="547">
        <v>9</v>
      </c>
      <c r="D328" s="547">
        <v>5</v>
      </c>
      <c r="E328" s="547" t="s">
        <v>314</v>
      </c>
      <c r="F328" s="548" t="s">
        <v>250</v>
      </c>
      <c r="G328" s="37">
        <f>+[3]Hoja3!G329+[3]Hoja4!G329+[3]Hoja5!G329+[3]Hoja6!G329+[3]Hoja7!G329+[3]Hoja8!G330+[3]Hoja9!G329+[3]Hoja10!G329+[3]Hoja12!G329+[3]Hoja13!G329+[3]Hoja15!G329+[3]Hoja14!G329+[3]Hoja11!G329+[3]Hoja16!G329+[3]Hoja17!G329+[3]Hoja18!G329+[3]Hoja19!G329</f>
        <v>24279.32</v>
      </c>
      <c r="H328" s="37">
        <f>+'[3]Formulario PPGR8'!G328-G328</f>
        <v>901306.68</v>
      </c>
      <c r="I328" s="37">
        <f>+[3]Hoja3!I329+[3]Hoja4!I329+[3]Hoja5!I329+[3]Hoja6!I329+[3]Hoja7!I329+[3]Hoja8!I330+[3]Hoja9!I329+[3]Hoja10!I329+[3]Hoja12!I329+[3]Hoja13!I329+[3]Hoja15!I329+[3]Hoja14!I329+[3]Hoja11!I329+[3]Hoja16!I329+[3]Hoja17!I329+[3]Hoja18!I329+[3]Hoja19!I329</f>
        <v>0</v>
      </c>
      <c r="J328" s="37">
        <f>SUBTOTAL(9,G328:I328)</f>
        <v>925586</v>
      </c>
      <c r="K328" s="38">
        <f>IFERROR(J328/$J$18*100,"0.00")</f>
        <v>0.2985824109991041</v>
      </c>
    </row>
    <row r="329" spans="1:11" ht="12.75" x14ac:dyDescent="0.2">
      <c r="A329" s="543">
        <v>2</v>
      </c>
      <c r="B329" s="544">
        <v>3</v>
      </c>
      <c r="C329" s="544">
        <v>9</v>
      </c>
      <c r="D329" s="544">
        <v>6</v>
      </c>
      <c r="E329" s="544"/>
      <c r="F329" s="551" t="s">
        <v>251</v>
      </c>
      <c r="G329" s="41">
        <f>+G330</f>
        <v>622476.98549999995</v>
      </c>
      <c r="H329" s="41">
        <f>+H330</f>
        <v>2213946.0145</v>
      </c>
      <c r="I329" s="41">
        <f>+I330</f>
        <v>0</v>
      </c>
      <c r="J329" s="41">
        <f>+J330</f>
        <v>2836423</v>
      </c>
      <c r="K329" s="42">
        <f>+K330</f>
        <v>0.91499441213816102</v>
      </c>
    </row>
    <row r="330" spans="1:11" ht="12.75" x14ac:dyDescent="0.2">
      <c r="A330" s="555">
        <v>2</v>
      </c>
      <c r="B330" s="547">
        <v>3</v>
      </c>
      <c r="C330" s="547">
        <v>9</v>
      </c>
      <c r="D330" s="547">
        <v>6</v>
      </c>
      <c r="E330" s="547" t="s">
        <v>314</v>
      </c>
      <c r="F330" s="548" t="s">
        <v>251</v>
      </c>
      <c r="G330" s="37">
        <f>+[3]Hoja3!G331+[3]Hoja4!G331+[3]Hoja5!G331+[3]Hoja6!G331+[3]Hoja7!G331+[3]Hoja8!G332+[3]Hoja9!G331+[3]Hoja10!G331+[3]Hoja12!G331+[3]Hoja13!G331+[3]Hoja15!G331+[3]Hoja14!G331+[3]Hoja11!G331+[3]Hoja16!G331+[3]Hoja17!G331+[3]Hoja18!G331+[3]Hoja19!G331</f>
        <v>622476.98549999995</v>
      </c>
      <c r="H330" s="37">
        <f>+'[3]Formulario PPGR8'!G330-G330</f>
        <v>2213946.0145</v>
      </c>
      <c r="I330" s="37">
        <f>+[3]Hoja3!I331+[3]Hoja4!I331+[3]Hoja5!I331+[3]Hoja6!I331+[3]Hoja7!I331+[3]Hoja8!I332+[3]Hoja9!I331+[3]Hoja10!I331+[3]Hoja12!I331+[3]Hoja13!I331+[3]Hoja15!I331+[3]Hoja14!I331+[3]Hoja11!I331+[3]Hoja16!I331+[3]Hoja17!I331+[3]Hoja18!I331+[3]Hoja19!I331</f>
        <v>0</v>
      </c>
      <c r="J330" s="37">
        <f>SUBTOTAL(9,G330:I330)</f>
        <v>2836423</v>
      </c>
      <c r="K330" s="38">
        <f>IFERROR(J330/$J$18*100,"0.00")</f>
        <v>0.91499441213816102</v>
      </c>
    </row>
    <row r="331" spans="1:11" ht="12.75" x14ac:dyDescent="0.2">
      <c r="A331" s="543">
        <v>2</v>
      </c>
      <c r="B331" s="544">
        <v>3</v>
      </c>
      <c r="C331" s="544">
        <v>9</v>
      </c>
      <c r="D331" s="544">
        <v>7</v>
      </c>
      <c r="E331" s="544"/>
      <c r="F331" s="551" t="s">
        <v>369</v>
      </c>
      <c r="G331" s="41">
        <f>+G332</f>
        <v>0</v>
      </c>
      <c r="H331" s="41">
        <f>+H332</f>
        <v>0</v>
      </c>
      <c r="I331" s="41">
        <f>+I332</f>
        <v>0</v>
      </c>
      <c r="J331" s="41">
        <f>+J332</f>
        <v>0</v>
      </c>
      <c r="K331" s="42">
        <f>+K332</f>
        <v>0</v>
      </c>
    </row>
    <row r="332" spans="1:11" ht="12.75" x14ac:dyDescent="0.2">
      <c r="A332" s="555">
        <v>2</v>
      </c>
      <c r="B332" s="547">
        <v>3</v>
      </c>
      <c r="C332" s="547">
        <v>9</v>
      </c>
      <c r="D332" s="547">
        <v>7</v>
      </c>
      <c r="E332" s="547" t="s">
        <v>314</v>
      </c>
      <c r="F332" s="548" t="s">
        <v>369</v>
      </c>
      <c r="G332" s="37">
        <f>+[3]Hoja3!G333+[3]Hoja4!G333+[3]Hoja5!G333+[3]Hoja6!G333+[3]Hoja7!G333+[3]Hoja8!G334+[3]Hoja9!G333+[3]Hoja10!G333+[3]Hoja12!G333+[3]Hoja13!G333+[3]Hoja15!G333+[3]Hoja14!G333+[3]Hoja11!G333+[3]Hoja16!G333+[3]Hoja17!G333+[3]Hoja18!G333+[3]Hoja19!G333</f>
        <v>0</v>
      </c>
      <c r="H332" s="37">
        <f>+'[3]Formulario PPGR8'!G332</f>
        <v>0</v>
      </c>
      <c r="I332" s="37">
        <f>+[3]Hoja3!I333+[3]Hoja4!I333+[3]Hoja5!I333+[3]Hoja6!I333+[3]Hoja7!I333+[3]Hoja8!I334+[3]Hoja9!I333+[3]Hoja10!I333+[3]Hoja12!I333+[3]Hoja13!I333+[3]Hoja15!I333+[3]Hoja14!I333+[3]Hoja11!I333+[3]Hoja16!I333+[3]Hoja17!I333+[3]Hoja18!I333+[3]Hoja19!I333</f>
        <v>0</v>
      </c>
      <c r="J332" s="37">
        <f>SUBTOTAL(9,G332:I332)</f>
        <v>0</v>
      </c>
      <c r="K332" s="38">
        <f>IFERROR(J332/$J$18*100,"0.00")</f>
        <v>0</v>
      </c>
    </row>
    <row r="333" spans="1:11" ht="12.75" x14ac:dyDescent="0.2">
      <c r="A333" s="543">
        <v>2</v>
      </c>
      <c r="B333" s="544">
        <v>3</v>
      </c>
      <c r="C333" s="544">
        <v>9</v>
      </c>
      <c r="D333" s="544">
        <v>8</v>
      </c>
      <c r="E333" s="544"/>
      <c r="F333" s="551" t="s">
        <v>252</v>
      </c>
      <c r="G333" s="41">
        <f>+G334</f>
        <v>0</v>
      </c>
      <c r="H333" s="41">
        <f>+H334</f>
        <v>0</v>
      </c>
      <c r="I333" s="41">
        <f>+I334</f>
        <v>0</v>
      </c>
      <c r="J333" s="41">
        <f>+J334</f>
        <v>0</v>
      </c>
      <c r="K333" s="42">
        <f>+K334</f>
        <v>0</v>
      </c>
    </row>
    <row r="334" spans="1:11" ht="12.75" x14ac:dyDescent="0.2">
      <c r="A334" s="555">
        <v>2</v>
      </c>
      <c r="B334" s="547">
        <v>3</v>
      </c>
      <c r="C334" s="547">
        <v>9</v>
      </c>
      <c r="D334" s="547">
        <v>8</v>
      </c>
      <c r="E334" s="547" t="s">
        <v>314</v>
      </c>
      <c r="F334" s="548" t="s">
        <v>252</v>
      </c>
      <c r="G334" s="37">
        <v>0</v>
      </c>
      <c r="H334" s="37">
        <f>+'[3]Formulario PPGR8'!G334</f>
        <v>0</v>
      </c>
      <c r="I334" s="37">
        <f>+[3]Hoja3!I335+[3]Hoja4!I335+[3]Hoja5!I335+[3]Hoja6!I335+[3]Hoja7!I335+[3]Hoja8!I336+[3]Hoja9!I335+[3]Hoja10!I335+[3]Hoja12!I335+[3]Hoja13!I335+[3]Hoja15!I335+[3]Hoja14!I335+[3]Hoja11!I335+[3]Hoja16!I335+[3]Hoja17!I335+[3]Hoja18!I335+[3]Hoja19!I335</f>
        <v>0</v>
      </c>
      <c r="J334" s="37">
        <f>SUBTOTAL(9,G334:I334)</f>
        <v>0</v>
      </c>
      <c r="K334" s="38">
        <f>IFERROR(J334/$J$18*100,"0.00")</f>
        <v>0</v>
      </c>
    </row>
    <row r="335" spans="1:11" ht="12.75" x14ac:dyDescent="0.2">
      <c r="A335" s="543">
        <v>2</v>
      </c>
      <c r="B335" s="544">
        <v>3</v>
      </c>
      <c r="C335" s="544">
        <v>9</v>
      </c>
      <c r="D335" s="544">
        <v>9</v>
      </c>
      <c r="E335" s="544"/>
      <c r="F335" s="551" t="s">
        <v>253</v>
      </c>
      <c r="G335" s="41">
        <f>+G336</f>
        <v>287397.3</v>
      </c>
      <c r="H335" s="41">
        <f>+H336</f>
        <v>0</v>
      </c>
      <c r="I335" s="41">
        <f>+I336</f>
        <v>0</v>
      </c>
      <c r="J335" s="41">
        <f>+J336</f>
        <v>287397.3</v>
      </c>
      <c r="K335" s="42">
        <f>+K336</f>
        <v>9.2710757021641221E-2</v>
      </c>
    </row>
    <row r="336" spans="1:11" ht="12.75" x14ac:dyDescent="0.2">
      <c r="A336" s="555">
        <v>2</v>
      </c>
      <c r="B336" s="547">
        <v>3</v>
      </c>
      <c r="C336" s="547">
        <v>9</v>
      </c>
      <c r="D336" s="547">
        <v>9</v>
      </c>
      <c r="E336" s="547" t="s">
        <v>314</v>
      </c>
      <c r="F336" s="548" t="s">
        <v>253</v>
      </c>
      <c r="G336" s="37">
        <f>+[3]Hoja3!G337+[3]Hoja4!G337+[3]Hoja5!G337+[3]Hoja6!G337+[3]Hoja7!G337+[3]Hoja8!G338+[3]Hoja9!G337+[3]Hoja10!G337+[3]Hoja12!G337+[3]Hoja13!G337+[3]Hoja15!G337+[3]Hoja14!G337+[3]Hoja11!G337+[3]Hoja16!G337+[3]Hoja17!G337+[3]Hoja18!G337+[3]Hoja19!G337</f>
        <v>287397.3</v>
      </c>
      <c r="H336" s="37">
        <f>+'[3]Formulario PPGR8'!G336</f>
        <v>0</v>
      </c>
      <c r="I336" s="37">
        <v>0</v>
      </c>
      <c r="J336" s="37">
        <f>SUBTOTAL(9,G336:I336)</f>
        <v>287397.3</v>
      </c>
      <c r="K336" s="38">
        <f>IFERROR(J336/$J$18*100,"0.00")</f>
        <v>9.2710757021641221E-2</v>
      </c>
    </row>
    <row r="337" spans="1:11" ht="12.75" x14ac:dyDescent="0.2">
      <c r="A337" s="536">
        <v>2</v>
      </c>
      <c r="B337" s="537">
        <v>4</v>
      </c>
      <c r="C337" s="538"/>
      <c r="D337" s="538"/>
      <c r="E337" s="538"/>
      <c r="F337" s="539" t="s">
        <v>370</v>
      </c>
      <c r="G337" s="31">
        <f>+G338+G354+G365+G370+G379+G386</f>
        <v>0</v>
      </c>
      <c r="H337" s="31">
        <f>+H338+H354+H365+H370+H379+H386</f>
        <v>0</v>
      </c>
      <c r="I337" s="31">
        <f>+I338+I354+I365+I370+I379+I386</f>
        <v>0</v>
      </c>
      <c r="J337" s="31">
        <f>+J338+J354+J365+J370+J379+J386</f>
        <v>0</v>
      </c>
      <c r="K337" s="32">
        <f>+K338+K354+K365+K370+K379+K386</f>
        <v>0</v>
      </c>
    </row>
    <row r="338" spans="1:11" ht="12.75" x14ac:dyDescent="0.2">
      <c r="A338" s="540">
        <v>2</v>
      </c>
      <c r="B338" s="541">
        <v>4</v>
      </c>
      <c r="C338" s="541">
        <v>1</v>
      </c>
      <c r="D338" s="541"/>
      <c r="E338" s="541"/>
      <c r="F338" s="542" t="s">
        <v>371</v>
      </c>
      <c r="G338" s="33">
        <f>+G339+G343+G347+G350+G352</f>
        <v>0</v>
      </c>
      <c r="H338" s="33">
        <f>+H339+H343+H347+H350+H352</f>
        <v>0</v>
      </c>
      <c r="I338" s="33">
        <f>+I339+I343+I347+I350+I352</f>
        <v>0</v>
      </c>
      <c r="J338" s="33">
        <f>+J339+J343+J347+J350+J352</f>
        <v>0</v>
      </c>
      <c r="K338" s="34">
        <f>+K339+K343+K347+K350+K352</f>
        <v>0</v>
      </c>
    </row>
    <row r="339" spans="1:11" ht="12.75" x14ac:dyDescent="0.2">
      <c r="A339" s="543">
        <v>2</v>
      </c>
      <c r="B339" s="544">
        <v>4</v>
      </c>
      <c r="C339" s="544">
        <v>1</v>
      </c>
      <c r="D339" s="544">
        <v>1</v>
      </c>
      <c r="E339" s="544"/>
      <c r="F339" s="551" t="s">
        <v>372</v>
      </c>
      <c r="G339" s="41">
        <f>+G340+G341+G342</f>
        <v>0</v>
      </c>
      <c r="H339" s="41">
        <f>+H340+H341+H342</f>
        <v>0</v>
      </c>
      <c r="I339" s="41">
        <f>+I340+I341+I342</f>
        <v>0</v>
      </c>
      <c r="J339" s="41">
        <f>+J340+J341+J342</f>
        <v>0</v>
      </c>
      <c r="K339" s="42">
        <f>+K340+K341+K342</f>
        <v>0</v>
      </c>
    </row>
    <row r="340" spans="1:11" ht="12.75" x14ac:dyDescent="0.2">
      <c r="A340" s="555">
        <v>2</v>
      </c>
      <c r="B340" s="547">
        <v>4</v>
      </c>
      <c r="C340" s="547">
        <v>1</v>
      </c>
      <c r="D340" s="547">
        <v>1</v>
      </c>
      <c r="E340" s="547" t="s">
        <v>314</v>
      </c>
      <c r="F340" s="550" t="s">
        <v>373</v>
      </c>
      <c r="G340" s="37">
        <f>+[3]Hoja3!G341+[3]Hoja4!G341+[3]Hoja5!G341+[3]Hoja6!G341+[3]Hoja7!G341+[3]Hoja8!G342+[3]Hoja9!G341+[3]Hoja10!G341+[3]Hoja12!G341+[3]Hoja13!G341+[3]Hoja15!G341+[3]Hoja14!G341+[3]Hoja11!G341+[3]Hoja16!G341+[3]Hoja17!G341+[3]Hoja18!G341+[3]Hoja19!G341</f>
        <v>0</v>
      </c>
      <c r="H340" s="37">
        <f>+'[3]Formulario PPGR8'!G340</f>
        <v>0</v>
      </c>
      <c r="I340" s="37">
        <f>+[3]Hoja3!I341+[3]Hoja4!I341+[3]Hoja5!I341+[3]Hoja6!I341+[3]Hoja7!I341+[3]Hoja8!I342+[3]Hoja9!I341+[3]Hoja10!I341+[3]Hoja12!I341+[3]Hoja13!I341+[3]Hoja15!I341+[3]Hoja14!I341+[3]Hoja11!I341+[3]Hoja16!I341+[3]Hoja17!I341+[3]Hoja18!I341+[3]Hoja19!I341</f>
        <v>0</v>
      </c>
      <c r="J340" s="63">
        <f>SUBTOTAL(9,G340:I340)</f>
        <v>0</v>
      </c>
      <c r="K340" s="64">
        <f>IFERROR(J340/$J$18*100,"0.00")</f>
        <v>0</v>
      </c>
    </row>
    <row r="341" spans="1:11" ht="12.75" x14ac:dyDescent="0.2">
      <c r="A341" s="555">
        <v>2</v>
      </c>
      <c r="B341" s="547">
        <v>4</v>
      </c>
      <c r="C341" s="547">
        <v>1</v>
      </c>
      <c r="D341" s="547">
        <v>1</v>
      </c>
      <c r="E341" s="547" t="s">
        <v>315</v>
      </c>
      <c r="F341" s="550" t="s">
        <v>374</v>
      </c>
      <c r="G341" s="37">
        <f>+[3]Hoja3!G342+[3]Hoja4!G342+[3]Hoja5!G342+[3]Hoja6!G342+[3]Hoja7!G342+[3]Hoja8!G343+[3]Hoja9!G342+[3]Hoja10!G342+[3]Hoja12!G342+[3]Hoja13!G342+[3]Hoja15!G342+[3]Hoja14!G342+[3]Hoja11!G342+[3]Hoja16!G342+[3]Hoja17!G342+[3]Hoja18!G342+[3]Hoja19!G342</f>
        <v>0</v>
      </c>
      <c r="H341" s="37">
        <f>+'[3]Formulario PPGR8'!G341</f>
        <v>0</v>
      </c>
      <c r="I341" s="37">
        <f>+[3]Hoja3!I342+[3]Hoja4!I342+[3]Hoja5!I342+[3]Hoja6!I342+[3]Hoja7!I342+[3]Hoja8!I343+[3]Hoja9!I342+[3]Hoja10!I342+[3]Hoja12!I342+[3]Hoja13!I342+[3]Hoja15!I342+[3]Hoja14!I342+[3]Hoja11!I342+[3]Hoja16!I342+[3]Hoja17!I342+[3]Hoja18!I342+[3]Hoja19!I342</f>
        <v>0</v>
      </c>
      <c r="J341" s="63">
        <f>SUBTOTAL(9,G341:I341)</f>
        <v>0</v>
      </c>
      <c r="K341" s="64">
        <f>IFERROR(J341/$J$18*100,"0.00")</f>
        <v>0</v>
      </c>
    </row>
    <row r="342" spans="1:11" ht="12.75" x14ac:dyDescent="0.2">
      <c r="A342" s="555">
        <v>2</v>
      </c>
      <c r="B342" s="547">
        <v>4</v>
      </c>
      <c r="C342" s="547">
        <v>1</v>
      </c>
      <c r="D342" s="547">
        <v>1</v>
      </c>
      <c r="E342" s="547" t="s">
        <v>316</v>
      </c>
      <c r="F342" s="550" t="s">
        <v>375</v>
      </c>
      <c r="G342" s="37">
        <f>+[3]Hoja3!G343+[3]Hoja4!G343+[3]Hoja5!G343+[3]Hoja6!G343+[3]Hoja7!G343+[3]Hoja8!G344+[3]Hoja9!G343+[3]Hoja10!G343+[3]Hoja12!G343+[3]Hoja13!G343+[3]Hoja15!G343+[3]Hoja14!G343+[3]Hoja11!G343+[3]Hoja16!G343+[3]Hoja17!G343+[3]Hoja18!G343+[3]Hoja19!G343</f>
        <v>0</v>
      </c>
      <c r="H342" s="37">
        <f>+'[3]Formulario PPGR8'!G342</f>
        <v>0</v>
      </c>
      <c r="I342" s="37">
        <f>+[3]Hoja3!I343+[3]Hoja4!I343+[3]Hoja5!I343+[3]Hoja6!I343+[3]Hoja7!I343+[3]Hoja8!I344+[3]Hoja9!I343+[3]Hoja10!I343+[3]Hoja12!I343+[3]Hoja13!I343+[3]Hoja15!I343+[3]Hoja14!I343+[3]Hoja11!I343+[3]Hoja16!I343+[3]Hoja17!I343+[3]Hoja18!I343+[3]Hoja19!I343</f>
        <v>0</v>
      </c>
      <c r="J342" s="63">
        <f>SUBTOTAL(9,G342:I342)</f>
        <v>0</v>
      </c>
      <c r="K342" s="64">
        <f>IFERROR(J342/$J$18*100,"0.00")</f>
        <v>0</v>
      </c>
    </row>
    <row r="343" spans="1:11" ht="12.75" x14ac:dyDescent="0.2">
      <c r="A343" s="543">
        <v>2</v>
      </c>
      <c r="B343" s="544">
        <v>4</v>
      </c>
      <c r="C343" s="544">
        <v>1</v>
      </c>
      <c r="D343" s="544">
        <v>2</v>
      </c>
      <c r="E343" s="544"/>
      <c r="F343" s="551" t="s">
        <v>376</v>
      </c>
      <c r="G343" s="41">
        <f>+G344+G345+G346</f>
        <v>0</v>
      </c>
      <c r="H343" s="41">
        <f>+H344+H345+H346</f>
        <v>0</v>
      </c>
      <c r="I343" s="41">
        <f>+I344+I345+I346</f>
        <v>0</v>
      </c>
      <c r="J343" s="41">
        <f>+J344+J345+J346</f>
        <v>0</v>
      </c>
      <c r="K343" s="42">
        <f>+K344+K345+K346</f>
        <v>0</v>
      </c>
    </row>
    <row r="344" spans="1:11" ht="12.75" x14ac:dyDescent="0.2">
      <c r="A344" s="555">
        <v>2</v>
      </c>
      <c r="B344" s="547">
        <v>4</v>
      </c>
      <c r="C344" s="547">
        <v>1</v>
      </c>
      <c r="D344" s="547">
        <v>2</v>
      </c>
      <c r="E344" s="547" t="s">
        <v>314</v>
      </c>
      <c r="F344" s="550" t="s">
        <v>377</v>
      </c>
      <c r="G344" s="37">
        <f>+[3]Hoja3!G345+[3]Hoja4!G345+[3]Hoja5!G345+[3]Hoja6!G345+[3]Hoja7!G345+[3]Hoja8!G346+[3]Hoja9!G345+[3]Hoja10!G345+[3]Hoja12!G345+[3]Hoja13!G345+[3]Hoja15!G345+[3]Hoja14!G345+[3]Hoja11!G345+[3]Hoja16!G345+[3]Hoja17!G345+[3]Hoja18!G345+[3]Hoja19!G345</f>
        <v>0</v>
      </c>
      <c r="H344" s="37">
        <f>+'[3]Formulario PPGR8'!G344</f>
        <v>0</v>
      </c>
      <c r="I344" s="37">
        <f>+[3]Hoja3!I345+[3]Hoja4!I345+[3]Hoja5!I345+[3]Hoja6!I345+[3]Hoja7!I345+[3]Hoja8!I346+[3]Hoja9!I345+[3]Hoja10!I345+[3]Hoja12!I345+[3]Hoja13!I345+[3]Hoja15!I345+[3]Hoja14!I345+[3]Hoja11!I345+[3]Hoja16!I345+[3]Hoja17!I345+[3]Hoja18!I345+[3]Hoja19!I345</f>
        <v>0</v>
      </c>
      <c r="J344" s="63">
        <f>SUBTOTAL(9,G344:I344)</f>
        <v>0</v>
      </c>
      <c r="K344" s="64">
        <f>IFERROR(J344/$J$18*100,"0.00")</f>
        <v>0</v>
      </c>
    </row>
    <row r="345" spans="1:11" ht="12.75" x14ac:dyDescent="0.2">
      <c r="A345" s="555">
        <v>2</v>
      </c>
      <c r="B345" s="547">
        <v>4</v>
      </c>
      <c r="C345" s="547">
        <v>1</v>
      </c>
      <c r="D345" s="547">
        <v>2</v>
      </c>
      <c r="E345" s="547" t="s">
        <v>315</v>
      </c>
      <c r="F345" s="550" t="s">
        <v>378</v>
      </c>
      <c r="G345" s="37">
        <f>+[3]Hoja3!G346+[3]Hoja4!G346+[3]Hoja5!G346+[3]Hoja6!G346+[3]Hoja7!G346+[3]Hoja8!G347+[3]Hoja9!G346+[3]Hoja10!G346+[3]Hoja12!G346+[3]Hoja13!G346+[3]Hoja15!G346+[3]Hoja14!G346+[3]Hoja11!G346+[3]Hoja16!G346+[3]Hoja17!G346+[3]Hoja18!G346+[3]Hoja19!G346</f>
        <v>0</v>
      </c>
      <c r="H345" s="37">
        <f>+'[3]Formulario PPGR8'!G345</f>
        <v>0</v>
      </c>
      <c r="I345" s="37">
        <f>+[3]Hoja3!I346+[3]Hoja4!I346+[3]Hoja5!I346+[3]Hoja6!I346+[3]Hoja7!I346+[3]Hoja8!I347+[3]Hoja9!I346+[3]Hoja10!I346+[3]Hoja12!I346+[3]Hoja13!I346+[3]Hoja15!I346+[3]Hoja14!I346+[3]Hoja11!I346+[3]Hoja16!I346+[3]Hoja17!I346+[3]Hoja18!I346+[3]Hoja19!I346</f>
        <v>0</v>
      </c>
      <c r="J345" s="63">
        <f>SUBTOTAL(9,G345:I345)</f>
        <v>0</v>
      </c>
      <c r="K345" s="64">
        <f>IFERROR(J345/$J$18*100,"0.00")</f>
        <v>0</v>
      </c>
    </row>
    <row r="346" spans="1:11" ht="12.75" x14ac:dyDescent="0.2">
      <c r="A346" s="555">
        <v>2</v>
      </c>
      <c r="B346" s="547">
        <v>4</v>
      </c>
      <c r="C346" s="547">
        <v>1</v>
      </c>
      <c r="D346" s="547">
        <v>2</v>
      </c>
      <c r="E346" s="547" t="s">
        <v>316</v>
      </c>
      <c r="F346" s="550" t="s">
        <v>379</v>
      </c>
      <c r="G346" s="37">
        <f>+[3]Hoja3!G347+[3]Hoja4!G347+[3]Hoja5!G347+[3]Hoja6!G347+[3]Hoja7!G347+[3]Hoja8!G348+[3]Hoja9!G347+[3]Hoja10!G347+[3]Hoja12!G347+[3]Hoja13!G347+[3]Hoja15!G347+[3]Hoja14!G347+[3]Hoja11!G347+[3]Hoja16!G347+[3]Hoja17!G347+[3]Hoja18!G347+[3]Hoja19!G347</f>
        <v>0</v>
      </c>
      <c r="H346" s="37">
        <f>+'[3]Formulario PPGR8'!G346</f>
        <v>0</v>
      </c>
      <c r="I346" s="37">
        <f>+[3]Hoja3!I347+[3]Hoja4!I347+[3]Hoja5!I347+[3]Hoja6!I347+[3]Hoja7!I347+[3]Hoja8!I348+[3]Hoja9!I347+[3]Hoja10!I347+[3]Hoja12!I347+[3]Hoja13!I347+[3]Hoja15!I347+[3]Hoja14!I347+[3]Hoja11!I347+[3]Hoja16!I347+[3]Hoja17!I347+[3]Hoja18!I347+[3]Hoja19!I347</f>
        <v>0</v>
      </c>
      <c r="J346" s="63">
        <f>SUBTOTAL(9,G346:I346)</f>
        <v>0</v>
      </c>
      <c r="K346" s="64">
        <f>IFERROR(J346/$J$18*100,"0.00")</f>
        <v>0</v>
      </c>
    </row>
    <row r="347" spans="1:11" ht="12.75" x14ac:dyDescent="0.2">
      <c r="A347" s="543">
        <v>2</v>
      </c>
      <c r="B347" s="544">
        <v>4</v>
      </c>
      <c r="C347" s="544">
        <v>1</v>
      </c>
      <c r="D347" s="544">
        <v>4</v>
      </c>
      <c r="E347" s="547"/>
      <c r="F347" s="567" t="s">
        <v>380</v>
      </c>
      <c r="G347" s="41">
        <f>+G348+G349</f>
        <v>0</v>
      </c>
      <c r="H347" s="41">
        <f>+H348+H349</f>
        <v>0</v>
      </c>
      <c r="I347" s="41">
        <f>+I348+I349</f>
        <v>0</v>
      </c>
      <c r="J347" s="41">
        <f>+J348+J349</f>
        <v>0</v>
      </c>
      <c r="K347" s="42">
        <f>+K348+K349</f>
        <v>0</v>
      </c>
    </row>
    <row r="348" spans="1:11" ht="12.75" x14ac:dyDescent="0.2">
      <c r="A348" s="43">
        <v>2</v>
      </c>
      <c r="B348" s="44">
        <v>4</v>
      </c>
      <c r="C348" s="44">
        <v>1</v>
      </c>
      <c r="D348" s="44">
        <v>4</v>
      </c>
      <c r="E348" s="547" t="s">
        <v>314</v>
      </c>
      <c r="F348" s="45" t="s">
        <v>381</v>
      </c>
      <c r="G348" s="37">
        <f>+[3]Hoja3!G349+[3]Hoja4!G349+[3]Hoja5!G349+[3]Hoja6!G349+[3]Hoja7!G349+[3]Hoja8!G350+[3]Hoja9!G349+[3]Hoja10!G349+[3]Hoja12!G349+[3]Hoja13!G349+[3]Hoja15!G349+[3]Hoja14!G349+[3]Hoja11!G349+[3]Hoja16!G349+[3]Hoja17!G349+[3]Hoja18!G349+[3]Hoja19!G349</f>
        <v>0</v>
      </c>
      <c r="H348" s="37">
        <f>+'[3]Formulario PPGR8'!G348</f>
        <v>0</v>
      </c>
      <c r="I348" s="37">
        <f>+[3]Hoja3!I349+[3]Hoja4!I349+[3]Hoja5!I349+[3]Hoja6!I349+[3]Hoja7!I349+[3]Hoja8!I350+[3]Hoja9!I349+[3]Hoja10!I349+[3]Hoja12!I349+[3]Hoja13!I349+[3]Hoja15!I349+[3]Hoja14!I349+[3]Hoja11!I349+[3]Hoja16!I349+[3]Hoja17!I349+[3]Hoja18!I349+[3]Hoja19!I349</f>
        <v>0</v>
      </c>
      <c r="J348" s="63">
        <f>SUBTOTAL(9,G348:I348)</f>
        <v>0</v>
      </c>
      <c r="K348" s="64">
        <f>IFERROR(J348/$J$18*100,"0.00")</f>
        <v>0</v>
      </c>
    </row>
    <row r="349" spans="1:11" ht="12.75" x14ac:dyDescent="0.2">
      <c r="A349" s="555">
        <v>2</v>
      </c>
      <c r="B349" s="547">
        <v>4</v>
      </c>
      <c r="C349" s="547">
        <v>1</v>
      </c>
      <c r="D349" s="547">
        <v>4</v>
      </c>
      <c r="E349" s="547" t="s">
        <v>315</v>
      </c>
      <c r="F349" s="550" t="s">
        <v>382</v>
      </c>
      <c r="G349" s="37">
        <f>+[3]Hoja3!G350+[3]Hoja4!G350+[3]Hoja5!G350+[3]Hoja6!G350+[3]Hoja7!G350+[3]Hoja8!G351+[3]Hoja9!G350+[3]Hoja10!G350+[3]Hoja12!G350+[3]Hoja13!G350+[3]Hoja15!G350+[3]Hoja14!G350+[3]Hoja11!G350+[3]Hoja16!G350+[3]Hoja17!G350+[3]Hoja18!G350+[3]Hoja19!G350</f>
        <v>0</v>
      </c>
      <c r="H349" s="37">
        <f>+'[3]Formulario PPGR8'!G349</f>
        <v>0</v>
      </c>
      <c r="I349" s="37">
        <f>+[3]Hoja3!I350+[3]Hoja4!I350+[3]Hoja5!I350+[3]Hoja6!I350+[3]Hoja7!I350+[3]Hoja8!I351+[3]Hoja9!I350+[3]Hoja10!I350+[3]Hoja12!I350+[3]Hoja13!I350+[3]Hoja15!I350+[3]Hoja14!I350+[3]Hoja11!I350+[3]Hoja16!I350+[3]Hoja17!I350+[3]Hoja18!I350+[3]Hoja19!I350</f>
        <v>0</v>
      </c>
      <c r="J349" s="63">
        <f>SUBTOTAL(9,G349:I349)</f>
        <v>0</v>
      </c>
      <c r="K349" s="64">
        <f>IFERROR(J349/$J$18*100,"0.00")</f>
        <v>0</v>
      </c>
    </row>
    <row r="350" spans="1:11" ht="12.75" x14ac:dyDescent="0.2">
      <c r="A350" s="557">
        <v>2</v>
      </c>
      <c r="B350" s="544">
        <v>4</v>
      </c>
      <c r="C350" s="544">
        <v>1</v>
      </c>
      <c r="D350" s="544">
        <v>5</v>
      </c>
      <c r="E350" s="544"/>
      <c r="F350" s="567" t="s">
        <v>383</v>
      </c>
      <c r="G350" s="35">
        <f>+G351</f>
        <v>0</v>
      </c>
      <c r="H350" s="35">
        <f>+H351</f>
        <v>0</v>
      </c>
      <c r="I350" s="35">
        <f>+I351</f>
        <v>0</v>
      </c>
      <c r="J350" s="35">
        <f>+J351</f>
        <v>0</v>
      </c>
      <c r="K350" s="36">
        <f>+K351</f>
        <v>0</v>
      </c>
    </row>
    <row r="351" spans="1:11" ht="12.75" x14ac:dyDescent="0.2">
      <c r="A351" s="555">
        <v>2</v>
      </c>
      <c r="B351" s="547">
        <v>4</v>
      </c>
      <c r="C351" s="547">
        <v>1</v>
      </c>
      <c r="D351" s="547">
        <v>5</v>
      </c>
      <c r="E351" s="547" t="s">
        <v>314</v>
      </c>
      <c r="F351" s="550" t="s">
        <v>383</v>
      </c>
      <c r="G351" s="37">
        <f>+[3]Hoja3!G352+[3]Hoja4!G352+[3]Hoja5!G352+[3]Hoja6!G352+[3]Hoja7!G352+[3]Hoja8!G353+[3]Hoja9!G352+[3]Hoja10!G352+[3]Hoja12!G352+[3]Hoja13!G352+[3]Hoja15!G352+[3]Hoja14!G352+[3]Hoja11!G352+[3]Hoja16!G352+[3]Hoja17!G352+[3]Hoja18!G352+[3]Hoja19!G352</f>
        <v>0</v>
      </c>
      <c r="H351" s="37">
        <f>+'[3]Formulario PPGR8'!G351</f>
        <v>0</v>
      </c>
      <c r="I351" s="37">
        <f>+[3]Hoja3!I352+[3]Hoja4!I352+[3]Hoja5!I352+[3]Hoja6!I352+[3]Hoja7!I352+[3]Hoja8!I353+[3]Hoja9!I352+[3]Hoja10!I352+[3]Hoja12!I352+[3]Hoja13!I352+[3]Hoja15!I352+[3]Hoja14!I352+[3]Hoja11!I352+[3]Hoja16!I352+[3]Hoja17!I352+[3]Hoja18!I352+[3]Hoja19!I352</f>
        <v>0</v>
      </c>
      <c r="J351" s="63">
        <f>SUBTOTAL(9,G351:I351)</f>
        <v>0</v>
      </c>
      <c r="K351" s="64">
        <f>IFERROR(J351/$J$18*100,"0.00")</f>
        <v>0</v>
      </c>
    </row>
    <row r="352" spans="1:11" ht="12.75" x14ac:dyDescent="0.2">
      <c r="A352" s="543">
        <v>2</v>
      </c>
      <c r="B352" s="544">
        <v>4</v>
      </c>
      <c r="C352" s="544">
        <v>1</v>
      </c>
      <c r="D352" s="544">
        <v>6</v>
      </c>
      <c r="E352" s="547"/>
      <c r="F352" s="567" t="s">
        <v>384</v>
      </c>
      <c r="G352" s="41">
        <f>+G353</f>
        <v>0</v>
      </c>
      <c r="H352" s="41">
        <f>+H353</f>
        <v>0</v>
      </c>
      <c r="I352" s="41">
        <f>+I353</f>
        <v>0</v>
      </c>
      <c r="J352" s="41">
        <f>+J353</f>
        <v>0</v>
      </c>
      <c r="K352" s="42">
        <f>+K353</f>
        <v>0</v>
      </c>
    </row>
    <row r="353" spans="1:11" ht="12.75" x14ac:dyDescent="0.2">
      <c r="A353" s="555">
        <v>2</v>
      </c>
      <c r="B353" s="547">
        <v>4</v>
      </c>
      <c r="C353" s="547">
        <v>1</v>
      </c>
      <c r="D353" s="547">
        <v>6</v>
      </c>
      <c r="E353" s="547" t="s">
        <v>314</v>
      </c>
      <c r="F353" s="550" t="s">
        <v>385</v>
      </c>
      <c r="G353" s="37">
        <f>+[3]Hoja3!G354+[3]Hoja4!G354+[3]Hoja5!G354+[3]Hoja6!G354+[3]Hoja7!G354+[3]Hoja8!G355+[3]Hoja9!G354+[3]Hoja10!G354+[3]Hoja12!G354+[3]Hoja13!G354+[3]Hoja15!G354+[3]Hoja14!G354+[3]Hoja11!G354+[3]Hoja16!G354+[3]Hoja17!G354+[3]Hoja18!G354+[3]Hoja19!G354</f>
        <v>0</v>
      </c>
      <c r="H353" s="37">
        <f>+'[3]Formulario PPGR8'!G353</f>
        <v>0</v>
      </c>
      <c r="I353" s="37">
        <f>+[3]Hoja3!I354+[3]Hoja4!I354+[3]Hoja5!I354+[3]Hoja6!I354+[3]Hoja7!I354+[3]Hoja8!I355+[3]Hoja9!I354+[3]Hoja10!I354+[3]Hoja12!I354+[3]Hoja13!I354+[3]Hoja15!I354+[3]Hoja14!I354+[3]Hoja11!I354+[3]Hoja16!I354+[3]Hoja17!I354+[3]Hoja18!I354+[3]Hoja19!I354</f>
        <v>0</v>
      </c>
      <c r="J353" s="63">
        <f>SUBTOTAL(9,G353:I353)</f>
        <v>0</v>
      </c>
      <c r="K353" s="64">
        <f>IFERROR(J353/$J$18*100,"0.00")</f>
        <v>0</v>
      </c>
    </row>
    <row r="354" spans="1:11" ht="12.75" x14ac:dyDescent="0.2">
      <c r="A354" s="540">
        <v>2</v>
      </c>
      <c r="B354" s="541">
        <v>4</v>
      </c>
      <c r="C354" s="541">
        <v>2</v>
      </c>
      <c r="D354" s="541"/>
      <c r="E354" s="541"/>
      <c r="F354" s="542" t="s">
        <v>386</v>
      </c>
      <c r="G354" s="33">
        <f>+G355+G357+G361</f>
        <v>0</v>
      </c>
      <c r="H354" s="33">
        <f>+H355+H357+H361</f>
        <v>0</v>
      </c>
      <c r="I354" s="33">
        <f>+I355+I357+I361</f>
        <v>0</v>
      </c>
      <c r="J354" s="33">
        <f>+J355+J357+J361</f>
        <v>0</v>
      </c>
      <c r="K354" s="34">
        <f>+K355+K357+K361</f>
        <v>0</v>
      </c>
    </row>
    <row r="355" spans="1:11" ht="12.75" x14ac:dyDescent="0.2">
      <c r="A355" s="543">
        <v>2</v>
      </c>
      <c r="B355" s="544">
        <v>4</v>
      </c>
      <c r="C355" s="544">
        <v>2</v>
      </c>
      <c r="D355" s="544">
        <v>1</v>
      </c>
      <c r="E355" s="547"/>
      <c r="F355" s="551" t="s">
        <v>387</v>
      </c>
      <c r="G355" s="41">
        <f>+G356</f>
        <v>0</v>
      </c>
      <c r="H355" s="41">
        <f>+H356</f>
        <v>0</v>
      </c>
      <c r="I355" s="41">
        <f>+I356</f>
        <v>0</v>
      </c>
      <c r="J355" s="41">
        <f>+J356</f>
        <v>0</v>
      </c>
      <c r="K355" s="42">
        <f>+K356</f>
        <v>0</v>
      </c>
    </row>
    <row r="356" spans="1:11" ht="12.75" x14ac:dyDescent="0.2">
      <c r="A356" s="546">
        <v>2</v>
      </c>
      <c r="B356" s="547">
        <v>4</v>
      </c>
      <c r="C356" s="547">
        <v>2</v>
      </c>
      <c r="D356" s="547">
        <v>1</v>
      </c>
      <c r="E356" s="547" t="s">
        <v>314</v>
      </c>
      <c r="F356" s="550" t="s">
        <v>388</v>
      </c>
      <c r="G356" s="37">
        <f>+[3]Hoja3!G357+[3]Hoja4!G357+[3]Hoja5!G357+[3]Hoja6!G357+[3]Hoja7!G357+[3]Hoja8!G358+[3]Hoja9!G357+[3]Hoja10!G357+[3]Hoja12!G357+[3]Hoja13!G357+[3]Hoja15!G357+[3]Hoja14!G357+[3]Hoja11!G357+[3]Hoja16!G357+[3]Hoja17!G357+[3]Hoja18!G357+[3]Hoja19!G357</f>
        <v>0</v>
      </c>
      <c r="H356" s="37">
        <f>+'[3]Formulario PPGR8'!G356</f>
        <v>0</v>
      </c>
      <c r="I356" s="37">
        <f>+[3]Hoja3!I357+[3]Hoja4!I357+[3]Hoja5!I357+[3]Hoja6!I357+[3]Hoja7!I357+[3]Hoja8!I358+[3]Hoja9!I357+[3]Hoja10!I357+[3]Hoja12!I357+[3]Hoja13!I357+[3]Hoja15!I357+[3]Hoja14!I357+[3]Hoja11!I357+[3]Hoja16!I357+[3]Hoja17!I357+[3]Hoja18!I357+[3]Hoja19!I357</f>
        <v>0</v>
      </c>
      <c r="J356" s="37">
        <f>SUBTOTAL(9,G356:I356)</f>
        <v>0</v>
      </c>
      <c r="K356" s="38">
        <f>IFERROR(J356/$J$18*100,"0.00")</f>
        <v>0</v>
      </c>
    </row>
    <row r="357" spans="1:11" ht="12.75" x14ac:dyDescent="0.2">
      <c r="A357" s="543">
        <v>2</v>
      </c>
      <c r="B357" s="544">
        <v>4</v>
      </c>
      <c r="C357" s="544">
        <v>2</v>
      </c>
      <c r="D357" s="544">
        <v>2</v>
      </c>
      <c r="E357" s="547"/>
      <c r="F357" s="567" t="s">
        <v>389</v>
      </c>
      <c r="G357" s="35">
        <f>+G358+G359+G360</f>
        <v>0</v>
      </c>
      <c r="H357" s="35">
        <f>+H358+H359+H360</f>
        <v>0</v>
      </c>
      <c r="I357" s="35">
        <f>+I358+I359+I360</f>
        <v>0</v>
      </c>
      <c r="J357" s="35">
        <f>+J358+J359+J360</f>
        <v>0</v>
      </c>
      <c r="K357" s="36">
        <f>+K358+K359+K360</f>
        <v>0</v>
      </c>
    </row>
    <row r="358" spans="1:11" ht="22.5" x14ac:dyDescent="0.2">
      <c r="A358" s="546">
        <v>2</v>
      </c>
      <c r="B358" s="547">
        <v>4</v>
      </c>
      <c r="C358" s="547">
        <v>2</v>
      </c>
      <c r="D358" s="547">
        <v>2</v>
      </c>
      <c r="E358" s="547" t="s">
        <v>314</v>
      </c>
      <c r="F358" s="550" t="s">
        <v>390</v>
      </c>
      <c r="G358" s="37">
        <f>+[3]Hoja3!G359+[3]Hoja4!G359+[3]Hoja5!G359+[3]Hoja6!G359+[3]Hoja7!G359+[3]Hoja8!G360+[3]Hoja9!G359+[3]Hoja10!G359+[3]Hoja12!G359+[3]Hoja13!G359+[3]Hoja15!G359+[3]Hoja14!G359+[3]Hoja11!G359+[3]Hoja16!G359+[3]Hoja17!G359+[3]Hoja18!G359+[3]Hoja19!G359</f>
        <v>0</v>
      </c>
      <c r="H358" s="37">
        <f>+'[3]Formulario PPGR8'!G358</f>
        <v>0</v>
      </c>
      <c r="I358" s="37">
        <f>+[3]Hoja3!I359+[3]Hoja4!I359+[3]Hoja5!I359+[3]Hoja6!I359+[3]Hoja7!I359+[3]Hoja8!I360+[3]Hoja9!I359+[3]Hoja10!I359+[3]Hoja12!I359+[3]Hoja13!I359+[3]Hoja15!I359+[3]Hoja14!I359+[3]Hoja11!I359+[3]Hoja16!I359+[3]Hoja17!I359+[3]Hoja18!I359+[3]Hoja19!I359</f>
        <v>0</v>
      </c>
      <c r="J358" s="37">
        <f>SUBTOTAL(9,G358:I358)</f>
        <v>0</v>
      </c>
      <c r="K358" s="38">
        <f>IFERROR(J358/$J$18*100,"0.00")</f>
        <v>0</v>
      </c>
    </row>
    <row r="359" spans="1:11" ht="12.75" x14ac:dyDescent="0.2">
      <c r="A359" s="546">
        <v>2</v>
      </c>
      <c r="B359" s="547">
        <v>4</v>
      </c>
      <c r="C359" s="547">
        <v>2</v>
      </c>
      <c r="D359" s="547">
        <v>2</v>
      </c>
      <c r="E359" s="547" t="s">
        <v>315</v>
      </c>
      <c r="F359" s="550" t="s">
        <v>391</v>
      </c>
      <c r="G359" s="37">
        <f>+[3]Hoja3!G360+[3]Hoja4!G360+[3]Hoja5!G360+[3]Hoja6!G360+[3]Hoja7!G360+[3]Hoja8!G361+[3]Hoja9!G360+[3]Hoja10!G360+[3]Hoja12!G360+[3]Hoja13!G360+[3]Hoja15!G360+[3]Hoja14!G360+[3]Hoja11!G360+[3]Hoja16!G360+[3]Hoja17!G360+[3]Hoja18!G360+[3]Hoja19!G360</f>
        <v>0</v>
      </c>
      <c r="H359" s="37">
        <f>+'[3]Formulario PPGR8'!G359</f>
        <v>0</v>
      </c>
      <c r="I359" s="37">
        <f>+[3]Hoja3!I360+[3]Hoja4!I360+[3]Hoja5!I360+[3]Hoja6!I360+[3]Hoja7!I360+[3]Hoja8!I361+[3]Hoja9!I360+[3]Hoja10!I360+[3]Hoja12!I360+[3]Hoja13!I360+[3]Hoja15!I360+[3]Hoja14!I360+[3]Hoja11!I360+[3]Hoja16!I360+[3]Hoja17!I360+[3]Hoja18!I360+[3]Hoja19!I360</f>
        <v>0</v>
      </c>
      <c r="J359" s="37">
        <f>SUBTOTAL(9,G359:I359)</f>
        <v>0</v>
      </c>
      <c r="K359" s="38">
        <f>IFERROR(J359/$J$18*100,"0.00")</f>
        <v>0</v>
      </c>
    </row>
    <row r="360" spans="1:11" ht="22.5" x14ac:dyDescent="0.2">
      <c r="A360" s="546">
        <v>2</v>
      </c>
      <c r="B360" s="547">
        <v>4</v>
      </c>
      <c r="C360" s="547">
        <v>2</v>
      </c>
      <c r="D360" s="547">
        <v>2</v>
      </c>
      <c r="E360" s="547" t="s">
        <v>316</v>
      </c>
      <c r="F360" s="550" t="s">
        <v>392</v>
      </c>
      <c r="G360" s="37">
        <f>+[3]Hoja3!G361+[3]Hoja4!G361+[3]Hoja5!G361+[3]Hoja6!G361+[3]Hoja7!G361+[3]Hoja8!G362+[3]Hoja9!G361+[3]Hoja10!G361+[3]Hoja12!G361+[3]Hoja13!G361+[3]Hoja15!G361+[3]Hoja14!G361+[3]Hoja11!G361+[3]Hoja16!G361+[3]Hoja17!G361+[3]Hoja18!G361+[3]Hoja19!G361</f>
        <v>0</v>
      </c>
      <c r="H360" s="37">
        <f>+'[3]Formulario PPGR8'!G360</f>
        <v>0</v>
      </c>
      <c r="I360" s="37">
        <f>+[3]Hoja3!I361+[3]Hoja4!I361+[3]Hoja5!I361+[3]Hoja6!I361+[3]Hoja7!I361+[3]Hoja8!I362+[3]Hoja9!I361+[3]Hoja10!I361+[3]Hoja12!I361+[3]Hoja13!I361+[3]Hoja15!I361+[3]Hoja14!I361+[3]Hoja11!I361+[3]Hoja16!I361+[3]Hoja17!I361+[3]Hoja18!I361+[3]Hoja19!I361</f>
        <v>0</v>
      </c>
      <c r="J360" s="37">
        <f>SUBTOTAL(9,G360:I360)</f>
        <v>0</v>
      </c>
      <c r="K360" s="38">
        <f>IFERROR(J360/$J$18*100,"0.00")</f>
        <v>0</v>
      </c>
    </row>
    <row r="361" spans="1:11" ht="12.75" x14ac:dyDescent="0.2">
      <c r="A361" s="551">
        <v>2</v>
      </c>
      <c r="B361" s="544">
        <v>4</v>
      </c>
      <c r="C361" s="544">
        <v>2</v>
      </c>
      <c r="D361" s="544">
        <v>3</v>
      </c>
      <c r="E361" s="544"/>
      <c r="F361" s="567" t="s">
        <v>393</v>
      </c>
      <c r="G361" s="41">
        <f>G362+G363+G364</f>
        <v>0</v>
      </c>
      <c r="H361" s="41">
        <f>H362+H363+H364</f>
        <v>0</v>
      </c>
      <c r="I361" s="41">
        <f>I362+I363+I364</f>
        <v>0</v>
      </c>
      <c r="J361" s="41">
        <f>J362+J363+J364</f>
        <v>0</v>
      </c>
      <c r="K361" s="42">
        <f>K362+K363+K364</f>
        <v>0</v>
      </c>
    </row>
    <row r="362" spans="1:11" ht="12.75" x14ac:dyDescent="0.2">
      <c r="A362" s="548">
        <v>2</v>
      </c>
      <c r="B362" s="547">
        <v>4</v>
      </c>
      <c r="C362" s="547">
        <v>2</v>
      </c>
      <c r="D362" s="547">
        <v>3</v>
      </c>
      <c r="E362" s="547" t="s">
        <v>314</v>
      </c>
      <c r="F362" s="550" t="s">
        <v>394</v>
      </c>
      <c r="G362" s="37">
        <f>+[3]Hoja3!G363+[3]Hoja4!G363+[3]Hoja5!G363+[3]Hoja6!G363+[3]Hoja7!G363+[3]Hoja8!G364+[3]Hoja9!G363+[3]Hoja10!G363+[3]Hoja12!G363+[3]Hoja13!G363+[3]Hoja15!G363+[3]Hoja14!G363+[3]Hoja11!G363+[3]Hoja16!G363+[3]Hoja17!G363+[3]Hoja18!G363+[3]Hoja19!G363</f>
        <v>0</v>
      </c>
      <c r="H362" s="37">
        <f>+'[3]Formulario PPGR8'!G362</f>
        <v>0</v>
      </c>
      <c r="I362" s="37">
        <f>+[3]Hoja3!I363+[3]Hoja4!I363+[3]Hoja5!I363+[3]Hoja6!I363+[3]Hoja7!I363+[3]Hoja8!I364+[3]Hoja9!I363+[3]Hoja10!I363+[3]Hoja12!I363+[3]Hoja13!I363+[3]Hoja15!I363+[3]Hoja14!I363+[3]Hoja11!I363+[3]Hoja16!I363+[3]Hoja17!I363+[3]Hoja18!I363+[3]Hoja19!I363</f>
        <v>0</v>
      </c>
      <c r="J362" s="37">
        <f>SUBTOTAL(9,G362:I362)</f>
        <v>0</v>
      </c>
      <c r="K362" s="38">
        <f>IFERROR(J362/$J$18*100,"0.00")</f>
        <v>0</v>
      </c>
    </row>
    <row r="363" spans="1:11" ht="12.75" x14ac:dyDescent="0.2">
      <c r="A363" s="548">
        <v>2</v>
      </c>
      <c r="B363" s="547">
        <v>4</v>
      </c>
      <c r="C363" s="547">
        <v>2</v>
      </c>
      <c r="D363" s="547">
        <v>3</v>
      </c>
      <c r="E363" s="547" t="s">
        <v>315</v>
      </c>
      <c r="F363" s="550" t="s">
        <v>395</v>
      </c>
      <c r="G363" s="37">
        <f>+[3]Hoja3!G364+[3]Hoja4!G364+[3]Hoja5!G364+[3]Hoja6!G364+[3]Hoja7!G364+[3]Hoja8!G365+[3]Hoja9!G364+[3]Hoja10!G364+[3]Hoja12!G364+[3]Hoja13!G364+[3]Hoja15!G364+[3]Hoja14!G364+[3]Hoja11!G364+[3]Hoja16!G364+[3]Hoja17!G364+[3]Hoja18!G364+[3]Hoja19!G364</f>
        <v>0</v>
      </c>
      <c r="H363" s="37">
        <f>+'[3]Formulario PPGR8'!G363</f>
        <v>0</v>
      </c>
      <c r="I363" s="37">
        <f>+[3]Hoja3!I364+[3]Hoja4!I364+[3]Hoja5!I364+[3]Hoja6!I364+[3]Hoja7!I364+[3]Hoja8!I365+[3]Hoja9!I364+[3]Hoja10!I364+[3]Hoja12!I364+[3]Hoja13!I364+[3]Hoja15!I364+[3]Hoja14!I364+[3]Hoja11!I364+[3]Hoja16!I364+[3]Hoja17!I364+[3]Hoja18!I364+[3]Hoja19!I364</f>
        <v>0</v>
      </c>
      <c r="J363" s="37">
        <f>SUBTOTAL(9,G363:I363)</f>
        <v>0</v>
      </c>
      <c r="K363" s="38">
        <f>IFERROR(J363/$J$18*100,"0.00")</f>
        <v>0</v>
      </c>
    </row>
    <row r="364" spans="1:11" ht="22.5" x14ac:dyDescent="0.2">
      <c r="A364" s="548">
        <v>2</v>
      </c>
      <c r="B364" s="547">
        <v>4</v>
      </c>
      <c r="C364" s="547">
        <v>2</v>
      </c>
      <c r="D364" s="547">
        <v>3</v>
      </c>
      <c r="E364" s="547" t="s">
        <v>316</v>
      </c>
      <c r="F364" s="550" t="s">
        <v>396</v>
      </c>
      <c r="G364" s="37">
        <f>+[3]Hoja3!G365+[3]Hoja4!G365+[3]Hoja5!G365+[3]Hoja6!G365+[3]Hoja7!G365+[3]Hoja8!G366+[3]Hoja9!G365+[3]Hoja10!G365+[3]Hoja12!G365+[3]Hoja13!G365+[3]Hoja15!G365+[3]Hoja14!G365+[3]Hoja11!G365+[3]Hoja16!G365+[3]Hoja17!G365+[3]Hoja18!G365+[3]Hoja19!G365</f>
        <v>0</v>
      </c>
      <c r="H364" s="37">
        <f>+'[3]Formulario PPGR8'!G364</f>
        <v>0</v>
      </c>
      <c r="I364" s="37">
        <f>+[3]Hoja3!I365+[3]Hoja4!I365+[3]Hoja5!I365+[3]Hoja6!I365+[3]Hoja7!I365+[3]Hoja8!I366+[3]Hoja9!I365+[3]Hoja10!I365+[3]Hoja12!I365+[3]Hoja13!I365+[3]Hoja15!I365+[3]Hoja14!I365+[3]Hoja11!I365+[3]Hoja16!I365+[3]Hoja17!I365+[3]Hoja18!I365+[3]Hoja19!I365</f>
        <v>0</v>
      </c>
      <c r="J364" s="37">
        <f>SUBTOTAL(9,G364:I364)</f>
        <v>0</v>
      </c>
      <c r="K364" s="38">
        <f>IFERROR(J364/$J$18*100,"0.00")</f>
        <v>0</v>
      </c>
    </row>
    <row r="365" spans="1:11" ht="12.75" x14ac:dyDescent="0.2">
      <c r="A365" s="540">
        <v>2</v>
      </c>
      <c r="B365" s="541">
        <v>4</v>
      </c>
      <c r="C365" s="541">
        <v>4</v>
      </c>
      <c r="D365" s="541"/>
      <c r="E365" s="541"/>
      <c r="F365" s="542" t="s">
        <v>397</v>
      </c>
      <c r="G365" s="33">
        <f>+G366</f>
        <v>0</v>
      </c>
      <c r="H365" s="33">
        <f>+H366</f>
        <v>0</v>
      </c>
      <c r="I365" s="33">
        <f>+I366</f>
        <v>0</v>
      </c>
      <c r="J365" s="33">
        <f>+J366</f>
        <v>0</v>
      </c>
      <c r="K365" s="34">
        <f>+K366</f>
        <v>0</v>
      </c>
    </row>
    <row r="366" spans="1:11" ht="12.75" x14ac:dyDescent="0.2">
      <c r="A366" s="551">
        <v>2</v>
      </c>
      <c r="B366" s="544">
        <v>4</v>
      </c>
      <c r="C366" s="544">
        <v>4</v>
      </c>
      <c r="D366" s="544">
        <v>1</v>
      </c>
      <c r="E366" s="544"/>
      <c r="F366" s="567" t="s">
        <v>398</v>
      </c>
      <c r="G366" s="41">
        <f>+G367+G368+G369</f>
        <v>0</v>
      </c>
      <c r="H366" s="41">
        <f>+H367+H368+H369</f>
        <v>0</v>
      </c>
      <c r="I366" s="41">
        <f>+I367+I368+I369</f>
        <v>0</v>
      </c>
      <c r="J366" s="41">
        <f>+J367+J368+J369</f>
        <v>0</v>
      </c>
      <c r="K366" s="42">
        <f>+K367+K368+K369</f>
        <v>0</v>
      </c>
    </row>
    <row r="367" spans="1:11" ht="12.75" x14ac:dyDescent="0.2">
      <c r="A367" s="548">
        <v>2</v>
      </c>
      <c r="B367" s="547">
        <v>4</v>
      </c>
      <c r="C367" s="547">
        <v>4</v>
      </c>
      <c r="D367" s="547">
        <v>1</v>
      </c>
      <c r="E367" s="547" t="s">
        <v>314</v>
      </c>
      <c r="F367" s="550" t="s">
        <v>399</v>
      </c>
      <c r="G367" s="37">
        <f>+[3]Hoja3!G368+[3]Hoja4!G368+[3]Hoja5!G368+[3]Hoja6!G368+[3]Hoja7!G368+[3]Hoja8!G369+[3]Hoja9!G368+[3]Hoja10!G368+[3]Hoja12!G368+[3]Hoja13!G368+[3]Hoja15!G368+[3]Hoja14!G368+[3]Hoja11!G368+[3]Hoja16!G368+[3]Hoja17!G368+[3]Hoja18!G368+[3]Hoja19!G368</f>
        <v>0</v>
      </c>
      <c r="H367" s="37">
        <f>+'[3]Formulario PPGR8'!G367</f>
        <v>0</v>
      </c>
      <c r="I367" s="37">
        <f>+[3]Hoja3!I368+[3]Hoja4!I368+[3]Hoja5!I368+[3]Hoja6!I368+[3]Hoja7!I368+[3]Hoja8!I369+[3]Hoja9!I368+[3]Hoja10!I368+[3]Hoja12!I368+[3]Hoja13!I368+[3]Hoja15!I368+[3]Hoja14!I368+[3]Hoja11!I368+[3]Hoja16!I368+[3]Hoja17!I368+[3]Hoja18!I368+[3]Hoja19!I368</f>
        <v>0</v>
      </c>
      <c r="J367" s="63">
        <f>SUBTOTAL(9,G367:I367)</f>
        <v>0</v>
      </c>
      <c r="K367" s="64">
        <f>IFERROR(J367/$J$18*100,"0.00")</f>
        <v>0</v>
      </c>
    </row>
    <row r="368" spans="1:11" ht="12.75" x14ac:dyDescent="0.2">
      <c r="A368" s="548">
        <v>2</v>
      </c>
      <c r="B368" s="547">
        <v>4</v>
      </c>
      <c r="C368" s="547">
        <v>4</v>
      </c>
      <c r="D368" s="547">
        <v>1</v>
      </c>
      <c r="E368" s="547" t="s">
        <v>315</v>
      </c>
      <c r="F368" s="550" t="s">
        <v>400</v>
      </c>
      <c r="G368" s="37">
        <f>+[3]Hoja3!G369+[3]Hoja4!G369+[3]Hoja5!G369+[3]Hoja6!G369+[3]Hoja7!G369+[3]Hoja8!G370+[3]Hoja9!G369+[3]Hoja10!G369+[3]Hoja12!G369+[3]Hoja13!G369+[3]Hoja15!G369+[3]Hoja14!G369+[3]Hoja11!G369+[3]Hoja16!G369+[3]Hoja17!G369+[3]Hoja18!G369+[3]Hoja19!G369</f>
        <v>0</v>
      </c>
      <c r="H368" s="37">
        <f>+'[3]Formulario PPGR8'!G368</f>
        <v>0</v>
      </c>
      <c r="I368" s="37">
        <f>+[3]Hoja3!I369+[3]Hoja4!I369+[3]Hoja5!I369+[3]Hoja6!I369+[3]Hoja7!I369+[3]Hoja8!I370+[3]Hoja9!I369+[3]Hoja10!I369+[3]Hoja12!I369+[3]Hoja13!I369+[3]Hoja15!I369+[3]Hoja14!I369+[3]Hoja11!I369+[3]Hoja16!I369+[3]Hoja17!I369+[3]Hoja18!I369+[3]Hoja19!I369</f>
        <v>0</v>
      </c>
      <c r="J368" s="63">
        <f>SUBTOTAL(9,G368:I368)</f>
        <v>0</v>
      </c>
      <c r="K368" s="64">
        <f>IFERROR(J368/$J$18*100,"0.00")</f>
        <v>0</v>
      </c>
    </row>
    <row r="369" spans="1:11" ht="22.5" x14ac:dyDescent="0.2">
      <c r="A369" s="548">
        <v>2</v>
      </c>
      <c r="B369" s="547">
        <v>4</v>
      </c>
      <c r="C369" s="547">
        <v>4</v>
      </c>
      <c r="D369" s="547">
        <v>1</v>
      </c>
      <c r="E369" s="547" t="s">
        <v>316</v>
      </c>
      <c r="F369" s="550" t="s">
        <v>401</v>
      </c>
      <c r="G369" s="37">
        <f>+[3]Hoja3!G370+[3]Hoja4!G370+[3]Hoja5!G370+[3]Hoja6!G370+[3]Hoja7!G370+[3]Hoja8!G371+[3]Hoja9!G370+[3]Hoja10!G370+[3]Hoja12!G370+[3]Hoja13!G370+[3]Hoja15!G370+[3]Hoja14!G370+[3]Hoja11!G370+[3]Hoja16!G370+[3]Hoja17!G370+[3]Hoja18!G370+[3]Hoja19!G370</f>
        <v>0</v>
      </c>
      <c r="H369" s="37">
        <f>+'[3]Formulario PPGR8'!G369</f>
        <v>0</v>
      </c>
      <c r="I369" s="37">
        <f>+[3]Hoja3!I370+[3]Hoja4!I370+[3]Hoja5!I370+[3]Hoja6!I370+[3]Hoja7!I370+[3]Hoja8!I371+[3]Hoja9!I370+[3]Hoja10!I370+[3]Hoja12!I370+[3]Hoja13!I370+[3]Hoja15!I370+[3]Hoja14!I370+[3]Hoja11!I370+[3]Hoja16!I370+[3]Hoja17!I370+[3]Hoja18!I370+[3]Hoja19!I370</f>
        <v>0</v>
      </c>
      <c r="J369" s="63">
        <f>SUBTOTAL(9,G369:I369)</f>
        <v>0</v>
      </c>
      <c r="K369" s="64">
        <f>IFERROR(J369/$J$18*100,"0.00")</f>
        <v>0</v>
      </c>
    </row>
    <row r="370" spans="1:11" ht="12.75" x14ac:dyDescent="0.2">
      <c r="A370" s="540">
        <v>2</v>
      </c>
      <c r="B370" s="541">
        <v>4</v>
      </c>
      <c r="C370" s="541">
        <v>6</v>
      </c>
      <c r="D370" s="541"/>
      <c r="E370" s="541"/>
      <c r="F370" s="542" t="s">
        <v>402</v>
      </c>
      <c r="G370" s="33">
        <f>+G371+G373+G375+G377</f>
        <v>0</v>
      </c>
      <c r="H370" s="33">
        <f>+H371+H373+H375+H377</f>
        <v>0</v>
      </c>
      <c r="I370" s="33">
        <f>+I371+I373+I375+I377</f>
        <v>0</v>
      </c>
      <c r="J370" s="33">
        <f>+J371+J373+J375+J377</f>
        <v>0</v>
      </c>
      <c r="K370" s="34">
        <f>+K371+K373+K375+K377</f>
        <v>0</v>
      </c>
    </row>
    <row r="371" spans="1:11" ht="12.75" x14ac:dyDescent="0.2">
      <c r="A371" s="557">
        <v>2</v>
      </c>
      <c r="B371" s="544">
        <v>4</v>
      </c>
      <c r="C371" s="544">
        <v>6</v>
      </c>
      <c r="D371" s="544">
        <v>1</v>
      </c>
      <c r="E371" s="544"/>
      <c r="F371" s="567" t="s">
        <v>403</v>
      </c>
      <c r="G371" s="41">
        <f>+G372</f>
        <v>0</v>
      </c>
      <c r="H371" s="41">
        <f>+H372</f>
        <v>0</v>
      </c>
      <c r="I371" s="41">
        <f>+I372</f>
        <v>0</v>
      </c>
      <c r="J371" s="41">
        <f>+J372</f>
        <v>0</v>
      </c>
      <c r="K371" s="42">
        <f>+K372</f>
        <v>0</v>
      </c>
    </row>
    <row r="372" spans="1:11" ht="12.75" x14ac:dyDescent="0.2">
      <c r="A372" s="555">
        <v>2</v>
      </c>
      <c r="B372" s="547">
        <v>4</v>
      </c>
      <c r="C372" s="547">
        <v>6</v>
      </c>
      <c r="D372" s="547">
        <v>1</v>
      </c>
      <c r="E372" s="547" t="s">
        <v>314</v>
      </c>
      <c r="F372" s="550" t="s">
        <v>403</v>
      </c>
      <c r="G372" s="37">
        <f>+[3]Hoja3!G373+[3]Hoja4!G373+[3]Hoja5!G373+[3]Hoja6!G373+[3]Hoja7!G373+[3]Hoja8!G374+[3]Hoja9!G373+[3]Hoja10!G373+[3]Hoja12!G373+[3]Hoja13!G373+[3]Hoja15!G373+[3]Hoja14!G373+[3]Hoja11!G373+[3]Hoja16!G373+[3]Hoja17!G373+[3]Hoja18!G373+[3]Hoja19!G373</f>
        <v>0</v>
      </c>
      <c r="H372" s="37">
        <f>+'[3]Formulario PPGR8'!G372</f>
        <v>0</v>
      </c>
      <c r="I372" s="37">
        <f>+[3]Hoja3!I373+[3]Hoja4!I373+[3]Hoja5!I373+[3]Hoja6!I373+[3]Hoja7!I373+[3]Hoja8!I374+[3]Hoja9!I373+[3]Hoja10!I373+[3]Hoja12!I373+[3]Hoja13!I373+[3]Hoja15!I373+[3]Hoja14!I373+[3]Hoja11!I373+[3]Hoja16!I373+[3]Hoja17!I373+[3]Hoja18!I373+[3]Hoja19!I373</f>
        <v>0</v>
      </c>
      <c r="J372" s="63">
        <f>SUBTOTAL(9,G372:I372)</f>
        <v>0</v>
      </c>
      <c r="K372" s="64">
        <f>IFERROR(J372/$J$18*100,"0.00")</f>
        <v>0</v>
      </c>
    </row>
    <row r="373" spans="1:11" ht="12.75" x14ac:dyDescent="0.2">
      <c r="A373" s="557">
        <v>2</v>
      </c>
      <c r="B373" s="544">
        <v>4</v>
      </c>
      <c r="C373" s="544">
        <v>6</v>
      </c>
      <c r="D373" s="544">
        <v>2</v>
      </c>
      <c r="E373" s="544"/>
      <c r="F373" s="567" t="s">
        <v>404</v>
      </c>
      <c r="G373" s="35">
        <f>+G374</f>
        <v>0</v>
      </c>
      <c r="H373" s="35">
        <f>+H374</f>
        <v>0</v>
      </c>
      <c r="I373" s="35">
        <f>+I374</f>
        <v>0</v>
      </c>
      <c r="J373" s="35">
        <f>+J374</f>
        <v>0</v>
      </c>
      <c r="K373" s="36">
        <f>+K374</f>
        <v>0</v>
      </c>
    </row>
    <row r="374" spans="1:11" ht="12.75" x14ac:dyDescent="0.2">
      <c r="A374" s="555">
        <v>2</v>
      </c>
      <c r="B374" s="547">
        <v>4</v>
      </c>
      <c r="C374" s="547">
        <v>6</v>
      </c>
      <c r="D374" s="547">
        <v>2</v>
      </c>
      <c r="E374" s="547" t="s">
        <v>314</v>
      </c>
      <c r="F374" s="550" t="s">
        <v>404</v>
      </c>
      <c r="G374" s="37">
        <f>+[3]Hoja3!G375+[3]Hoja4!G375+[3]Hoja5!G375+[3]Hoja6!G375+[3]Hoja7!G375+[3]Hoja8!G376+[3]Hoja9!G375+[3]Hoja10!G375+[3]Hoja12!G375+[3]Hoja13!G375+[3]Hoja15!G375+[3]Hoja14!G375+[3]Hoja11!G375+[3]Hoja16!G375+[3]Hoja17!G375+[3]Hoja18!G375+[3]Hoja19!G375</f>
        <v>0</v>
      </c>
      <c r="H374" s="37">
        <f>+'[3]Formulario PPGR8'!G374</f>
        <v>0</v>
      </c>
      <c r="I374" s="37">
        <f>+[3]Hoja3!I375+[3]Hoja4!I375+[3]Hoja5!I375+[3]Hoja6!I375+[3]Hoja7!I375+[3]Hoja8!I376+[3]Hoja9!I375+[3]Hoja10!I375+[3]Hoja12!I375+[3]Hoja13!I375+[3]Hoja15!I375+[3]Hoja14!I375+[3]Hoja11!I375+[3]Hoja16!I375+[3]Hoja17!I375+[3]Hoja18!I375+[3]Hoja19!I375</f>
        <v>0</v>
      </c>
      <c r="J374" s="63">
        <f>SUBTOTAL(9,G374:I374)</f>
        <v>0</v>
      </c>
      <c r="K374" s="64">
        <f>IFERROR(J374/$J$18*100,"0.00")</f>
        <v>0</v>
      </c>
    </row>
    <row r="375" spans="1:11" ht="12.75" x14ac:dyDescent="0.2">
      <c r="A375" s="557">
        <v>2</v>
      </c>
      <c r="B375" s="544">
        <v>4</v>
      </c>
      <c r="C375" s="544">
        <v>6</v>
      </c>
      <c r="D375" s="544">
        <v>3</v>
      </c>
      <c r="E375" s="547"/>
      <c r="F375" s="567" t="s">
        <v>405</v>
      </c>
      <c r="G375" s="35">
        <f>+G376</f>
        <v>0</v>
      </c>
      <c r="H375" s="35">
        <f>+H376</f>
        <v>0</v>
      </c>
      <c r="I375" s="35">
        <f>+I376</f>
        <v>0</v>
      </c>
      <c r="J375" s="35">
        <f>+J376</f>
        <v>0</v>
      </c>
      <c r="K375" s="36">
        <f>+K376</f>
        <v>0</v>
      </c>
    </row>
    <row r="376" spans="1:11" ht="12.75" x14ac:dyDescent="0.2">
      <c r="A376" s="555">
        <v>2</v>
      </c>
      <c r="B376" s="547">
        <v>4</v>
      </c>
      <c r="C376" s="547">
        <v>6</v>
      </c>
      <c r="D376" s="547">
        <v>3</v>
      </c>
      <c r="E376" s="547" t="s">
        <v>314</v>
      </c>
      <c r="F376" s="550" t="s">
        <v>405</v>
      </c>
      <c r="G376" s="37">
        <f>+[3]Hoja3!G377+[3]Hoja4!G377+[3]Hoja5!G377+[3]Hoja6!G377+[3]Hoja7!G377+[3]Hoja8!G378+[3]Hoja9!G377+[3]Hoja10!G377+[3]Hoja12!G377+[3]Hoja13!G377+[3]Hoja15!G377+[3]Hoja14!G377+[3]Hoja11!G377+[3]Hoja16!G377+[3]Hoja17!G377+[3]Hoja18!G377+[3]Hoja19!G377</f>
        <v>0</v>
      </c>
      <c r="H376" s="37">
        <f>+'[3]Formulario PPGR8'!G376</f>
        <v>0</v>
      </c>
      <c r="I376" s="37">
        <f>+[3]Hoja3!I377+[3]Hoja4!I377+[3]Hoja5!I377+[3]Hoja6!I377+[3]Hoja7!I377+[3]Hoja8!I378+[3]Hoja9!I377+[3]Hoja10!I377+[3]Hoja12!I377+[3]Hoja13!I377+[3]Hoja15!I377+[3]Hoja14!I377+[3]Hoja11!I377+[3]Hoja16!I377+[3]Hoja17!I377+[3]Hoja18!I377+[3]Hoja19!I377</f>
        <v>0</v>
      </c>
      <c r="J376" s="63">
        <f>SUBTOTAL(9,G376:I376)</f>
        <v>0</v>
      </c>
      <c r="K376" s="64">
        <f>IFERROR(J376/$J$18*100,"0.00")</f>
        <v>0</v>
      </c>
    </row>
    <row r="377" spans="1:11" ht="12.75" x14ac:dyDescent="0.2">
      <c r="A377" s="557">
        <v>2</v>
      </c>
      <c r="B377" s="544">
        <v>4</v>
      </c>
      <c r="C377" s="544">
        <v>6</v>
      </c>
      <c r="D377" s="544">
        <v>4</v>
      </c>
      <c r="E377" s="544"/>
      <c r="F377" s="567" t="s">
        <v>406</v>
      </c>
      <c r="G377" s="35">
        <f>+G378</f>
        <v>0</v>
      </c>
      <c r="H377" s="35">
        <f>+H378</f>
        <v>0</v>
      </c>
      <c r="I377" s="35">
        <f>+I378</f>
        <v>0</v>
      </c>
      <c r="J377" s="35">
        <f>+J378</f>
        <v>0</v>
      </c>
      <c r="K377" s="36">
        <f>+K378</f>
        <v>0</v>
      </c>
    </row>
    <row r="378" spans="1:11" ht="12.75" x14ac:dyDescent="0.2">
      <c r="A378" s="555">
        <v>2</v>
      </c>
      <c r="B378" s="547">
        <v>4</v>
      </c>
      <c r="C378" s="547">
        <v>6</v>
      </c>
      <c r="D378" s="547">
        <v>4</v>
      </c>
      <c r="E378" s="547" t="s">
        <v>314</v>
      </c>
      <c r="F378" s="550" t="s">
        <v>406</v>
      </c>
      <c r="G378" s="37">
        <f>+[3]Hoja3!G379+[3]Hoja4!G379+[3]Hoja5!G379+[3]Hoja6!G379+[3]Hoja7!G379+[3]Hoja8!G380+[3]Hoja9!G379+[3]Hoja10!G379+[3]Hoja12!G379+[3]Hoja13!G379+[3]Hoja15!G379+[3]Hoja14!G379+[3]Hoja11!G379+[3]Hoja16!G379+[3]Hoja17!G379+[3]Hoja18!G379+[3]Hoja19!G379</f>
        <v>0</v>
      </c>
      <c r="H378" s="37">
        <f>+'[3]Formulario PPGR8'!G378</f>
        <v>0</v>
      </c>
      <c r="I378" s="37">
        <f>+[3]Hoja3!I379+[3]Hoja4!I379+[3]Hoja5!I379+[3]Hoja6!I379+[3]Hoja7!I379+[3]Hoja8!I380+[3]Hoja9!I379+[3]Hoja10!I379+[3]Hoja12!I379+[3]Hoja13!I379+[3]Hoja15!I379+[3]Hoja14!I379+[3]Hoja11!I379+[3]Hoja16!I379+[3]Hoja17!I379+[3]Hoja18!I379+[3]Hoja19!I379</f>
        <v>0</v>
      </c>
      <c r="J378" s="63">
        <f>SUBTOTAL(9,G378:I378)</f>
        <v>0</v>
      </c>
      <c r="K378" s="64">
        <f>IFERROR(J378/$J$18*100,"0.00")</f>
        <v>0</v>
      </c>
    </row>
    <row r="379" spans="1:11" ht="12.75" x14ac:dyDescent="0.2">
      <c r="A379" s="540">
        <v>2</v>
      </c>
      <c r="B379" s="541">
        <v>4</v>
      </c>
      <c r="C379" s="541">
        <v>7</v>
      </c>
      <c r="D379" s="541"/>
      <c r="E379" s="541"/>
      <c r="F379" s="542" t="s">
        <v>407</v>
      </c>
      <c r="G379" s="33">
        <f>+G380+G382+G384</f>
        <v>0</v>
      </c>
      <c r="H379" s="33">
        <f>+H380+H382+H384</f>
        <v>0</v>
      </c>
      <c r="I379" s="33">
        <f>+I380+I382+I384</f>
        <v>0</v>
      </c>
      <c r="J379" s="33">
        <f>+J380+J382+J384</f>
        <v>0</v>
      </c>
      <c r="K379" s="34">
        <f>+K380+K382+K384</f>
        <v>0</v>
      </c>
    </row>
    <row r="380" spans="1:11" ht="22.5" x14ac:dyDescent="0.2">
      <c r="A380" s="543">
        <v>2</v>
      </c>
      <c r="B380" s="544">
        <v>4</v>
      </c>
      <c r="C380" s="544">
        <v>7</v>
      </c>
      <c r="D380" s="544">
        <v>1</v>
      </c>
      <c r="E380" s="544"/>
      <c r="F380" s="567" t="s">
        <v>408</v>
      </c>
      <c r="G380" s="41">
        <f>+G381</f>
        <v>0</v>
      </c>
      <c r="H380" s="41">
        <f>+H381</f>
        <v>0</v>
      </c>
      <c r="I380" s="41">
        <f>+I381</f>
        <v>0</v>
      </c>
      <c r="J380" s="41">
        <f>+J381</f>
        <v>0</v>
      </c>
      <c r="K380" s="42">
        <f>+K381</f>
        <v>0</v>
      </c>
    </row>
    <row r="381" spans="1:11" ht="12.75" x14ac:dyDescent="0.2">
      <c r="A381" s="555">
        <v>2</v>
      </c>
      <c r="B381" s="547">
        <v>4</v>
      </c>
      <c r="C381" s="547">
        <v>7</v>
      </c>
      <c r="D381" s="547">
        <v>1</v>
      </c>
      <c r="E381" s="547" t="s">
        <v>314</v>
      </c>
      <c r="F381" s="550" t="s">
        <v>409</v>
      </c>
      <c r="G381" s="37">
        <f>+[3]Hoja3!G382+[3]Hoja4!G382+[3]Hoja5!G382+[3]Hoja6!G382+[3]Hoja7!G382+[3]Hoja8!G383+[3]Hoja9!G382+[3]Hoja10!G382+[3]Hoja12!G382+[3]Hoja13!G382+[3]Hoja15!G382+[3]Hoja14!G382+[3]Hoja11!G382+[3]Hoja16!G382+[3]Hoja17!G382+[3]Hoja18!G382+[3]Hoja19!G382</f>
        <v>0</v>
      </c>
      <c r="H381" s="37">
        <f>+'[3]Formulario PPGR8'!G381</f>
        <v>0</v>
      </c>
      <c r="I381" s="37">
        <f>+[3]Hoja3!I382+[3]Hoja4!I382+[3]Hoja5!I382+[3]Hoja6!I382+[3]Hoja7!I382+[3]Hoja8!I383+[3]Hoja9!I382+[3]Hoja10!I382+[3]Hoja12!I382+[3]Hoja13!I382+[3]Hoja15!I382+[3]Hoja14!I382+[3]Hoja11!I382+[3]Hoja16!I382+[3]Hoja17!I382+[3]Hoja18!I382+[3]Hoja19!I382</f>
        <v>0</v>
      </c>
      <c r="J381" s="63">
        <f>SUBTOTAL(9,G381:I381)</f>
        <v>0</v>
      </c>
      <c r="K381" s="64">
        <f>IFERROR(J381/$J$18*100,"0.00")</f>
        <v>0</v>
      </c>
    </row>
    <row r="382" spans="1:11" ht="12.75" x14ac:dyDescent="0.2">
      <c r="A382" s="557">
        <v>2</v>
      </c>
      <c r="B382" s="544">
        <v>4</v>
      </c>
      <c r="C382" s="544">
        <v>7</v>
      </c>
      <c r="D382" s="544">
        <v>2</v>
      </c>
      <c r="E382" s="544"/>
      <c r="F382" s="567" t="s">
        <v>410</v>
      </c>
      <c r="G382" s="35">
        <f>+G383</f>
        <v>0</v>
      </c>
      <c r="H382" s="35">
        <f>+H383</f>
        <v>0</v>
      </c>
      <c r="I382" s="35">
        <f>+I383</f>
        <v>0</v>
      </c>
      <c r="J382" s="35">
        <f>+J383</f>
        <v>0</v>
      </c>
      <c r="K382" s="36">
        <f>+K383</f>
        <v>0</v>
      </c>
    </row>
    <row r="383" spans="1:11" ht="12.75" x14ac:dyDescent="0.2">
      <c r="A383" s="555">
        <v>2</v>
      </c>
      <c r="B383" s="547">
        <v>4</v>
      </c>
      <c r="C383" s="547">
        <v>7</v>
      </c>
      <c r="D383" s="547">
        <v>2</v>
      </c>
      <c r="E383" s="547" t="s">
        <v>314</v>
      </c>
      <c r="F383" s="550" t="s">
        <v>411</v>
      </c>
      <c r="G383" s="37">
        <f>+[3]Hoja3!G384+[3]Hoja4!G384+[3]Hoja5!G384+[3]Hoja6!G384+[3]Hoja7!G384+[3]Hoja8!G385+[3]Hoja9!G384+[3]Hoja10!G384+[3]Hoja12!G384+[3]Hoja13!G384+[3]Hoja15!G384+[3]Hoja14!G384+[3]Hoja11!G384+[3]Hoja16!G384+[3]Hoja17!G384+[3]Hoja18!G384+[3]Hoja19!G384</f>
        <v>0</v>
      </c>
      <c r="H383" s="37">
        <f>+'[3]Formulario PPGR8'!G383</f>
        <v>0</v>
      </c>
      <c r="I383" s="37">
        <f>+[3]Hoja3!I384+[3]Hoja4!I384+[3]Hoja5!I384+[3]Hoja6!I384+[3]Hoja7!I384+[3]Hoja8!I385+[3]Hoja9!I384+[3]Hoja10!I384+[3]Hoja12!I384+[3]Hoja13!I384+[3]Hoja15!I384+[3]Hoja14!I384+[3]Hoja11!I384+[3]Hoja16!I384+[3]Hoja17!I384+[3]Hoja18!I384+[3]Hoja19!I384</f>
        <v>0</v>
      </c>
      <c r="J383" s="37">
        <f>SUBTOTAL(9,G383:I383)</f>
        <v>0</v>
      </c>
      <c r="K383" s="38">
        <f>IFERROR(J383/$J$18*100,"0.00")</f>
        <v>0</v>
      </c>
    </row>
    <row r="384" spans="1:11" ht="12.75" x14ac:dyDescent="0.2">
      <c r="A384" s="557">
        <v>2</v>
      </c>
      <c r="B384" s="544">
        <v>4</v>
      </c>
      <c r="C384" s="544">
        <v>7</v>
      </c>
      <c r="D384" s="544">
        <v>3</v>
      </c>
      <c r="E384" s="544"/>
      <c r="F384" s="567" t="s">
        <v>412</v>
      </c>
      <c r="G384" s="35">
        <f>+G385</f>
        <v>0</v>
      </c>
      <c r="H384" s="35">
        <f>+H385</f>
        <v>0</v>
      </c>
      <c r="I384" s="35">
        <f>+I385</f>
        <v>0</v>
      </c>
      <c r="J384" s="35">
        <f>+J385</f>
        <v>0</v>
      </c>
      <c r="K384" s="36">
        <f>+K385</f>
        <v>0</v>
      </c>
    </row>
    <row r="385" spans="1:11" ht="12.75" x14ac:dyDescent="0.2">
      <c r="A385" s="555">
        <v>2</v>
      </c>
      <c r="B385" s="547">
        <v>4</v>
      </c>
      <c r="C385" s="547">
        <v>7</v>
      </c>
      <c r="D385" s="547">
        <v>3</v>
      </c>
      <c r="E385" s="547" t="s">
        <v>314</v>
      </c>
      <c r="F385" s="550" t="s">
        <v>412</v>
      </c>
      <c r="G385" s="37">
        <f>+[3]Hoja3!G386+[3]Hoja4!G386+[3]Hoja5!G386+[3]Hoja6!G386+[3]Hoja7!G386+[3]Hoja8!G387+[3]Hoja9!G386+[3]Hoja10!G386+[3]Hoja12!G386+[3]Hoja13!G386+[3]Hoja15!G386+[3]Hoja14!G386+[3]Hoja11!G386+[3]Hoja16!G386+[3]Hoja17!G386+[3]Hoja18!G386+[3]Hoja19!G386</f>
        <v>0</v>
      </c>
      <c r="H385" s="37">
        <f>+'[3]Formulario PPGR8'!G385</f>
        <v>0</v>
      </c>
      <c r="I385" s="37">
        <f>+[3]Hoja3!I386+[3]Hoja4!I386+[3]Hoja5!I386+[3]Hoja6!I386+[3]Hoja7!I386+[3]Hoja8!I387+[3]Hoja9!I386+[3]Hoja10!I386+[3]Hoja12!I386+[3]Hoja13!I386+[3]Hoja15!I386+[3]Hoja14!I386+[3]Hoja11!I386+[3]Hoja16!I386+[3]Hoja17!I386+[3]Hoja18!I386+[3]Hoja19!I386</f>
        <v>0</v>
      </c>
      <c r="J385" s="37">
        <f>SUBTOTAL(9,G385:I385)</f>
        <v>0</v>
      </c>
      <c r="K385" s="38">
        <f>IFERROR(J385/$J$18*100,"0.00")</f>
        <v>0</v>
      </c>
    </row>
    <row r="386" spans="1:11" ht="12.75" x14ac:dyDescent="0.2">
      <c r="A386" s="540">
        <v>2</v>
      </c>
      <c r="B386" s="541">
        <v>4</v>
      </c>
      <c r="C386" s="541">
        <v>9</v>
      </c>
      <c r="D386" s="541"/>
      <c r="E386" s="541"/>
      <c r="F386" s="542" t="s">
        <v>413</v>
      </c>
      <c r="G386" s="33">
        <f>+G387+G389+G391+G393</f>
        <v>0</v>
      </c>
      <c r="H386" s="33">
        <f>+H387+H389+H391+H393</f>
        <v>0</v>
      </c>
      <c r="I386" s="33">
        <f>+I387+I389+I391+I393</f>
        <v>0</v>
      </c>
      <c r="J386" s="33">
        <f>+J387+J389+J391+J393</f>
        <v>0</v>
      </c>
      <c r="K386" s="34">
        <f>+K387+K389+K391+K393</f>
        <v>0</v>
      </c>
    </row>
    <row r="387" spans="1:11" ht="12.75" x14ac:dyDescent="0.2">
      <c r="A387" s="557">
        <v>2</v>
      </c>
      <c r="B387" s="544">
        <v>4</v>
      </c>
      <c r="C387" s="544">
        <v>9</v>
      </c>
      <c r="D387" s="544">
        <v>1</v>
      </c>
      <c r="E387" s="544"/>
      <c r="F387" s="567" t="s">
        <v>413</v>
      </c>
      <c r="G387" s="41">
        <f>+G388</f>
        <v>0</v>
      </c>
      <c r="H387" s="41">
        <f>+H388</f>
        <v>0</v>
      </c>
      <c r="I387" s="41">
        <f>+I388</f>
        <v>0</v>
      </c>
      <c r="J387" s="41">
        <f>+J388</f>
        <v>0</v>
      </c>
      <c r="K387" s="42">
        <f>+K388</f>
        <v>0</v>
      </c>
    </row>
    <row r="388" spans="1:11" ht="12.75" x14ac:dyDescent="0.2">
      <c r="A388" s="555">
        <v>2</v>
      </c>
      <c r="B388" s="547">
        <v>4</v>
      </c>
      <c r="C388" s="547">
        <v>9</v>
      </c>
      <c r="D388" s="547">
        <v>1</v>
      </c>
      <c r="E388" s="547" t="s">
        <v>314</v>
      </c>
      <c r="F388" s="550" t="s">
        <v>413</v>
      </c>
      <c r="G388" s="37">
        <f>+[3]Hoja3!G389+[3]Hoja4!G389+[3]Hoja5!G389+[3]Hoja6!G389+[3]Hoja7!G389+[3]Hoja8!G390+[3]Hoja9!G389+[3]Hoja10!G389+[3]Hoja12!G389+[3]Hoja13!G389+[3]Hoja15!G389+[3]Hoja14!G389+[3]Hoja11!G389+[3]Hoja16!G389+[3]Hoja17!G389+[3]Hoja18!G389+[3]Hoja19!G389</f>
        <v>0</v>
      </c>
      <c r="H388" s="37">
        <f>+'[3]Formulario PPGR8'!G388</f>
        <v>0</v>
      </c>
      <c r="I388" s="37">
        <f>+[3]Hoja3!I389+[3]Hoja4!I389+[3]Hoja5!I389+[3]Hoja6!I389+[3]Hoja7!I389+[3]Hoja8!I390+[3]Hoja9!I389+[3]Hoja10!I389+[3]Hoja12!I389+[3]Hoja13!I389+[3]Hoja15!I389+[3]Hoja14!I389+[3]Hoja11!I389+[3]Hoja16!I389+[3]Hoja17!I389+[3]Hoja18!I389+[3]Hoja19!I389</f>
        <v>0</v>
      </c>
      <c r="J388" s="37">
        <f>SUBTOTAL(9,G388:I388)</f>
        <v>0</v>
      </c>
      <c r="K388" s="38">
        <f>IFERROR(J388/$J$18*100,"0.00")</f>
        <v>0</v>
      </c>
    </row>
    <row r="389" spans="1:11" ht="12.75" x14ac:dyDescent="0.2">
      <c r="A389" s="557">
        <v>2</v>
      </c>
      <c r="B389" s="544">
        <v>4</v>
      </c>
      <c r="C389" s="544">
        <v>9</v>
      </c>
      <c r="D389" s="544">
        <v>2</v>
      </c>
      <c r="E389" s="544"/>
      <c r="F389" s="567" t="s">
        <v>414</v>
      </c>
      <c r="G389" s="41">
        <f>+G390</f>
        <v>0</v>
      </c>
      <c r="H389" s="41">
        <f>+H390</f>
        <v>0</v>
      </c>
      <c r="I389" s="41">
        <f>+I390</f>
        <v>0</v>
      </c>
      <c r="J389" s="41">
        <f>+J390</f>
        <v>0</v>
      </c>
      <c r="K389" s="42">
        <f>+K390</f>
        <v>0</v>
      </c>
    </row>
    <row r="390" spans="1:11" ht="12.75" x14ac:dyDescent="0.2">
      <c r="A390" s="555">
        <v>2</v>
      </c>
      <c r="B390" s="547">
        <v>4</v>
      </c>
      <c r="C390" s="547">
        <v>9</v>
      </c>
      <c r="D390" s="547">
        <v>2</v>
      </c>
      <c r="E390" s="547" t="s">
        <v>314</v>
      </c>
      <c r="F390" s="550" t="s">
        <v>414</v>
      </c>
      <c r="G390" s="37">
        <f>+[3]Hoja3!G391+[3]Hoja4!G391+[3]Hoja5!G391+[3]Hoja6!G391+[3]Hoja7!G391+[3]Hoja8!G392+[3]Hoja9!G391+[3]Hoja10!G391+[3]Hoja12!G391+[3]Hoja13!G391+[3]Hoja15!G391+[3]Hoja14!G391+[3]Hoja11!G391+[3]Hoja16!G391+[3]Hoja17!G391+[3]Hoja18!G391+[3]Hoja19!G391</f>
        <v>0</v>
      </c>
      <c r="H390" s="37">
        <f>+'[3]Formulario PPGR8'!G390</f>
        <v>0</v>
      </c>
      <c r="I390" s="37">
        <f>+[3]Hoja3!I391+[3]Hoja4!I391+[3]Hoja5!I391+[3]Hoja6!I391+[3]Hoja7!I391+[3]Hoja8!I392+[3]Hoja9!I391+[3]Hoja10!I391+[3]Hoja12!I391+[3]Hoja13!I391+[3]Hoja15!I391+[3]Hoja14!I391+[3]Hoja11!I391+[3]Hoja16!I391+[3]Hoja17!I391+[3]Hoja18!I391+[3]Hoja19!I391</f>
        <v>0</v>
      </c>
      <c r="J390" s="37">
        <f>SUBTOTAL(9,G390:I390)</f>
        <v>0</v>
      </c>
      <c r="K390" s="38">
        <f>IFERROR(J390/$J$18*100,"0.00")</f>
        <v>0</v>
      </c>
    </row>
    <row r="391" spans="1:11" ht="12.75" x14ac:dyDescent="0.2">
      <c r="A391" s="557">
        <v>2</v>
      </c>
      <c r="B391" s="544">
        <v>4</v>
      </c>
      <c r="C391" s="544">
        <v>9</v>
      </c>
      <c r="D391" s="544">
        <v>3</v>
      </c>
      <c r="E391" s="544"/>
      <c r="F391" s="567" t="s">
        <v>415</v>
      </c>
      <c r="G391" s="41">
        <f>+G392</f>
        <v>0</v>
      </c>
      <c r="H391" s="41">
        <f>+H392</f>
        <v>0</v>
      </c>
      <c r="I391" s="41">
        <f>+I392</f>
        <v>0</v>
      </c>
      <c r="J391" s="41">
        <f>+J392</f>
        <v>0</v>
      </c>
      <c r="K391" s="42">
        <f>+K392</f>
        <v>0</v>
      </c>
    </row>
    <row r="392" spans="1:11" ht="12.75" x14ac:dyDescent="0.2">
      <c r="A392" s="555">
        <v>2</v>
      </c>
      <c r="B392" s="547">
        <v>4</v>
      </c>
      <c r="C392" s="547">
        <v>9</v>
      </c>
      <c r="D392" s="547">
        <v>3</v>
      </c>
      <c r="E392" s="547" t="s">
        <v>314</v>
      </c>
      <c r="F392" s="550" t="s">
        <v>415</v>
      </c>
      <c r="G392" s="37">
        <f>+[3]Hoja3!G393+[3]Hoja4!G393+[3]Hoja5!G393+[3]Hoja6!G393+[3]Hoja7!G393+[3]Hoja8!G394+[3]Hoja9!G393+[3]Hoja10!G393+[3]Hoja12!G393+[3]Hoja13!G393+[3]Hoja15!G393+[3]Hoja14!G393+[3]Hoja11!G393+[3]Hoja16!G393+[3]Hoja17!G393+[3]Hoja18!G393+[3]Hoja19!G393</f>
        <v>0</v>
      </c>
      <c r="H392" s="37">
        <f>+'[3]Formulario PPGR8'!G392</f>
        <v>0</v>
      </c>
      <c r="I392" s="37">
        <f>+[3]Hoja3!I393+[3]Hoja4!I393+[3]Hoja5!I393+[3]Hoja6!I393+[3]Hoja7!I393+[3]Hoja8!I394+[3]Hoja9!I393+[3]Hoja10!I393+[3]Hoja12!I393+[3]Hoja13!I393+[3]Hoja15!I393+[3]Hoja14!I393+[3]Hoja11!I393+[3]Hoja16!I393+[3]Hoja17!I393+[3]Hoja18!I393+[3]Hoja19!I393</f>
        <v>0</v>
      </c>
      <c r="J392" s="37">
        <f>SUBTOTAL(9,G392:I392)</f>
        <v>0</v>
      </c>
      <c r="K392" s="38">
        <f>IFERROR(J392/$J$18*100,"0.00")</f>
        <v>0</v>
      </c>
    </row>
    <row r="393" spans="1:11" ht="12.75" x14ac:dyDescent="0.2">
      <c r="A393" s="557">
        <v>2</v>
      </c>
      <c r="B393" s="544">
        <v>4</v>
      </c>
      <c r="C393" s="544">
        <v>9</v>
      </c>
      <c r="D393" s="544">
        <v>4</v>
      </c>
      <c r="E393" s="544"/>
      <c r="F393" s="567" t="s">
        <v>416</v>
      </c>
      <c r="G393" s="41">
        <f>+G394</f>
        <v>0</v>
      </c>
      <c r="H393" s="41">
        <f>+H394</f>
        <v>0</v>
      </c>
      <c r="I393" s="41">
        <f>+I394</f>
        <v>0</v>
      </c>
      <c r="J393" s="41">
        <f>+J394</f>
        <v>0</v>
      </c>
      <c r="K393" s="42">
        <f>+K394</f>
        <v>0</v>
      </c>
    </row>
    <row r="394" spans="1:11" ht="12.75" x14ac:dyDescent="0.2">
      <c r="A394" s="546">
        <v>2</v>
      </c>
      <c r="B394" s="547">
        <v>4</v>
      </c>
      <c r="C394" s="547">
        <v>9</v>
      </c>
      <c r="D394" s="547">
        <v>4</v>
      </c>
      <c r="E394" s="547" t="s">
        <v>314</v>
      </c>
      <c r="F394" s="550" t="s">
        <v>416</v>
      </c>
      <c r="G394" s="37">
        <f>+[3]Hoja3!G395+[3]Hoja4!G395+[3]Hoja5!G395+[3]Hoja6!G395+[3]Hoja7!G395+[3]Hoja8!G396+[3]Hoja9!G395+[3]Hoja10!G395+[3]Hoja12!G395+[3]Hoja13!G395+[3]Hoja15!G395+[3]Hoja14!G395+[3]Hoja11!G395+[3]Hoja16!G395+[3]Hoja17!G395+[3]Hoja18!G395+[3]Hoja19!G395</f>
        <v>0</v>
      </c>
      <c r="H394" s="37">
        <f>+'[3]Formulario PPGR8'!G394</f>
        <v>0</v>
      </c>
      <c r="I394" s="37">
        <f>+[3]Hoja3!I395+[3]Hoja4!I395+[3]Hoja5!I395+[3]Hoja6!I395+[3]Hoja7!I395+[3]Hoja8!I396+[3]Hoja9!I395+[3]Hoja10!I395+[3]Hoja12!I395+[3]Hoja13!I395+[3]Hoja15!I395+[3]Hoja14!I395+[3]Hoja11!I395+[3]Hoja16!I395+[3]Hoja17!I395+[3]Hoja18!I395+[3]Hoja19!I395</f>
        <v>0</v>
      </c>
      <c r="J394" s="37">
        <f>SUBTOTAL(9,G394:I394)</f>
        <v>0</v>
      </c>
      <c r="K394" s="38">
        <f>IFERROR(J394/$J$18*100,"0.00")</f>
        <v>0</v>
      </c>
    </row>
    <row r="395" spans="1:11" ht="12.75" x14ac:dyDescent="0.2">
      <c r="A395" s="536">
        <v>2</v>
      </c>
      <c r="B395" s="537">
        <v>5</v>
      </c>
      <c r="C395" s="538"/>
      <c r="D395" s="538"/>
      <c r="E395" s="538"/>
      <c r="F395" s="539" t="s">
        <v>417</v>
      </c>
      <c r="G395" s="31">
        <f>+G396+G398+G400</f>
        <v>0</v>
      </c>
      <c r="H395" s="31">
        <f>+H396+H398+H400</f>
        <v>0</v>
      </c>
      <c r="I395" s="31">
        <f>+I396+I398+I400</f>
        <v>0</v>
      </c>
      <c r="J395" s="31">
        <f>+J396+J398+J400</f>
        <v>0</v>
      </c>
      <c r="K395" s="32">
        <f>+K396+K398+K400</f>
        <v>0</v>
      </c>
    </row>
    <row r="396" spans="1:11" ht="12.75" x14ac:dyDescent="0.2">
      <c r="A396" s="540">
        <v>2</v>
      </c>
      <c r="B396" s="541">
        <v>5</v>
      </c>
      <c r="C396" s="541">
        <v>1</v>
      </c>
      <c r="D396" s="541"/>
      <c r="E396" s="541"/>
      <c r="F396" s="542" t="s">
        <v>418</v>
      </c>
      <c r="G396" s="33">
        <f>+G397</f>
        <v>0</v>
      </c>
      <c r="H396" s="33">
        <f>+H397</f>
        <v>0</v>
      </c>
      <c r="I396" s="33">
        <f>+I397</f>
        <v>0</v>
      </c>
      <c r="J396" s="33">
        <f>+J397</f>
        <v>0</v>
      </c>
      <c r="K396" s="34">
        <f>+K397</f>
        <v>0</v>
      </c>
    </row>
    <row r="397" spans="1:11" ht="12.75" x14ac:dyDescent="0.2">
      <c r="A397" s="43">
        <v>2</v>
      </c>
      <c r="B397" s="44">
        <v>5</v>
      </c>
      <c r="C397" s="44">
        <v>1</v>
      </c>
      <c r="D397" s="44">
        <v>1</v>
      </c>
      <c r="E397" s="44" t="s">
        <v>314</v>
      </c>
      <c r="F397" s="45" t="s">
        <v>419</v>
      </c>
      <c r="G397" s="37">
        <f>+[3]Hoja3!G398+[3]Hoja4!G398+[3]Hoja5!G398+[3]Hoja6!G398+[3]Hoja7!G398+[3]Hoja8!G399+[3]Hoja9!G398+[3]Hoja10!G398+[3]Hoja12!G398+[3]Hoja13!G398+[3]Hoja15!G398+[3]Hoja14!G398+[3]Hoja11!G398+[3]Hoja16!G398+[3]Hoja17!G398+[3]Hoja18!G398+[3]Hoja19!G398</f>
        <v>0</v>
      </c>
      <c r="H397" s="37">
        <f>+'[3]Formulario PPGR8'!G397</f>
        <v>0</v>
      </c>
      <c r="I397" s="37">
        <f>+[3]Hoja3!I398+[3]Hoja4!I398+[3]Hoja5!I398+[3]Hoja6!I398+[3]Hoja7!I398+[3]Hoja8!I399+[3]Hoja9!I398+[3]Hoja10!I398+[3]Hoja12!I398+[3]Hoja13!I398+[3]Hoja15!I398+[3]Hoja14!I398+[3]Hoja11!I398+[3]Hoja16!I398+[3]Hoja17!I398+[3]Hoja18!I398+[3]Hoja19!I398</f>
        <v>0</v>
      </c>
      <c r="J397" s="37">
        <f>SUBTOTAL(9,G397:I397)</f>
        <v>0</v>
      </c>
      <c r="K397" s="38">
        <f>IFERROR(J397/$J$18*100,"0.00")</f>
        <v>0</v>
      </c>
    </row>
    <row r="398" spans="1:11" ht="12.75" x14ac:dyDescent="0.2">
      <c r="A398" s="543">
        <v>2</v>
      </c>
      <c r="B398" s="544">
        <v>5</v>
      </c>
      <c r="C398" s="544">
        <v>1</v>
      </c>
      <c r="D398" s="544">
        <v>2</v>
      </c>
      <c r="E398" s="544"/>
      <c r="F398" s="567" t="s">
        <v>420</v>
      </c>
      <c r="G398" s="41">
        <f>+G399</f>
        <v>0</v>
      </c>
      <c r="H398" s="41">
        <f>+H399</f>
        <v>0</v>
      </c>
      <c r="I398" s="41">
        <f>+I399</f>
        <v>0</v>
      </c>
      <c r="J398" s="41">
        <f>+J399</f>
        <v>0</v>
      </c>
      <c r="K398" s="42">
        <f>+K399</f>
        <v>0</v>
      </c>
    </row>
    <row r="399" spans="1:11" ht="12.75" x14ac:dyDescent="0.2">
      <c r="A399" s="546">
        <v>2</v>
      </c>
      <c r="B399" s="547">
        <v>5</v>
      </c>
      <c r="C399" s="547">
        <v>1</v>
      </c>
      <c r="D399" s="547">
        <v>2</v>
      </c>
      <c r="E399" s="547" t="s">
        <v>314</v>
      </c>
      <c r="F399" s="550" t="s">
        <v>420</v>
      </c>
      <c r="G399" s="37">
        <f>+[3]Hoja3!G400+[3]Hoja4!G400+[3]Hoja5!G400+[3]Hoja6!G400+[3]Hoja7!G400+[3]Hoja8!G401+[3]Hoja9!G400+[3]Hoja10!G400+[3]Hoja12!G400+[3]Hoja13!G400+[3]Hoja15!G400+[3]Hoja14!G400+[3]Hoja11!G400+[3]Hoja16!G400+[3]Hoja17!G400+[3]Hoja18!G400+[3]Hoja19!G400</f>
        <v>0</v>
      </c>
      <c r="H399" s="37">
        <f>+'[3]Formulario PPGR8'!G399</f>
        <v>0</v>
      </c>
      <c r="I399" s="37">
        <f>+[3]Hoja3!I400+[3]Hoja4!I400+[3]Hoja5!I400+[3]Hoja6!I400+[3]Hoja7!I400+[3]Hoja8!I401+[3]Hoja9!I400+[3]Hoja10!I400+[3]Hoja12!I400+[3]Hoja13!I400+[3]Hoja15!I400+[3]Hoja14!I400+[3]Hoja11!I400+[3]Hoja16!I400+[3]Hoja17!I400+[3]Hoja18!I400+[3]Hoja19!I400</f>
        <v>0</v>
      </c>
      <c r="J399" s="37">
        <f>SUBTOTAL(9,G399:I399)</f>
        <v>0</v>
      </c>
      <c r="K399" s="38">
        <f>IFERROR(J399/$J$18*100,"0.00")</f>
        <v>0</v>
      </c>
    </row>
    <row r="400" spans="1:11" ht="12.75" x14ac:dyDescent="0.2">
      <c r="A400" s="543">
        <v>2</v>
      </c>
      <c r="B400" s="544">
        <v>5</v>
      </c>
      <c r="C400" s="544">
        <v>1</v>
      </c>
      <c r="D400" s="544">
        <v>3</v>
      </c>
      <c r="E400" s="544"/>
      <c r="F400" s="567" t="s">
        <v>421</v>
      </c>
      <c r="G400" s="35">
        <f>+G401</f>
        <v>0</v>
      </c>
      <c r="H400" s="35">
        <f>+H401</f>
        <v>0</v>
      </c>
      <c r="I400" s="35">
        <f>+I401</f>
        <v>0</v>
      </c>
      <c r="J400" s="35">
        <f>+J401</f>
        <v>0</v>
      </c>
      <c r="K400" s="36">
        <f>+K401</f>
        <v>0</v>
      </c>
    </row>
    <row r="401" spans="1:11" ht="12.75" x14ac:dyDescent="0.2">
      <c r="A401" s="546">
        <v>2</v>
      </c>
      <c r="B401" s="547">
        <v>5</v>
      </c>
      <c r="C401" s="547">
        <v>1</v>
      </c>
      <c r="D401" s="547">
        <v>3</v>
      </c>
      <c r="E401" s="547" t="s">
        <v>314</v>
      </c>
      <c r="F401" s="550" t="s">
        <v>421</v>
      </c>
      <c r="G401" s="37">
        <f>+[3]Hoja3!G402+[3]Hoja4!G402+[3]Hoja5!G402+[3]Hoja6!G402+[3]Hoja7!G402+[3]Hoja8!G403+[3]Hoja9!G402+[3]Hoja10!G402+[3]Hoja12!G402+[3]Hoja13!G402+[3]Hoja15!G402+[3]Hoja14!G402+[3]Hoja11!G402+[3]Hoja16!G402+[3]Hoja17!G402+[3]Hoja18!G402+[3]Hoja19!G402</f>
        <v>0</v>
      </c>
      <c r="H401" s="37">
        <f>+'[3]Formulario PPGR8'!G401</f>
        <v>0</v>
      </c>
      <c r="I401" s="37">
        <f>+[3]Hoja3!I402+[3]Hoja4!I402+[3]Hoja5!I402+[3]Hoja6!I402+[3]Hoja7!I402+[3]Hoja8!I403+[3]Hoja9!I402+[3]Hoja10!I402+[3]Hoja12!I402+[3]Hoja13!I402+[3]Hoja15!I402+[3]Hoja14!I402+[3]Hoja11!I402+[3]Hoja16!I402+[3]Hoja17!I402+[3]Hoja18!I402+[3]Hoja19!I402</f>
        <v>0</v>
      </c>
      <c r="J401" s="37">
        <f>SUBTOTAL(9,G401:I401)</f>
        <v>0</v>
      </c>
      <c r="K401" s="38">
        <f>IFERROR(J401/$J$18*100,"0.00")</f>
        <v>0</v>
      </c>
    </row>
    <row r="402" spans="1:11" ht="12.75" x14ac:dyDescent="0.2">
      <c r="A402" s="536">
        <v>2</v>
      </c>
      <c r="B402" s="537">
        <v>6</v>
      </c>
      <c r="C402" s="538"/>
      <c r="D402" s="538"/>
      <c r="E402" s="538"/>
      <c r="F402" s="539" t="s">
        <v>254</v>
      </c>
      <c r="G402" s="31">
        <f>+G403+G414+G423+G432+G439+G454+G459+G478</f>
        <v>332881.67999999993</v>
      </c>
      <c r="H402" s="31">
        <f>+H403+H414+H423+H432+H439+H454+H459+H478</f>
        <v>13853955.6</v>
      </c>
      <c r="I402" s="31">
        <f>+I403+I414+I423+I432+I439+I454+I459+I478</f>
        <v>0</v>
      </c>
      <c r="J402" s="31">
        <f>+J403+J414+J423+J432+J439+J454+J459+J478</f>
        <v>14186837.280000001</v>
      </c>
      <c r="K402" s="32">
        <f>+K403+K414+K423+K432+K439+K454+K459+K478</f>
        <v>4.5764954088700263</v>
      </c>
    </row>
    <row r="403" spans="1:11" ht="12.75" x14ac:dyDescent="0.2">
      <c r="A403" s="540">
        <v>2</v>
      </c>
      <c r="B403" s="541">
        <v>6</v>
      </c>
      <c r="C403" s="541">
        <v>1</v>
      </c>
      <c r="D403" s="541"/>
      <c r="E403" s="541"/>
      <c r="F403" s="542" t="s">
        <v>255</v>
      </c>
      <c r="G403" s="33">
        <f>+G404+G406+G408+G410+G412</f>
        <v>332881.67999999993</v>
      </c>
      <c r="H403" s="33">
        <f>+H404+H406+H408+H410+H412</f>
        <v>4706435.5999999996</v>
      </c>
      <c r="I403" s="33">
        <f>+I404+I406+I408+I410+I412</f>
        <v>0</v>
      </c>
      <c r="J403" s="33">
        <f>+J404+J406+J408+J410+J412</f>
        <v>5039317.28</v>
      </c>
      <c r="K403" s="34">
        <f>+K404+K406+K408+K410+K412</f>
        <v>1.6256204212810557</v>
      </c>
    </row>
    <row r="404" spans="1:11" ht="12.75" x14ac:dyDescent="0.2">
      <c r="A404" s="543">
        <v>2</v>
      </c>
      <c r="B404" s="544">
        <v>6</v>
      </c>
      <c r="C404" s="544">
        <v>1</v>
      </c>
      <c r="D404" s="544">
        <v>1</v>
      </c>
      <c r="E404" s="544"/>
      <c r="F404" s="551" t="s">
        <v>256</v>
      </c>
      <c r="G404" s="41">
        <f>+G405</f>
        <v>69200</v>
      </c>
      <c r="H404" s="41">
        <f>+H405</f>
        <v>908300</v>
      </c>
      <c r="I404" s="41">
        <f>+I405</f>
        <v>0</v>
      </c>
      <c r="J404" s="41">
        <f>+J405</f>
        <v>977500</v>
      </c>
      <c r="K404" s="42">
        <f>+K405</f>
        <v>0.31532921495314775</v>
      </c>
    </row>
    <row r="405" spans="1:11" ht="12.75" x14ac:dyDescent="0.2">
      <c r="A405" s="546">
        <v>2</v>
      </c>
      <c r="B405" s="547">
        <v>6</v>
      </c>
      <c r="C405" s="547">
        <v>1</v>
      </c>
      <c r="D405" s="547">
        <v>1</v>
      </c>
      <c r="E405" s="547" t="s">
        <v>314</v>
      </c>
      <c r="F405" s="550" t="s">
        <v>256</v>
      </c>
      <c r="G405" s="37">
        <f>+[3]Hoja3!G406+[3]Hoja4!G406+[3]Hoja5!G406+[3]Hoja6!G406+[3]Hoja7!G406+[3]Hoja8!G407+[3]Hoja9!G406+[3]Hoja10!G406+[3]Hoja12!G406+[3]Hoja13!G406+[3]Hoja15!G406+[3]Hoja14!G406+[3]Hoja11!G406+[3]Hoja16!G406+[3]Hoja17!G406+[3]Hoja18!G406+[3]Hoja19!G406</f>
        <v>69200</v>
      </c>
      <c r="H405" s="37">
        <f>+'[3]Formulario PPGR8'!G405-G405</f>
        <v>908300</v>
      </c>
      <c r="I405" s="37">
        <v>0</v>
      </c>
      <c r="J405" s="37">
        <f>SUBTOTAL(9,G405:I405)</f>
        <v>977500</v>
      </c>
      <c r="K405" s="38">
        <f>IFERROR(J405/$J$18*100,"0.00")</f>
        <v>0.31532921495314775</v>
      </c>
    </row>
    <row r="406" spans="1:11" ht="12.75" x14ac:dyDescent="0.2">
      <c r="A406" s="543">
        <v>2</v>
      </c>
      <c r="B406" s="544">
        <v>6</v>
      </c>
      <c r="C406" s="544">
        <v>1</v>
      </c>
      <c r="D406" s="544">
        <v>2</v>
      </c>
      <c r="E406" s="544"/>
      <c r="F406" s="551" t="s">
        <v>422</v>
      </c>
      <c r="G406" s="41">
        <f>+G407</f>
        <v>0</v>
      </c>
      <c r="H406" s="41">
        <f>+H407</f>
        <v>1100000</v>
      </c>
      <c r="I406" s="41">
        <f>+I407</f>
        <v>0</v>
      </c>
      <c r="J406" s="41">
        <f>+J407</f>
        <v>1100000</v>
      </c>
      <c r="K406" s="42">
        <f>+K407</f>
        <v>0.35484617539484659</v>
      </c>
    </row>
    <row r="407" spans="1:11" ht="12.75" x14ac:dyDescent="0.2">
      <c r="A407" s="546">
        <v>2</v>
      </c>
      <c r="B407" s="547">
        <v>6</v>
      </c>
      <c r="C407" s="547">
        <v>1</v>
      </c>
      <c r="D407" s="547">
        <v>2</v>
      </c>
      <c r="E407" s="547" t="s">
        <v>314</v>
      </c>
      <c r="F407" s="550" t="s">
        <v>422</v>
      </c>
      <c r="G407" s="37">
        <f>+[3]Hoja3!G408+[3]Hoja4!G408+[3]Hoja5!G408+[3]Hoja6!G408+[3]Hoja7!G408+[3]Hoja8!G409+[3]Hoja9!G408+[3]Hoja10!G408+[3]Hoja12!G408+[3]Hoja13!G408+[3]Hoja15!G408+[3]Hoja14!G408+[3]Hoja11!G408+[3]Hoja16!G408+[3]Hoja17!G408+[3]Hoja18!G408+[3]Hoja19!G408</f>
        <v>0</v>
      </c>
      <c r="H407" s="37">
        <f>+'[3]Formulario PPGR8'!G407</f>
        <v>1100000</v>
      </c>
      <c r="I407" s="37">
        <f>+[3]Hoja3!I408+[3]Hoja4!I408+[3]Hoja5!I408+[3]Hoja6!I408+[3]Hoja7!I408+[3]Hoja8!I409+[3]Hoja9!I408+[3]Hoja10!I408+[3]Hoja12!I408+[3]Hoja13!I408+[3]Hoja15!I408+[3]Hoja14!I408+[3]Hoja11!I408+[3]Hoja16!I408+[3]Hoja17!I408+[3]Hoja18!I408+[3]Hoja19!I408</f>
        <v>0</v>
      </c>
      <c r="J407" s="37">
        <f>SUBTOTAL(9,G407:I407)</f>
        <v>1100000</v>
      </c>
      <c r="K407" s="38">
        <f>IFERROR(J407/$J$18*100,"0.00")</f>
        <v>0.35484617539484659</v>
      </c>
    </row>
    <row r="408" spans="1:11" ht="12.75" x14ac:dyDescent="0.2">
      <c r="A408" s="543">
        <v>2</v>
      </c>
      <c r="B408" s="544">
        <v>6</v>
      </c>
      <c r="C408" s="544">
        <v>1</v>
      </c>
      <c r="D408" s="544">
        <v>3</v>
      </c>
      <c r="E408" s="544"/>
      <c r="F408" s="567" t="s">
        <v>423</v>
      </c>
      <c r="G408" s="41">
        <f>+G409</f>
        <v>263681.67999999993</v>
      </c>
      <c r="H408" s="41">
        <f>+H409</f>
        <v>1084135.6000000001</v>
      </c>
      <c r="I408" s="41">
        <f>+I409</f>
        <v>0</v>
      </c>
      <c r="J408" s="41">
        <f>+J409</f>
        <v>1347817.28</v>
      </c>
      <c r="K408" s="42">
        <f>+K409</f>
        <v>0.43478891539916831</v>
      </c>
    </row>
    <row r="409" spans="1:11" ht="12.75" x14ac:dyDescent="0.2">
      <c r="A409" s="546">
        <v>2</v>
      </c>
      <c r="B409" s="547">
        <v>6</v>
      </c>
      <c r="C409" s="547">
        <v>1</v>
      </c>
      <c r="D409" s="547">
        <v>3</v>
      </c>
      <c r="E409" s="547" t="s">
        <v>314</v>
      </c>
      <c r="F409" s="550" t="s">
        <v>423</v>
      </c>
      <c r="G409" s="37">
        <f>+[3]Hoja3!G410+[3]Hoja4!G410+[3]Hoja5!G410+[3]Hoja6!G410+[3]Hoja7!G410+[3]Hoja8!G411+[3]Hoja9!G410+[3]Hoja10!G410+[3]Hoja12!G410+[3]Hoja13!G410+[3]Hoja15!G410+[3]Hoja14!G410+[3]Hoja11!G410+[3]Hoja16!G410+[3]Hoja17!G410+[3]Hoja18!G410+[3]Hoja19!G410-900000</f>
        <v>263681.67999999993</v>
      </c>
      <c r="H409" s="37">
        <f>+'[3]Formulario PPGR8'!G409-G409</f>
        <v>1084135.6000000001</v>
      </c>
      <c r="I409" s="37">
        <v>0</v>
      </c>
      <c r="J409" s="37">
        <f>SUBTOTAL(9,G409:I409)</f>
        <v>1347817.28</v>
      </c>
      <c r="K409" s="38">
        <f>IFERROR(J409/$J$18*100,"0.00")</f>
        <v>0.43478891539916831</v>
      </c>
    </row>
    <row r="410" spans="1:11" ht="12.75" x14ac:dyDescent="0.2">
      <c r="A410" s="543">
        <v>2</v>
      </c>
      <c r="B410" s="544">
        <v>6</v>
      </c>
      <c r="C410" s="544">
        <v>1</v>
      </c>
      <c r="D410" s="544">
        <v>4</v>
      </c>
      <c r="E410" s="544"/>
      <c r="F410" s="551" t="s">
        <v>424</v>
      </c>
      <c r="G410" s="41">
        <f>+G411</f>
        <v>0</v>
      </c>
      <c r="H410" s="41">
        <f>+H411</f>
        <v>1614000</v>
      </c>
      <c r="I410" s="41">
        <f>+I411</f>
        <v>0</v>
      </c>
      <c r="J410" s="41">
        <f>+J411</f>
        <v>1614000</v>
      </c>
      <c r="K410" s="42">
        <f>+K411</f>
        <v>0.52065611553389313</v>
      </c>
    </row>
    <row r="411" spans="1:11" ht="12.75" x14ac:dyDescent="0.2">
      <c r="A411" s="546">
        <v>2</v>
      </c>
      <c r="B411" s="547">
        <v>6</v>
      </c>
      <c r="C411" s="547">
        <v>1</v>
      </c>
      <c r="D411" s="547">
        <v>4</v>
      </c>
      <c r="E411" s="547" t="s">
        <v>314</v>
      </c>
      <c r="F411" s="550" t="s">
        <v>424</v>
      </c>
      <c r="G411" s="37">
        <f>+[3]Hoja3!G412+[3]Hoja4!G412+[3]Hoja5!G412+[3]Hoja6!G412+[3]Hoja7!G412+[3]Hoja8!G413+[3]Hoja9!G412+[3]Hoja10!G412+[3]Hoja12!G412+[3]Hoja13!G412+[3]Hoja15!G412+[3]Hoja14!G412+[3]Hoja11!G412+[3]Hoja16!G412+[3]Hoja17!G412+[3]Hoja18!G412+[3]Hoja19!G412</f>
        <v>0</v>
      </c>
      <c r="H411" s="37">
        <f>+'[3]Formulario PPGR8'!G411</f>
        <v>1614000</v>
      </c>
      <c r="I411" s="37">
        <f>+[3]Hoja3!I412+[3]Hoja4!I412+[3]Hoja5!I412+[3]Hoja6!I412+[3]Hoja7!I412+[3]Hoja8!I413+[3]Hoja9!I412+[3]Hoja10!I412+[3]Hoja12!I412+[3]Hoja13!I412+[3]Hoja15!I412+[3]Hoja14!I412+[3]Hoja11!I412+[3]Hoja16!I412+[3]Hoja17!I412+[3]Hoja18!I412+[3]Hoja19!I412</f>
        <v>0</v>
      </c>
      <c r="J411" s="37">
        <f>SUBTOTAL(9,G411:I411)</f>
        <v>1614000</v>
      </c>
      <c r="K411" s="38">
        <f>IFERROR(J411/$J$18*100,"0.00")</f>
        <v>0.52065611553389313</v>
      </c>
    </row>
    <row r="412" spans="1:11" ht="12.75" x14ac:dyDescent="0.2">
      <c r="A412" s="543">
        <v>2</v>
      </c>
      <c r="B412" s="544">
        <v>6</v>
      </c>
      <c r="C412" s="544">
        <v>1</v>
      </c>
      <c r="D412" s="544">
        <v>9</v>
      </c>
      <c r="E412" s="544"/>
      <c r="F412" s="551" t="s">
        <v>257</v>
      </c>
      <c r="G412" s="41">
        <f>+G413</f>
        <v>0</v>
      </c>
      <c r="H412" s="41">
        <f>+H413</f>
        <v>0</v>
      </c>
      <c r="I412" s="41">
        <f>+I413</f>
        <v>0</v>
      </c>
      <c r="J412" s="41">
        <f>+J413</f>
        <v>0</v>
      </c>
      <c r="K412" s="42">
        <f>+K413</f>
        <v>0</v>
      </c>
    </row>
    <row r="413" spans="1:11" ht="12.75" x14ac:dyDescent="0.2">
      <c r="A413" s="546">
        <v>2</v>
      </c>
      <c r="B413" s="547">
        <v>6</v>
      </c>
      <c r="C413" s="547">
        <v>1</v>
      </c>
      <c r="D413" s="547">
        <v>9</v>
      </c>
      <c r="E413" s="547" t="s">
        <v>314</v>
      </c>
      <c r="F413" s="550" t="s">
        <v>257</v>
      </c>
      <c r="G413" s="37">
        <f>+[3]Hoja3!G414+[3]Hoja4!G414+[3]Hoja5!G414+[3]Hoja6!G414+[3]Hoja7!G414+[3]Hoja8!G415+[3]Hoja9!G414+[3]Hoja10!G414+[3]Hoja12!G414+[3]Hoja13!G414+[3]Hoja15!G414+[3]Hoja14!G414+[3]Hoja11!G414+[3]Hoja16!G414+[3]Hoja17!G414+[3]Hoja18!G414+[3]Hoja19!G414</f>
        <v>0</v>
      </c>
      <c r="H413" s="37">
        <f>+'[3]Formulario PPGR8'!G413</f>
        <v>0</v>
      </c>
      <c r="I413" s="37">
        <f>+[3]Hoja3!I414+[3]Hoja4!I414+[3]Hoja5!I414+[3]Hoja6!I414+[3]Hoja7!I414+[3]Hoja8!I415+[3]Hoja9!I414+[3]Hoja10!I414+[3]Hoja12!I414+[3]Hoja13!I414+[3]Hoja15!I414+[3]Hoja14!I414+[3]Hoja11!I414+[3]Hoja16!I414+[3]Hoja17!I414+[3]Hoja18!I414+[3]Hoja19!I414</f>
        <v>0</v>
      </c>
      <c r="J413" s="37">
        <f>SUBTOTAL(9,G413:I413)</f>
        <v>0</v>
      </c>
      <c r="K413" s="38">
        <f>IFERROR(J413/$J$18*100,"0.00")</f>
        <v>0</v>
      </c>
    </row>
    <row r="414" spans="1:11" ht="12.75" x14ac:dyDescent="0.2">
      <c r="A414" s="540">
        <v>2</v>
      </c>
      <c r="B414" s="541">
        <v>6</v>
      </c>
      <c r="C414" s="541">
        <v>2</v>
      </c>
      <c r="D414" s="541"/>
      <c r="E414" s="541"/>
      <c r="F414" s="542" t="s">
        <v>258</v>
      </c>
      <c r="G414" s="33">
        <f>+G415+G417+G419+G421</f>
        <v>0</v>
      </c>
      <c r="H414" s="33">
        <f>+H415+H417+H419+H421</f>
        <v>0</v>
      </c>
      <c r="I414" s="33">
        <f>+I415+I417+I419+I421</f>
        <v>0</v>
      </c>
      <c r="J414" s="33">
        <f>+J415+J417+J419+J421</f>
        <v>0</v>
      </c>
      <c r="K414" s="34">
        <f>+K415+K417+K419+K421</f>
        <v>0</v>
      </c>
    </row>
    <row r="415" spans="1:11" ht="12.75" x14ac:dyDescent="0.2">
      <c r="A415" s="543">
        <v>2</v>
      </c>
      <c r="B415" s="544">
        <v>6</v>
      </c>
      <c r="C415" s="544">
        <v>2</v>
      </c>
      <c r="D415" s="544">
        <v>1</v>
      </c>
      <c r="E415" s="544"/>
      <c r="F415" s="551" t="s">
        <v>425</v>
      </c>
      <c r="G415" s="41">
        <f>+G416</f>
        <v>0</v>
      </c>
      <c r="H415" s="41">
        <f>+H416</f>
        <v>0</v>
      </c>
      <c r="I415" s="41">
        <f>+I416</f>
        <v>0</v>
      </c>
      <c r="J415" s="41">
        <f>+J416</f>
        <v>0</v>
      </c>
      <c r="K415" s="42">
        <f>+K416</f>
        <v>0</v>
      </c>
    </row>
    <row r="416" spans="1:11" ht="12.75" x14ac:dyDescent="0.2">
      <c r="A416" s="555">
        <v>2</v>
      </c>
      <c r="B416" s="547">
        <v>6</v>
      </c>
      <c r="C416" s="547">
        <v>2</v>
      </c>
      <c r="D416" s="547">
        <v>1</v>
      </c>
      <c r="E416" s="547" t="s">
        <v>314</v>
      </c>
      <c r="F416" s="550" t="s">
        <v>425</v>
      </c>
      <c r="G416" s="37">
        <f>+[3]Hoja3!G417+[3]Hoja4!G417+[3]Hoja5!G417+[3]Hoja6!G417+[3]Hoja7!G417+[3]Hoja8!G418+[3]Hoja9!G417+[3]Hoja10!G417+[3]Hoja12!G417+[3]Hoja13!G417+[3]Hoja15!G417+[3]Hoja14!G417+[3]Hoja11!G417+[3]Hoja16!G417+[3]Hoja17!G417+[3]Hoja18!G417+[3]Hoja19!G417</f>
        <v>0</v>
      </c>
      <c r="H416" s="37">
        <f>+'[3]Formulario PPGR8'!G416</f>
        <v>0</v>
      </c>
      <c r="I416" s="37">
        <f>+[3]Hoja3!I417+[3]Hoja4!I417+[3]Hoja5!I417+[3]Hoja6!I417+[3]Hoja7!I417+[3]Hoja8!I418+[3]Hoja9!I417+[3]Hoja10!I417+[3]Hoja12!I417+[3]Hoja13!I417+[3]Hoja15!I417+[3]Hoja14!I417+[3]Hoja11!I417+[3]Hoja16!I417+[3]Hoja17!I417+[3]Hoja18!I417+[3]Hoja19!I417</f>
        <v>0</v>
      </c>
      <c r="J416" s="37">
        <f>SUBTOTAL(9,G416:I416)</f>
        <v>0</v>
      </c>
      <c r="K416" s="38">
        <f>IFERROR(J416/$J$18*100,"0.00")</f>
        <v>0</v>
      </c>
    </row>
    <row r="417" spans="1:11" ht="12.75" x14ac:dyDescent="0.2">
      <c r="A417" s="557">
        <v>2</v>
      </c>
      <c r="B417" s="544">
        <v>6</v>
      </c>
      <c r="C417" s="544">
        <v>2</v>
      </c>
      <c r="D417" s="544">
        <v>2</v>
      </c>
      <c r="E417" s="544"/>
      <c r="F417" s="567" t="s">
        <v>259</v>
      </c>
      <c r="G417" s="35">
        <f>+G418</f>
        <v>0</v>
      </c>
      <c r="H417" s="35">
        <f>+H418</f>
        <v>0</v>
      </c>
      <c r="I417" s="35">
        <f>+I418</f>
        <v>0</v>
      </c>
      <c r="J417" s="35">
        <f>+J418</f>
        <v>0</v>
      </c>
      <c r="K417" s="36">
        <f>+K418</f>
        <v>0</v>
      </c>
    </row>
    <row r="418" spans="1:11" ht="12.75" x14ac:dyDescent="0.2">
      <c r="A418" s="555">
        <v>2</v>
      </c>
      <c r="B418" s="547">
        <v>6</v>
      </c>
      <c r="C418" s="547">
        <v>2</v>
      </c>
      <c r="D418" s="547">
        <v>2</v>
      </c>
      <c r="E418" s="547" t="s">
        <v>314</v>
      </c>
      <c r="F418" s="550" t="s">
        <v>259</v>
      </c>
      <c r="G418" s="37">
        <f>+[3]Hoja3!G419+[3]Hoja4!G419+[3]Hoja5!G419+[3]Hoja6!G419+[3]Hoja7!G419+[3]Hoja8!G420+[3]Hoja9!G419+[3]Hoja10!G419+[3]Hoja12!G419+[3]Hoja13!G419+[3]Hoja15!G419+[3]Hoja14!G419+[3]Hoja11!G419+[3]Hoja16!G419+[3]Hoja17!G419+[3]Hoja18!G419+[3]Hoja19!G419</f>
        <v>0</v>
      </c>
      <c r="H418" s="37">
        <f>+'[3]Formulario PPGR8'!G418</f>
        <v>0</v>
      </c>
      <c r="I418" s="37">
        <f>+[3]Hoja3!I419+[3]Hoja4!I419+[3]Hoja5!I419+[3]Hoja6!I419+[3]Hoja7!I419+[3]Hoja8!I420+[3]Hoja9!I419+[3]Hoja10!I419+[3]Hoja12!I419+[3]Hoja13!I419+[3]Hoja15!I419+[3]Hoja14!I419+[3]Hoja11!I419+[3]Hoja16!I419+[3]Hoja17!I419+[3]Hoja18!I419+[3]Hoja19!I419</f>
        <v>0</v>
      </c>
      <c r="J418" s="37">
        <f>SUBTOTAL(9,G418:I418)</f>
        <v>0</v>
      </c>
      <c r="K418" s="38">
        <f>IFERROR(J418/$J$18*100,"0.00")</f>
        <v>0</v>
      </c>
    </row>
    <row r="419" spans="1:11" ht="12.75" x14ac:dyDescent="0.2">
      <c r="A419" s="543">
        <v>2</v>
      </c>
      <c r="B419" s="544">
        <v>6</v>
      </c>
      <c r="C419" s="544">
        <v>2</v>
      </c>
      <c r="D419" s="544">
        <v>3</v>
      </c>
      <c r="E419" s="544"/>
      <c r="F419" s="551" t="s">
        <v>260</v>
      </c>
      <c r="G419" s="41">
        <f>+G420</f>
        <v>0</v>
      </c>
      <c r="H419" s="41">
        <f>+H420</f>
        <v>0</v>
      </c>
      <c r="I419" s="41">
        <f>+I420</f>
        <v>0</v>
      </c>
      <c r="J419" s="41">
        <f>+J420</f>
        <v>0</v>
      </c>
      <c r="K419" s="42">
        <f>+K420</f>
        <v>0</v>
      </c>
    </row>
    <row r="420" spans="1:11" ht="12.75" x14ac:dyDescent="0.2">
      <c r="A420" s="555">
        <v>2</v>
      </c>
      <c r="B420" s="547">
        <v>6</v>
      </c>
      <c r="C420" s="547">
        <v>2</v>
      </c>
      <c r="D420" s="547">
        <v>3</v>
      </c>
      <c r="E420" s="547" t="s">
        <v>314</v>
      </c>
      <c r="F420" s="550" t="s">
        <v>260</v>
      </c>
      <c r="G420" s="37">
        <f>+[3]Hoja3!G421+[3]Hoja4!G421+[3]Hoja5!G421+[3]Hoja6!G421+[3]Hoja7!G421+[3]Hoja8!G422+[3]Hoja9!G421+[3]Hoja10!G421+[3]Hoja12!G421+[3]Hoja13!G421+[3]Hoja15!G421+[3]Hoja14!G421+[3]Hoja11!G421+[3]Hoja16!G421+[3]Hoja17!G421+[3]Hoja18!G421+[3]Hoja19!G421</f>
        <v>0</v>
      </c>
      <c r="H420" s="37">
        <f>+'[3]Formulario PPGR8'!G420</f>
        <v>0</v>
      </c>
      <c r="I420" s="37">
        <f>+[3]Hoja3!I421+[3]Hoja4!I421+[3]Hoja5!I421+[3]Hoja6!I421+[3]Hoja7!I421+[3]Hoja8!I422+[3]Hoja9!I421+[3]Hoja10!I421+[3]Hoja12!I421+[3]Hoja13!I421+[3]Hoja15!I421+[3]Hoja14!I421+[3]Hoja11!I421+[3]Hoja16!I421+[3]Hoja17!I421+[3]Hoja18!I421+[3]Hoja19!I421</f>
        <v>0</v>
      </c>
      <c r="J420" s="37">
        <f>SUBTOTAL(9,G420:I420)</f>
        <v>0</v>
      </c>
      <c r="K420" s="38">
        <f>IFERROR(J420/$J$18*100,"0.00")</f>
        <v>0</v>
      </c>
    </row>
    <row r="421" spans="1:11" ht="12.75" x14ac:dyDescent="0.2">
      <c r="A421" s="543">
        <v>2</v>
      </c>
      <c r="B421" s="544">
        <v>6</v>
      </c>
      <c r="C421" s="544">
        <v>2</v>
      </c>
      <c r="D421" s="544">
        <v>4</v>
      </c>
      <c r="E421" s="544"/>
      <c r="F421" s="551" t="s">
        <v>261</v>
      </c>
      <c r="G421" s="41">
        <f>+G422</f>
        <v>0</v>
      </c>
      <c r="H421" s="41">
        <f>+H422</f>
        <v>0</v>
      </c>
      <c r="I421" s="41">
        <f>+I422</f>
        <v>0</v>
      </c>
      <c r="J421" s="41">
        <f>+J422</f>
        <v>0</v>
      </c>
      <c r="K421" s="42">
        <f>+K422</f>
        <v>0</v>
      </c>
    </row>
    <row r="422" spans="1:11" ht="12.75" x14ac:dyDescent="0.2">
      <c r="A422" s="555">
        <v>2</v>
      </c>
      <c r="B422" s="547">
        <v>6</v>
      </c>
      <c r="C422" s="547">
        <v>2</v>
      </c>
      <c r="D422" s="547">
        <v>4</v>
      </c>
      <c r="E422" s="547" t="s">
        <v>314</v>
      </c>
      <c r="F422" s="550" t="s">
        <v>261</v>
      </c>
      <c r="G422" s="37">
        <f>+[3]Hoja3!G423+[3]Hoja4!G423+[3]Hoja5!G423+[3]Hoja6!G423+[3]Hoja7!G423+[3]Hoja8!G424+[3]Hoja9!G423+[3]Hoja10!G423+[3]Hoja12!G423+[3]Hoja13!G423+[3]Hoja15!G423+[3]Hoja14!G423+[3]Hoja11!G423+[3]Hoja16!G423+[3]Hoja17!G423+[3]Hoja18!G423+[3]Hoja19!G423</f>
        <v>0</v>
      </c>
      <c r="H422" s="37">
        <f>+'[3]Formulario PPGR8'!G422</f>
        <v>0</v>
      </c>
      <c r="I422" s="37">
        <f>+[3]Hoja3!I423+[3]Hoja4!I423+[3]Hoja5!I423+[3]Hoja6!I423+[3]Hoja7!I423+[3]Hoja8!I424+[3]Hoja9!I423+[3]Hoja10!I423+[3]Hoja12!I423+[3]Hoja13!I423+[3]Hoja15!I423+[3]Hoja14!I423+[3]Hoja11!I423+[3]Hoja16!I423+[3]Hoja17!I423+[3]Hoja18!I423+[3]Hoja19!I423</f>
        <v>0</v>
      </c>
      <c r="J422" s="37">
        <f>SUBTOTAL(9,G422:I422)</f>
        <v>0</v>
      </c>
      <c r="K422" s="38">
        <f>IFERROR(J422/$J$18*100,"0.00")</f>
        <v>0</v>
      </c>
    </row>
    <row r="423" spans="1:11" ht="12.75" x14ac:dyDescent="0.2">
      <c r="A423" s="540">
        <v>2</v>
      </c>
      <c r="B423" s="541">
        <v>6</v>
      </c>
      <c r="C423" s="541">
        <v>3</v>
      </c>
      <c r="D423" s="541"/>
      <c r="E423" s="541"/>
      <c r="F423" s="542" t="s">
        <v>262</v>
      </c>
      <c r="G423" s="33">
        <f>+G424+G426+G428+G430</f>
        <v>0</v>
      </c>
      <c r="H423" s="33">
        <f>+H424+H426+H428+H430</f>
        <v>5902520</v>
      </c>
      <c r="I423" s="33">
        <f>+I424+I426+I428+I430</f>
        <v>0</v>
      </c>
      <c r="J423" s="33">
        <f>+J424+J426+J428+J430</f>
        <v>5902520</v>
      </c>
      <c r="K423" s="34">
        <f>+K424+K426+K428+K430</f>
        <v>1.9040787701741726</v>
      </c>
    </row>
    <row r="424" spans="1:11" ht="12.75" x14ac:dyDescent="0.2">
      <c r="A424" s="557">
        <v>2</v>
      </c>
      <c r="B424" s="544">
        <v>6</v>
      </c>
      <c r="C424" s="544">
        <v>3</v>
      </c>
      <c r="D424" s="544">
        <v>1</v>
      </c>
      <c r="E424" s="544"/>
      <c r="F424" s="567" t="s">
        <v>263</v>
      </c>
      <c r="G424" s="41">
        <f>+G425</f>
        <v>0</v>
      </c>
      <c r="H424" s="41">
        <f>+H425</f>
        <v>3517100</v>
      </c>
      <c r="I424" s="41">
        <f>+I425</f>
        <v>0</v>
      </c>
      <c r="J424" s="41">
        <f>+J425</f>
        <v>3517100</v>
      </c>
      <c r="K424" s="42">
        <f>+K425</f>
        <v>1.1345722577101953</v>
      </c>
    </row>
    <row r="425" spans="1:11" ht="12.75" x14ac:dyDescent="0.2">
      <c r="A425" s="546">
        <v>2</v>
      </c>
      <c r="B425" s="547">
        <v>6</v>
      </c>
      <c r="C425" s="547">
        <v>3</v>
      </c>
      <c r="D425" s="547">
        <v>1</v>
      </c>
      <c r="E425" s="547" t="s">
        <v>314</v>
      </c>
      <c r="F425" s="548" t="s">
        <v>263</v>
      </c>
      <c r="G425" s="37">
        <v>0</v>
      </c>
      <c r="H425" s="37">
        <f>+'[3]Formulario PPGR8'!G425</f>
        <v>3517100</v>
      </c>
      <c r="I425" s="37">
        <v>0</v>
      </c>
      <c r="J425" s="37">
        <f>SUBTOTAL(9,G425:I425)</f>
        <v>3517100</v>
      </c>
      <c r="K425" s="38">
        <f>IFERROR(J425/$J$18*100,"0.00")</f>
        <v>1.1345722577101953</v>
      </c>
    </row>
    <row r="426" spans="1:11" ht="12.75" x14ac:dyDescent="0.2">
      <c r="A426" s="543">
        <v>2</v>
      </c>
      <c r="B426" s="544">
        <v>6</v>
      </c>
      <c r="C426" s="544">
        <v>3</v>
      </c>
      <c r="D426" s="544">
        <v>2</v>
      </c>
      <c r="E426" s="544"/>
      <c r="F426" s="551" t="s">
        <v>264</v>
      </c>
      <c r="G426" s="41">
        <f>+G427</f>
        <v>0</v>
      </c>
      <c r="H426" s="41">
        <f>+H427</f>
        <v>2385420</v>
      </c>
      <c r="I426" s="41">
        <f>+I427</f>
        <v>0</v>
      </c>
      <c r="J426" s="41">
        <f>+J427</f>
        <v>2385420</v>
      </c>
      <c r="K426" s="42">
        <f>+K427</f>
        <v>0.76950651246397728</v>
      </c>
    </row>
    <row r="427" spans="1:11" ht="12.75" x14ac:dyDescent="0.2">
      <c r="A427" s="555">
        <v>2</v>
      </c>
      <c r="B427" s="547">
        <v>6</v>
      </c>
      <c r="C427" s="547">
        <v>3</v>
      </c>
      <c r="D427" s="547">
        <v>2</v>
      </c>
      <c r="E427" s="547" t="s">
        <v>314</v>
      </c>
      <c r="F427" s="550" t="s">
        <v>264</v>
      </c>
      <c r="G427" s="37">
        <v>0</v>
      </c>
      <c r="H427" s="37">
        <f>+'[3]Formulario PPGR8'!G427</f>
        <v>2385420</v>
      </c>
      <c r="I427" s="37">
        <f>+[3]Hoja3!I428+[3]Hoja4!I428+[3]Hoja5!I428+[3]Hoja6!I428+[3]Hoja7!I428+[3]Hoja8!I429+[3]Hoja9!I428+[3]Hoja10!I428+[3]Hoja12!I428+[3]Hoja13!I428+[3]Hoja15!I428+[3]Hoja14!I428+[3]Hoja11!I428+[3]Hoja16!I428+[3]Hoja17!I428+[3]Hoja18!I428+[3]Hoja19!I428</f>
        <v>0</v>
      </c>
      <c r="J427" s="37">
        <f>SUBTOTAL(9,G427:I427)</f>
        <v>2385420</v>
      </c>
      <c r="K427" s="38">
        <f>IFERROR(J427/$J$18*100,"0.00")</f>
        <v>0.76950651246397728</v>
      </c>
    </row>
    <row r="428" spans="1:11" ht="12.75" x14ac:dyDescent="0.2">
      <c r="A428" s="543">
        <v>2</v>
      </c>
      <c r="B428" s="544">
        <v>6</v>
      </c>
      <c r="C428" s="544">
        <v>3</v>
      </c>
      <c r="D428" s="544">
        <v>3</v>
      </c>
      <c r="E428" s="544"/>
      <c r="F428" s="551" t="s">
        <v>265</v>
      </c>
      <c r="G428" s="41">
        <f>+G429</f>
        <v>0</v>
      </c>
      <c r="H428" s="41">
        <f>+H429</f>
        <v>0</v>
      </c>
      <c r="I428" s="41">
        <f>+I429</f>
        <v>0</v>
      </c>
      <c r="J428" s="41">
        <f>+J429</f>
        <v>0</v>
      </c>
      <c r="K428" s="42">
        <f>+K429</f>
        <v>0</v>
      </c>
    </row>
    <row r="429" spans="1:11" ht="12.75" x14ac:dyDescent="0.2">
      <c r="A429" s="555">
        <v>2</v>
      </c>
      <c r="B429" s="547">
        <v>6</v>
      </c>
      <c r="C429" s="547">
        <v>3</v>
      </c>
      <c r="D429" s="547">
        <v>3</v>
      </c>
      <c r="E429" s="547" t="s">
        <v>314</v>
      </c>
      <c r="F429" s="550" t="s">
        <v>265</v>
      </c>
      <c r="G429" s="37">
        <f>+[3]Hoja3!G430+[3]Hoja4!G430+[3]Hoja5!G430+[3]Hoja6!G430+[3]Hoja7!G430+[3]Hoja8!G431+[3]Hoja9!G430+[3]Hoja10!G430+[3]Hoja12!G430+[3]Hoja13!G430+[3]Hoja15!G430+[3]Hoja14!G430+[3]Hoja11!G430+[3]Hoja16!G430+[3]Hoja17!G430+[3]Hoja18!G430+[3]Hoja19!G430</f>
        <v>0</v>
      </c>
      <c r="H429" s="37">
        <f>+'[3]Formulario PPGR8'!G429</f>
        <v>0</v>
      </c>
      <c r="I429" s="37">
        <f>+[3]Hoja3!I430+[3]Hoja4!I430+[3]Hoja5!I430+[3]Hoja6!I430+[3]Hoja7!I430+[3]Hoja8!I431+[3]Hoja9!I430+[3]Hoja10!I430+[3]Hoja12!I430+[3]Hoja13!I430+[3]Hoja15!I430+[3]Hoja14!I430+[3]Hoja11!I430+[3]Hoja16!I430+[3]Hoja17!I430+[3]Hoja18!I430+[3]Hoja19!I430</f>
        <v>0</v>
      </c>
      <c r="J429" s="37">
        <f>SUBTOTAL(9,G429:I429)</f>
        <v>0</v>
      </c>
      <c r="K429" s="38">
        <f>IFERROR(J429/$J$18*100,"0.00")</f>
        <v>0</v>
      </c>
    </row>
    <row r="430" spans="1:11" ht="12.75" x14ac:dyDescent="0.2">
      <c r="A430" s="543">
        <v>2</v>
      </c>
      <c r="B430" s="544">
        <v>6</v>
      </c>
      <c r="C430" s="544">
        <v>3</v>
      </c>
      <c r="D430" s="544">
        <v>4</v>
      </c>
      <c r="E430" s="544"/>
      <c r="F430" s="551" t="s">
        <v>266</v>
      </c>
      <c r="G430" s="41">
        <f>+G431</f>
        <v>0</v>
      </c>
      <c r="H430" s="41">
        <f>+H431</f>
        <v>0</v>
      </c>
      <c r="I430" s="41">
        <f>+I431</f>
        <v>0</v>
      </c>
      <c r="J430" s="41">
        <f>+J431</f>
        <v>0</v>
      </c>
      <c r="K430" s="42">
        <f>+K431</f>
        <v>0</v>
      </c>
    </row>
    <row r="431" spans="1:11" ht="12.75" x14ac:dyDescent="0.2">
      <c r="A431" s="555">
        <v>2</v>
      </c>
      <c r="B431" s="547">
        <v>6</v>
      </c>
      <c r="C431" s="547">
        <v>3</v>
      </c>
      <c r="D431" s="547">
        <v>4</v>
      </c>
      <c r="E431" s="547" t="s">
        <v>314</v>
      </c>
      <c r="F431" s="550" t="s">
        <v>266</v>
      </c>
      <c r="G431" s="37">
        <f>+[3]Hoja3!G432+[3]Hoja4!G432+[3]Hoja5!G432+[3]Hoja6!G432+[3]Hoja7!G432+[3]Hoja8!G433+[3]Hoja9!G432+[3]Hoja10!G432+[3]Hoja12!G432+[3]Hoja13!G432+[3]Hoja15!G432+[3]Hoja14!G432+[3]Hoja11!G432+[3]Hoja16!G432+[3]Hoja17!G432+[3]Hoja18!G432+[3]Hoja19!G432</f>
        <v>0</v>
      </c>
      <c r="H431" s="37">
        <f>+'[3]Formulario PPGR8'!G431</f>
        <v>0</v>
      </c>
      <c r="I431" s="37">
        <f>+[3]Hoja3!I432+[3]Hoja4!I432+[3]Hoja5!I432+[3]Hoja6!I432+[3]Hoja7!I432+[3]Hoja8!I433+[3]Hoja9!I432+[3]Hoja10!I432+[3]Hoja12!I432+[3]Hoja13!I432+[3]Hoja15!I432+[3]Hoja14!I432+[3]Hoja11!I432+[3]Hoja16!I432+[3]Hoja17!I432+[3]Hoja18!I432+[3]Hoja19!I432</f>
        <v>0</v>
      </c>
      <c r="J431" s="37">
        <f>SUBTOTAL(9,G431:I431)</f>
        <v>0</v>
      </c>
      <c r="K431" s="38">
        <f>IFERROR(J431/$J$18*100,"0.00")</f>
        <v>0</v>
      </c>
    </row>
    <row r="432" spans="1:11" ht="12.75" x14ac:dyDescent="0.2">
      <c r="A432" s="540">
        <v>2</v>
      </c>
      <c r="B432" s="541">
        <v>6</v>
      </c>
      <c r="C432" s="541">
        <v>4</v>
      </c>
      <c r="D432" s="541"/>
      <c r="E432" s="541"/>
      <c r="F432" s="542" t="s">
        <v>267</v>
      </c>
      <c r="G432" s="33">
        <f>+G433+G435+G437</f>
        <v>0</v>
      </c>
      <c r="H432" s="33">
        <f>+H433+H435+H437</f>
        <v>3000000</v>
      </c>
      <c r="I432" s="33">
        <f>+I433+I435+I437</f>
        <v>0</v>
      </c>
      <c r="J432" s="33">
        <f>+J433+J435+J437</f>
        <v>3000000</v>
      </c>
      <c r="K432" s="34">
        <f>+K433+K435+K437</f>
        <v>0.96776229653139978</v>
      </c>
    </row>
    <row r="433" spans="1:11" ht="12.75" x14ac:dyDescent="0.2">
      <c r="A433" s="543">
        <v>2</v>
      </c>
      <c r="B433" s="544">
        <v>6</v>
      </c>
      <c r="C433" s="544">
        <v>4</v>
      </c>
      <c r="D433" s="544">
        <v>1</v>
      </c>
      <c r="E433" s="544"/>
      <c r="F433" s="551" t="s">
        <v>268</v>
      </c>
      <c r="G433" s="41">
        <f>+G434</f>
        <v>0</v>
      </c>
      <c r="H433" s="41">
        <f>+H434</f>
        <v>3000000</v>
      </c>
      <c r="I433" s="41">
        <f>+I434</f>
        <v>0</v>
      </c>
      <c r="J433" s="41">
        <f>+J434</f>
        <v>3000000</v>
      </c>
      <c r="K433" s="42">
        <f>+K434</f>
        <v>0.96776229653139978</v>
      </c>
    </row>
    <row r="434" spans="1:11" ht="12.75" x14ac:dyDescent="0.2">
      <c r="A434" s="555">
        <v>2</v>
      </c>
      <c r="B434" s="547">
        <v>6</v>
      </c>
      <c r="C434" s="547">
        <v>4</v>
      </c>
      <c r="D434" s="547">
        <v>1</v>
      </c>
      <c r="E434" s="547" t="s">
        <v>314</v>
      </c>
      <c r="F434" s="550" t="s">
        <v>268</v>
      </c>
      <c r="G434" s="37">
        <f>+[3]Hoja3!G435+[3]Hoja4!G435+[3]Hoja5!G435+[3]Hoja6!G435+[3]Hoja7!G435+[3]Hoja8!G436+[3]Hoja9!G435+[3]Hoja10!G435+[3]Hoja12!G435+[3]Hoja13!G435+[3]Hoja15!G435+[3]Hoja14!G435+[3]Hoja11!G435+[3]Hoja16!G435+[3]Hoja17!G435+[3]Hoja18!G435+[3]Hoja19!G435</f>
        <v>0</v>
      </c>
      <c r="H434" s="37">
        <f>+'[3]Formulario PPGR8'!G434</f>
        <v>3000000</v>
      </c>
      <c r="I434" s="37">
        <f>+[3]Hoja3!I435+[3]Hoja4!I435+[3]Hoja5!I435+[3]Hoja6!I435+[3]Hoja7!I435+[3]Hoja8!I436+[3]Hoja9!I435+[3]Hoja10!I435+[3]Hoja12!I435+[3]Hoja13!I435+[3]Hoja15!I435+[3]Hoja14!I435+[3]Hoja11!I435+[3]Hoja16!I435+[3]Hoja17!I435+[3]Hoja18!I435+[3]Hoja19!I435</f>
        <v>0</v>
      </c>
      <c r="J434" s="63">
        <f>SUBTOTAL(9,G434:I434)</f>
        <v>3000000</v>
      </c>
      <c r="K434" s="64">
        <f>IFERROR(J434/$J$18*100,"0.00")</f>
        <v>0.96776229653139978</v>
      </c>
    </row>
    <row r="435" spans="1:11" ht="12.75" x14ac:dyDescent="0.2">
      <c r="A435" s="543">
        <v>2</v>
      </c>
      <c r="B435" s="544">
        <v>6</v>
      </c>
      <c r="C435" s="544">
        <v>4</v>
      </c>
      <c r="D435" s="544">
        <v>2</v>
      </c>
      <c r="E435" s="544"/>
      <c r="F435" s="551" t="s">
        <v>269</v>
      </c>
      <c r="G435" s="41">
        <f>+G436</f>
        <v>0</v>
      </c>
      <c r="H435" s="41">
        <f>+H436</f>
        <v>0</v>
      </c>
      <c r="I435" s="41">
        <f>+I436</f>
        <v>0</v>
      </c>
      <c r="J435" s="41">
        <f>+J436</f>
        <v>0</v>
      </c>
      <c r="K435" s="42">
        <f>+K436</f>
        <v>0</v>
      </c>
    </row>
    <row r="436" spans="1:11" ht="12.75" x14ac:dyDescent="0.2">
      <c r="A436" s="555">
        <v>2</v>
      </c>
      <c r="B436" s="547">
        <v>6</v>
      </c>
      <c r="C436" s="547">
        <v>4</v>
      </c>
      <c r="D436" s="547">
        <v>2</v>
      </c>
      <c r="E436" s="547" t="s">
        <v>314</v>
      </c>
      <c r="F436" s="550" t="s">
        <v>269</v>
      </c>
      <c r="G436" s="37">
        <f>+[3]Hoja3!G437+[3]Hoja4!G437+[3]Hoja5!G437+[3]Hoja6!G437+[3]Hoja7!G437+[3]Hoja8!G438+[3]Hoja9!G437+[3]Hoja10!G437+[3]Hoja12!G437+[3]Hoja13!G437+[3]Hoja15!G437+[3]Hoja14!G437+[3]Hoja11!G437+[3]Hoja16!G437+[3]Hoja17!G437+[3]Hoja18!G437+[3]Hoja19!G437</f>
        <v>0</v>
      </c>
      <c r="H436" s="37">
        <f>+'[3]Formulario PPGR8'!G436</f>
        <v>0</v>
      </c>
      <c r="I436" s="37">
        <f>+[3]Hoja3!I437+[3]Hoja4!I437+[3]Hoja5!I437+[3]Hoja6!I437+[3]Hoja7!I437+[3]Hoja8!I438+[3]Hoja9!I437+[3]Hoja10!I437+[3]Hoja12!I437+[3]Hoja13!I437+[3]Hoja15!I437+[3]Hoja14!I437+[3]Hoja11!I437+[3]Hoja16!I437+[3]Hoja17!I437+[3]Hoja18!I437+[3]Hoja19!I437</f>
        <v>0</v>
      </c>
      <c r="J436" s="63">
        <f>SUBTOTAL(9,G436:I436)</f>
        <v>0</v>
      </c>
      <c r="K436" s="64">
        <f>IFERROR(J436/$J$18*100,"0.00")</f>
        <v>0</v>
      </c>
    </row>
    <row r="437" spans="1:11" ht="12.75" x14ac:dyDescent="0.2">
      <c r="A437" s="543">
        <v>2</v>
      </c>
      <c r="B437" s="544">
        <v>6</v>
      </c>
      <c r="C437" s="544">
        <v>4</v>
      </c>
      <c r="D437" s="544">
        <v>8</v>
      </c>
      <c r="E437" s="544"/>
      <c r="F437" s="551" t="s">
        <v>270</v>
      </c>
      <c r="G437" s="41">
        <f>+G438</f>
        <v>0</v>
      </c>
      <c r="H437" s="41">
        <f>+H438</f>
        <v>0</v>
      </c>
      <c r="I437" s="41">
        <f>+I438</f>
        <v>0</v>
      </c>
      <c r="J437" s="41">
        <f>+J438</f>
        <v>0</v>
      </c>
      <c r="K437" s="42">
        <f>+K438</f>
        <v>0</v>
      </c>
    </row>
    <row r="438" spans="1:11" ht="12.75" x14ac:dyDescent="0.2">
      <c r="A438" s="555">
        <v>2</v>
      </c>
      <c r="B438" s="547">
        <v>6</v>
      </c>
      <c r="C438" s="547">
        <v>4</v>
      </c>
      <c r="D438" s="547">
        <v>8</v>
      </c>
      <c r="E438" s="547" t="s">
        <v>314</v>
      </c>
      <c r="F438" s="550" t="s">
        <v>270</v>
      </c>
      <c r="G438" s="37">
        <f>+[3]Hoja3!G439+[3]Hoja4!G439+[3]Hoja5!G439+[3]Hoja6!G439+[3]Hoja7!G439+[3]Hoja8!G440+[3]Hoja9!G439+[3]Hoja10!G439+[3]Hoja12!G439+[3]Hoja13!G439+[3]Hoja15!G439+[3]Hoja14!G439+[3]Hoja11!G439+[3]Hoja16!G439+[3]Hoja17!G439+[3]Hoja18!G439+[3]Hoja19!G439</f>
        <v>0</v>
      </c>
      <c r="H438" s="37">
        <f>+'[3]Formulario PPGR8'!G438</f>
        <v>0</v>
      </c>
      <c r="I438" s="37">
        <f>+[3]Hoja3!I439+[3]Hoja4!I439+[3]Hoja5!I439+[3]Hoja6!I439+[3]Hoja7!I439+[3]Hoja8!I440+[3]Hoja9!I439+[3]Hoja10!I439+[3]Hoja12!I439+[3]Hoja13!I439+[3]Hoja15!I439+[3]Hoja14!I439+[3]Hoja11!I439+[3]Hoja16!I439+[3]Hoja17!I439+[3]Hoja18!I439+[3]Hoja19!I439</f>
        <v>0</v>
      </c>
      <c r="J438" s="63">
        <f>SUBTOTAL(9,G438:I438)</f>
        <v>0</v>
      </c>
      <c r="K438" s="64">
        <f>IFERROR(J438/$J$18*100,"0.00")</f>
        <v>0</v>
      </c>
    </row>
    <row r="439" spans="1:11" ht="12.75" x14ac:dyDescent="0.2">
      <c r="A439" s="540">
        <v>2</v>
      </c>
      <c r="B439" s="541">
        <v>6</v>
      </c>
      <c r="C439" s="541">
        <v>5</v>
      </c>
      <c r="D439" s="541"/>
      <c r="E439" s="541"/>
      <c r="F439" s="542" t="s">
        <v>271</v>
      </c>
      <c r="G439" s="33">
        <f>+G440+G442+G444+G446+G448+G450+G452</f>
        <v>0</v>
      </c>
      <c r="H439" s="33">
        <f>+H440+H442+H444+H446+H448+H450+H452</f>
        <v>245000</v>
      </c>
      <c r="I439" s="33">
        <f>+I440+I442+I444+I446+I448+I450+I452</f>
        <v>0</v>
      </c>
      <c r="J439" s="33">
        <f>+J440+J442+J444+J446+J448+J450+J452</f>
        <v>245000</v>
      </c>
      <c r="K439" s="34">
        <f>+K440+K442+K444+K446+K448+K450+K452</f>
        <v>7.9033920883397654E-2</v>
      </c>
    </row>
    <row r="440" spans="1:11" ht="12.75" x14ac:dyDescent="0.2">
      <c r="A440" s="543">
        <v>2</v>
      </c>
      <c r="B440" s="544">
        <v>6</v>
      </c>
      <c r="C440" s="544">
        <v>5</v>
      </c>
      <c r="D440" s="544">
        <v>2</v>
      </c>
      <c r="E440" s="544"/>
      <c r="F440" s="551" t="s">
        <v>272</v>
      </c>
      <c r="G440" s="41">
        <f>+G441</f>
        <v>0</v>
      </c>
      <c r="H440" s="41">
        <f>+H441</f>
        <v>0</v>
      </c>
      <c r="I440" s="41">
        <f>+I441</f>
        <v>0</v>
      </c>
      <c r="J440" s="41">
        <f>+J441</f>
        <v>0</v>
      </c>
      <c r="K440" s="42">
        <f>+K441</f>
        <v>0</v>
      </c>
    </row>
    <row r="441" spans="1:11" ht="12.75" x14ac:dyDescent="0.2">
      <c r="A441" s="546">
        <v>2</v>
      </c>
      <c r="B441" s="547">
        <v>6</v>
      </c>
      <c r="C441" s="547">
        <v>5</v>
      </c>
      <c r="D441" s="547">
        <v>2</v>
      </c>
      <c r="E441" s="547" t="s">
        <v>314</v>
      </c>
      <c r="F441" s="550" t="s">
        <v>272</v>
      </c>
      <c r="G441" s="37">
        <f>+[3]Hoja3!G442+[3]Hoja4!G442+[3]Hoja5!G442+[3]Hoja6!G442+[3]Hoja7!G442+[3]Hoja8!G443+[3]Hoja9!G442+[3]Hoja10!G442+[3]Hoja12!G442+[3]Hoja13!G442+[3]Hoja15!G442+[3]Hoja14!G442+[3]Hoja11!G442+[3]Hoja16!G442+[3]Hoja17!G442+[3]Hoja18!G442+[3]Hoja19!G442</f>
        <v>0</v>
      </c>
      <c r="H441" s="37">
        <f>+'[3]Formulario PPGR8'!G441</f>
        <v>0</v>
      </c>
      <c r="I441" s="37">
        <f>+[3]Hoja3!I442+[3]Hoja4!I442+[3]Hoja5!I442+[3]Hoja6!I442+[3]Hoja7!I442+[3]Hoja8!I443+[3]Hoja9!I442+[3]Hoja10!I442+[3]Hoja12!I442+[3]Hoja13!I442+[3]Hoja15!I442+[3]Hoja14!I442+[3]Hoja11!I442+[3]Hoja16!I442+[3]Hoja17!I442+[3]Hoja18!I442+[3]Hoja19!I442</f>
        <v>0</v>
      </c>
      <c r="J441" s="63">
        <f>SUBTOTAL(9,G441:I441)</f>
        <v>0</v>
      </c>
      <c r="K441" s="64">
        <f>IFERROR(J441/$J$18*100,"0.00")</f>
        <v>0</v>
      </c>
    </row>
    <row r="442" spans="1:11" ht="12.75" x14ac:dyDescent="0.2">
      <c r="A442" s="543">
        <v>2</v>
      </c>
      <c r="B442" s="544">
        <v>6</v>
      </c>
      <c r="C442" s="544">
        <v>5</v>
      </c>
      <c r="D442" s="544">
        <v>3</v>
      </c>
      <c r="E442" s="544"/>
      <c r="F442" s="551" t="s">
        <v>273</v>
      </c>
      <c r="G442" s="41">
        <f>+G443</f>
        <v>0</v>
      </c>
      <c r="H442" s="41">
        <f>+H443</f>
        <v>0</v>
      </c>
      <c r="I442" s="41">
        <f>+I443</f>
        <v>0</v>
      </c>
      <c r="J442" s="41">
        <f>+J443</f>
        <v>0</v>
      </c>
      <c r="K442" s="42">
        <f>+K443</f>
        <v>0</v>
      </c>
    </row>
    <row r="443" spans="1:11" ht="12.75" x14ac:dyDescent="0.2">
      <c r="A443" s="546">
        <v>2</v>
      </c>
      <c r="B443" s="547">
        <v>6</v>
      </c>
      <c r="C443" s="547">
        <v>5</v>
      </c>
      <c r="D443" s="547">
        <v>3</v>
      </c>
      <c r="E443" s="547" t="s">
        <v>314</v>
      </c>
      <c r="F443" s="550" t="s">
        <v>273</v>
      </c>
      <c r="G443" s="37">
        <f>+[3]Hoja3!G444+[3]Hoja4!G444+[3]Hoja5!G444+[3]Hoja6!G444+[3]Hoja7!G444+[3]Hoja8!G445+[3]Hoja9!G444+[3]Hoja10!G444+[3]Hoja12!G444+[3]Hoja13!G444+[3]Hoja15!G444+[3]Hoja14!G444+[3]Hoja11!G444+[3]Hoja16!G444+[3]Hoja17!G444+[3]Hoja18!G444+[3]Hoja19!G444</f>
        <v>0</v>
      </c>
      <c r="H443" s="37">
        <f>+'[3]Formulario PPGR8'!G443</f>
        <v>0</v>
      </c>
      <c r="I443" s="37">
        <f>+[3]Hoja3!I444+[3]Hoja4!I444+[3]Hoja5!I444+[3]Hoja6!I444+[3]Hoja7!I444+[3]Hoja8!I445+[3]Hoja9!I444+[3]Hoja10!I444+[3]Hoja12!I444+[3]Hoja13!I444+[3]Hoja15!I444+[3]Hoja14!I444+[3]Hoja11!I444+[3]Hoja16!I444+[3]Hoja17!I444+[3]Hoja18!I444+[3]Hoja19!I444</f>
        <v>0</v>
      </c>
      <c r="J443" s="63">
        <f>SUBTOTAL(9,G443:I443)</f>
        <v>0</v>
      </c>
      <c r="K443" s="64">
        <f>IFERROR(J443/$J$18*100,"0.00")</f>
        <v>0</v>
      </c>
    </row>
    <row r="444" spans="1:11" ht="12.75" x14ac:dyDescent="0.2">
      <c r="A444" s="543">
        <v>2</v>
      </c>
      <c r="B444" s="544">
        <v>6</v>
      </c>
      <c r="C444" s="544">
        <v>5</v>
      </c>
      <c r="D444" s="544">
        <v>4</v>
      </c>
      <c r="E444" s="544"/>
      <c r="F444" s="551" t="s">
        <v>274</v>
      </c>
      <c r="G444" s="41">
        <f>+G445</f>
        <v>0</v>
      </c>
      <c r="H444" s="41">
        <f>+H445</f>
        <v>0</v>
      </c>
      <c r="I444" s="41">
        <f>+I445</f>
        <v>0</v>
      </c>
      <c r="J444" s="41">
        <f>+J445</f>
        <v>0</v>
      </c>
      <c r="K444" s="42">
        <f>+K445</f>
        <v>0</v>
      </c>
    </row>
    <row r="445" spans="1:11" ht="12.75" x14ac:dyDescent="0.2">
      <c r="A445" s="546">
        <v>2</v>
      </c>
      <c r="B445" s="547">
        <v>6</v>
      </c>
      <c r="C445" s="547">
        <v>5</v>
      </c>
      <c r="D445" s="547">
        <v>4</v>
      </c>
      <c r="E445" s="547" t="s">
        <v>314</v>
      </c>
      <c r="F445" s="550" t="s">
        <v>274</v>
      </c>
      <c r="G445" s="37">
        <v>0</v>
      </c>
      <c r="H445" s="37">
        <f>+'[3]Formulario PPGR8'!G445</f>
        <v>0</v>
      </c>
      <c r="I445" s="37">
        <f>+[3]Hoja3!I446+[3]Hoja4!I446+[3]Hoja5!I446+[3]Hoja6!I446+[3]Hoja7!I446+[3]Hoja8!I447+[3]Hoja9!I446+[3]Hoja10!I446+[3]Hoja12!I446+[3]Hoja13!I446+[3]Hoja15!I446+[3]Hoja14!I446+[3]Hoja11!I446+[3]Hoja16!I446+[3]Hoja17!I446+[3]Hoja18!I446+[3]Hoja19!I446</f>
        <v>0</v>
      </c>
      <c r="J445" s="63">
        <f>SUBTOTAL(9,G445:I445)</f>
        <v>0</v>
      </c>
      <c r="K445" s="64">
        <f>IFERROR(J445/$J$18*100,"0.00")</f>
        <v>0</v>
      </c>
    </row>
    <row r="446" spans="1:11" ht="12.75" x14ac:dyDescent="0.2">
      <c r="A446" s="543">
        <v>2</v>
      </c>
      <c r="B446" s="544">
        <v>6</v>
      </c>
      <c r="C446" s="544">
        <v>5</v>
      </c>
      <c r="D446" s="544">
        <v>5</v>
      </c>
      <c r="E446" s="544"/>
      <c r="F446" s="551" t="s">
        <v>275</v>
      </c>
      <c r="G446" s="41">
        <f>+G447</f>
        <v>0</v>
      </c>
      <c r="H446" s="41">
        <f>+H447</f>
        <v>0</v>
      </c>
      <c r="I446" s="41">
        <f>+I447</f>
        <v>0</v>
      </c>
      <c r="J446" s="41">
        <f>+J447</f>
        <v>0</v>
      </c>
      <c r="K446" s="42">
        <f>+K447</f>
        <v>0</v>
      </c>
    </row>
    <row r="447" spans="1:11" ht="12.75" x14ac:dyDescent="0.2">
      <c r="A447" s="546">
        <v>2</v>
      </c>
      <c r="B447" s="547">
        <v>6</v>
      </c>
      <c r="C447" s="547">
        <v>5</v>
      </c>
      <c r="D447" s="547">
        <v>5</v>
      </c>
      <c r="E447" s="547" t="s">
        <v>314</v>
      </c>
      <c r="F447" s="550" t="s">
        <v>275</v>
      </c>
      <c r="G447" s="37">
        <v>0</v>
      </c>
      <c r="H447" s="37">
        <f>+'[3]Formulario PPGR8'!G447</f>
        <v>0</v>
      </c>
      <c r="I447" s="37">
        <f>+[3]Hoja3!I448+[3]Hoja4!I448+[3]Hoja5!I448+[3]Hoja6!I448+[3]Hoja7!I448+[3]Hoja8!I449+[3]Hoja9!I448+[3]Hoja10!I448+[3]Hoja12!I448+[3]Hoja13!I448+[3]Hoja15!I448+[3]Hoja14!I448+[3]Hoja11!I448+[3]Hoja16!I448+[3]Hoja17!I448+[3]Hoja18!I448+[3]Hoja19!I448</f>
        <v>0</v>
      </c>
      <c r="J447" s="63">
        <f>SUBTOTAL(9,G447:I447)</f>
        <v>0</v>
      </c>
      <c r="K447" s="64">
        <f>IFERROR(J447/$J$18*100,"0.00")</f>
        <v>0</v>
      </c>
    </row>
    <row r="448" spans="1:11" ht="12.75" x14ac:dyDescent="0.2">
      <c r="A448" s="543">
        <v>2</v>
      </c>
      <c r="B448" s="544">
        <v>6</v>
      </c>
      <c r="C448" s="544">
        <v>5</v>
      </c>
      <c r="D448" s="544">
        <v>6</v>
      </c>
      <c r="E448" s="544"/>
      <c r="F448" s="551" t="s">
        <v>276</v>
      </c>
      <c r="G448" s="41">
        <f>+G449</f>
        <v>0</v>
      </c>
      <c r="H448" s="41">
        <f>+H449</f>
        <v>0</v>
      </c>
      <c r="I448" s="41">
        <f>+I449</f>
        <v>0</v>
      </c>
      <c r="J448" s="41">
        <f>+J449</f>
        <v>0</v>
      </c>
      <c r="K448" s="42">
        <f>+K449</f>
        <v>0</v>
      </c>
    </row>
    <row r="449" spans="1:11" ht="12.75" x14ac:dyDescent="0.2">
      <c r="A449" s="546">
        <v>2</v>
      </c>
      <c r="B449" s="547">
        <v>6</v>
      </c>
      <c r="C449" s="547">
        <v>5</v>
      </c>
      <c r="D449" s="547">
        <v>6</v>
      </c>
      <c r="E449" s="547" t="s">
        <v>314</v>
      </c>
      <c r="F449" s="550" t="s">
        <v>276</v>
      </c>
      <c r="G449" s="37">
        <f>+[3]Hoja3!G450+[3]Hoja4!G450+[3]Hoja5!G450+[3]Hoja6!G450+[3]Hoja7!G450+[3]Hoja8!G451+[3]Hoja9!G450+[3]Hoja10!G450+[3]Hoja12!G450+[3]Hoja13!G450+[3]Hoja15!G450+[3]Hoja14!G450+[3]Hoja11!G450+[3]Hoja16!G450+[3]Hoja17!G450+[3]Hoja18!G450+[3]Hoja19!G450</f>
        <v>0</v>
      </c>
      <c r="H449" s="37">
        <f>+'[3]Formulario PPGR8'!G449</f>
        <v>0</v>
      </c>
      <c r="I449" s="37">
        <f>+[3]Hoja3!I450+[3]Hoja4!I450+[3]Hoja5!I450+[3]Hoja6!I450+[3]Hoja7!I450+[3]Hoja8!I451+[3]Hoja9!I450+[3]Hoja10!I450+[3]Hoja12!I450+[3]Hoja13!I450+[3]Hoja15!I450+[3]Hoja14!I450+[3]Hoja11!I450+[3]Hoja16!I450+[3]Hoja17!I450+[3]Hoja18!I450+[3]Hoja19!I450</f>
        <v>0</v>
      </c>
      <c r="J449" s="63">
        <f>SUBTOTAL(9,G449:I449)</f>
        <v>0</v>
      </c>
      <c r="K449" s="64">
        <f>IFERROR(J449/$J$18*100,"0.00")</f>
        <v>0</v>
      </c>
    </row>
    <row r="450" spans="1:11" ht="12.75" x14ac:dyDescent="0.2">
      <c r="A450" s="543">
        <v>2</v>
      </c>
      <c r="B450" s="544">
        <v>6</v>
      </c>
      <c r="C450" s="544">
        <v>5</v>
      </c>
      <c r="D450" s="544">
        <v>7</v>
      </c>
      <c r="E450" s="544"/>
      <c r="F450" s="551" t="s">
        <v>277</v>
      </c>
      <c r="G450" s="41">
        <f>+G451</f>
        <v>0</v>
      </c>
      <c r="H450" s="41">
        <f>+H451</f>
        <v>0</v>
      </c>
      <c r="I450" s="41">
        <f>+I451</f>
        <v>0</v>
      </c>
      <c r="J450" s="41">
        <f>+J451</f>
        <v>0</v>
      </c>
      <c r="K450" s="42">
        <f>+K451</f>
        <v>0</v>
      </c>
    </row>
    <row r="451" spans="1:11" ht="12.75" x14ac:dyDescent="0.2">
      <c r="A451" s="546">
        <v>2</v>
      </c>
      <c r="B451" s="547">
        <v>6</v>
      </c>
      <c r="C451" s="547">
        <v>5</v>
      </c>
      <c r="D451" s="547">
        <v>7</v>
      </c>
      <c r="E451" s="547" t="s">
        <v>314</v>
      </c>
      <c r="F451" s="550" t="s">
        <v>277</v>
      </c>
      <c r="G451" s="37">
        <f>+[3]Hoja3!G452+[3]Hoja4!G452+[3]Hoja5!G452+[3]Hoja6!G452+[3]Hoja7!G452+[3]Hoja8!G453+[3]Hoja9!G452+[3]Hoja10!G452+[3]Hoja12!G452+[3]Hoja13!G452+[3]Hoja15!G452+[3]Hoja14!G452+[3]Hoja11!G452+[3]Hoja16!G452+[3]Hoja17!G452+[3]Hoja18!G452+[3]Hoja19!G452</f>
        <v>0</v>
      </c>
      <c r="H451" s="37">
        <f>+'[3]Formulario PPGR8'!G451</f>
        <v>0</v>
      </c>
      <c r="I451" s="37">
        <f>+[3]Hoja3!I452+[3]Hoja4!I452+[3]Hoja5!I452+[3]Hoja6!I452+[3]Hoja7!I452+[3]Hoja8!I453+[3]Hoja9!I452+[3]Hoja10!I452+[3]Hoja12!I452+[3]Hoja13!I452+[3]Hoja15!I452+[3]Hoja14!I452+[3]Hoja11!I452+[3]Hoja16!I452+[3]Hoja17!I452+[3]Hoja18!I452+[3]Hoja19!I452</f>
        <v>0</v>
      </c>
      <c r="J451" s="63">
        <f>SUBTOTAL(9,G451:I451)</f>
        <v>0</v>
      </c>
      <c r="K451" s="64">
        <f>IFERROR(J451/$J$18*100,"0.00")</f>
        <v>0</v>
      </c>
    </row>
    <row r="452" spans="1:11" ht="12.75" x14ac:dyDescent="0.2">
      <c r="A452" s="543">
        <v>2</v>
      </c>
      <c r="B452" s="544">
        <v>6</v>
      </c>
      <c r="C452" s="544">
        <v>5</v>
      </c>
      <c r="D452" s="544">
        <v>8</v>
      </c>
      <c r="E452" s="544"/>
      <c r="F452" s="551" t="s">
        <v>278</v>
      </c>
      <c r="G452" s="41">
        <f>+G453</f>
        <v>0</v>
      </c>
      <c r="H452" s="41">
        <f>+H453</f>
        <v>245000</v>
      </c>
      <c r="I452" s="41">
        <f>+I453</f>
        <v>0</v>
      </c>
      <c r="J452" s="41">
        <f>+J453</f>
        <v>245000</v>
      </c>
      <c r="K452" s="42">
        <f>+K453</f>
        <v>7.9033920883397654E-2</v>
      </c>
    </row>
    <row r="453" spans="1:11" ht="12.75" x14ac:dyDescent="0.2">
      <c r="A453" s="546">
        <v>2</v>
      </c>
      <c r="B453" s="547">
        <v>6</v>
      </c>
      <c r="C453" s="547">
        <v>5</v>
      </c>
      <c r="D453" s="547">
        <v>8</v>
      </c>
      <c r="E453" s="547" t="s">
        <v>314</v>
      </c>
      <c r="F453" s="550" t="s">
        <v>278</v>
      </c>
      <c r="G453" s="37">
        <v>0</v>
      </c>
      <c r="H453" s="37">
        <f>+'[3]Formulario PPGR8'!G453</f>
        <v>245000</v>
      </c>
      <c r="I453" s="37">
        <f>+[3]Hoja3!I454+[3]Hoja4!I454+[3]Hoja5!I454+[3]Hoja6!I454+[3]Hoja7!I454+[3]Hoja8!I455+[3]Hoja9!I454+[3]Hoja10!I454+[3]Hoja12!I454+[3]Hoja13!I454+[3]Hoja15!I454+[3]Hoja14!I454+[3]Hoja11!I454+[3]Hoja16!I454+[3]Hoja17!I454+[3]Hoja18!I454+[3]Hoja19!I454</f>
        <v>0</v>
      </c>
      <c r="J453" s="63">
        <f>SUBTOTAL(9,G453:I453)</f>
        <v>245000</v>
      </c>
      <c r="K453" s="64">
        <f>IFERROR(J453/$J$18*100,"0.00")</f>
        <v>7.9033920883397654E-2</v>
      </c>
    </row>
    <row r="454" spans="1:11" ht="12.75" x14ac:dyDescent="0.2">
      <c r="A454" s="540">
        <v>2</v>
      </c>
      <c r="B454" s="541">
        <v>6</v>
      </c>
      <c r="C454" s="541">
        <v>6</v>
      </c>
      <c r="D454" s="541"/>
      <c r="E454" s="541"/>
      <c r="F454" s="542" t="s">
        <v>426</v>
      </c>
      <c r="G454" s="33">
        <f>+G455+G457</f>
        <v>0</v>
      </c>
      <c r="H454" s="33">
        <f>+H455+H457</f>
        <v>0</v>
      </c>
      <c r="I454" s="33">
        <f>+I455+I457</f>
        <v>0</v>
      </c>
      <c r="J454" s="33">
        <f>+J455+J457</f>
        <v>0</v>
      </c>
      <c r="K454" s="34">
        <f>+K455+K457</f>
        <v>0</v>
      </c>
    </row>
    <row r="455" spans="1:11" ht="12.75" x14ac:dyDescent="0.2">
      <c r="A455" s="543">
        <v>2</v>
      </c>
      <c r="B455" s="544">
        <v>6</v>
      </c>
      <c r="C455" s="544">
        <v>6</v>
      </c>
      <c r="D455" s="544">
        <v>1</v>
      </c>
      <c r="E455" s="544"/>
      <c r="F455" s="567" t="s">
        <v>427</v>
      </c>
      <c r="G455" s="35">
        <f>+G456</f>
        <v>0</v>
      </c>
      <c r="H455" s="35">
        <f>+H456</f>
        <v>0</v>
      </c>
      <c r="I455" s="35">
        <f>+I456</f>
        <v>0</v>
      </c>
      <c r="J455" s="35">
        <f>+J456</f>
        <v>0</v>
      </c>
      <c r="K455" s="36">
        <f>+K456</f>
        <v>0</v>
      </c>
    </row>
    <row r="456" spans="1:11" ht="12.75" x14ac:dyDescent="0.2">
      <c r="A456" s="546">
        <v>2</v>
      </c>
      <c r="B456" s="547">
        <v>6</v>
      </c>
      <c r="C456" s="547">
        <v>6</v>
      </c>
      <c r="D456" s="547">
        <v>1</v>
      </c>
      <c r="E456" s="547" t="s">
        <v>314</v>
      </c>
      <c r="F456" s="550" t="s">
        <v>427</v>
      </c>
      <c r="G456" s="37">
        <f>+[3]Hoja3!G457+[3]Hoja4!G457+[3]Hoja5!G457+[3]Hoja6!G457+[3]Hoja7!G457+[3]Hoja8!G458+[3]Hoja9!G457+[3]Hoja10!G457+[3]Hoja12!G457+[3]Hoja13!G457+[3]Hoja15!G457+[3]Hoja14!G457+[3]Hoja11!G457+[3]Hoja16!G457+[3]Hoja17!G457+[3]Hoja18!G457+[3]Hoja19!G457</f>
        <v>0</v>
      </c>
      <c r="H456" s="37">
        <f>+'[3]Formulario PPGR8'!G456</f>
        <v>0</v>
      </c>
      <c r="I456" s="37">
        <f>+[3]Hoja3!I457+[3]Hoja4!I457+[3]Hoja5!I457+[3]Hoja6!I457+[3]Hoja7!I457+[3]Hoja8!I458+[3]Hoja9!I457+[3]Hoja10!I457+[3]Hoja12!I457+[3]Hoja13!I457+[3]Hoja15!I457+[3]Hoja14!I457+[3]Hoja11!I457+[3]Hoja16!I457+[3]Hoja17!I457+[3]Hoja18!I457+[3]Hoja19!I457</f>
        <v>0</v>
      </c>
      <c r="J456" s="63">
        <f>SUBTOTAL(9,G456:I456)</f>
        <v>0</v>
      </c>
      <c r="K456" s="64">
        <f>IFERROR(J456/$J$18*100,"0.00")</f>
        <v>0</v>
      </c>
    </row>
    <row r="457" spans="1:11" ht="12.75" x14ac:dyDescent="0.2">
      <c r="A457" s="543">
        <v>2</v>
      </c>
      <c r="B457" s="544">
        <v>6</v>
      </c>
      <c r="C457" s="544">
        <v>6</v>
      </c>
      <c r="D457" s="544">
        <v>2</v>
      </c>
      <c r="E457" s="544"/>
      <c r="F457" s="567" t="s">
        <v>428</v>
      </c>
      <c r="G457" s="41">
        <f>+G458</f>
        <v>0</v>
      </c>
      <c r="H457" s="41">
        <f>+H458</f>
        <v>0</v>
      </c>
      <c r="I457" s="41">
        <f>+I458</f>
        <v>0</v>
      </c>
      <c r="J457" s="41">
        <f>+J458</f>
        <v>0</v>
      </c>
      <c r="K457" s="42">
        <f>+K458</f>
        <v>0</v>
      </c>
    </row>
    <row r="458" spans="1:11" ht="12.75" x14ac:dyDescent="0.2">
      <c r="A458" s="546">
        <v>2</v>
      </c>
      <c r="B458" s="547">
        <v>6</v>
      </c>
      <c r="C458" s="547">
        <v>6</v>
      </c>
      <c r="D458" s="547">
        <v>2</v>
      </c>
      <c r="E458" s="547" t="s">
        <v>314</v>
      </c>
      <c r="F458" s="550" t="s">
        <v>428</v>
      </c>
      <c r="G458" s="37">
        <f>+[3]Hoja3!G459+[3]Hoja4!G459+[3]Hoja5!G459+[3]Hoja6!G459+[3]Hoja7!G459+[3]Hoja8!G460+[3]Hoja9!G459+[3]Hoja10!G459+[3]Hoja12!G459+[3]Hoja13!G459+[3]Hoja15!G459+[3]Hoja14!G459+[3]Hoja11!G459+[3]Hoja16!G459+[3]Hoja17!G459+[3]Hoja18!G459+[3]Hoja19!G459</f>
        <v>0</v>
      </c>
      <c r="H458" s="37">
        <f>+'[3]Formulario PPGR8'!G458</f>
        <v>0</v>
      </c>
      <c r="I458" s="37">
        <f>+[3]Hoja3!I459+[3]Hoja4!I459+[3]Hoja5!I459+[3]Hoja6!I459+[3]Hoja7!I459+[3]Hoja8!I460+[3]Hoja9!I459+[3]Hoja10!I459+[3]Hoja12!I459+[3]Hoja13!I459+[3]Hoja15!I459+[3]Hoja14!I459+[3]Hoja11!I459+[3]Hoja16!I459+[3]Hoja17!I459+[3]Hoja18!I459+[3]Hoja19!I459</f>
        <v>0</v>
      </c>
      <c r="J458" s="63">
        <f>SUBTOTAL(9,G458:I458)</f>
        <v>0</v>
      </c>
      <c r="K458" s="64">
        <f>IFERROR(J458/$J$18*100,"0.00")</f>
        <v>0</v>
      </c>
    </row>
    <row r="459" spans="1:11" ht="12.75" x14ac:dyDescent="0.2">
      <c r="A459" s="540">
        <v>2</v>
      </c>
      <c r="B459" s="541">
        <v>6</v>
      </c>
      <c r="C459" s="541">
        <v>8</v>
      </c>
      <c r="D459" s="541"/>
      <c r="E459" s="541"/>
      <c r="F459" s="542" t="s">
        <v>279</v>
      </c>
      <c r="G459" s="33">
        <f>+G460+G462+G465+G467+G469+G471+G476</f>
        <v>0</v>
      </c>
      <c r="H459" s="33">
        <f>+H460+H462+H465+H467+H469+H471+H476</f>
        <v>0</v>
      </c>
      <c r="I459" s="33">
        <f>+I460+I462+I465+I467+I469+I471+I476</f>
        <v>0</v>
      </c>
      <c r="J459" s="33">
        <f>+J460+J462+J465+J467+J469+J471+J476</f>
        <v>0</v>
      </c>
      <c r="K459" s="34">
        <f>+K460+K462+K465+K467+K469+K471+K476</f>
        <v>0</v>
      </c>
    </row>
    <row r="460" spans="1:11" ht="12.75" x14ac:dyDescent="0.2">
      <c r="A460" s="543">
        <v>2</v>
      </c>
      <c r="B460" s="544">
        <v>6</v>
      </c>
      <c r="C460" s="544">
        <v>8</v>
      </c>
      <c r="D460" s="544">
        <v>1</v>
      </c>
      <c r="E460" s="544"/>
      <c r="F460" s="551" t="s">
        <v>280</v>
      </c>
      <c r="G460" s="41">
        <f>+G461</f>
        <v>0</v>
      </c>
      <c r="H460" s="41">
        <f>+H461</f>
        <v>0</v>
      </c>
      <c r="I460" s="41">
        <f>+I461</f>
        <v>0</v>
      </c>
      <c r="J460" s="41">
        <f>+J461</f>
        <v>0</v>
      </c>
      <c r="K460" s="42">
        <f>+K461</f>
        <v>0</v>
      </c>
    </row>
    <row r="461" spans="1:11" ht="12.75" x14ac:dyDescent="0.2">
      <c r="A461" s="546">
        <v>2</v>
      </c>
      <c r="B461" s="547">
        <v>6</v>
      </c>
      <c r="C461" s="547">
        <v>8</v>
      </c>
      <c r="D461" s="547">
        <v>1</v>
      </c>
      <c r="E461" s="547" t="s">
        <v>314</v>
      </c>
      <c r="F461" s="550" t="s">
        <v>280</v>
      </c>
      <c r="G461" s="37">
        <f>+[3]Hoja3!G462+[3]Hoja4!G462+[3]Hoja5!G462+[3]Hoja6!G462+[3]Hoja7!G462+[3]Hoja8!G463+[3]Hoja9!G462+[3]Hoja10!G462+[3]Hoja12!G462+[3]Hoja13!G462+[3]Hoja15!G462+[3]Hoja14!G462+[3]Hoja11!G462+[3]Hoja16!G462+[3]Hoja17!G462+[3]Hoja18!G462+[3]Hoja19!G462</f>
        <v>0</v>
      </c>
      <c r="H461" s="37">
        <f>+'[3]Formulario PPGR8'!G461</f>
        <v>0</v>
      </c>
      <c r="I461" s="37">
        <f>+[3]Hoja3!I462+[3]Hoja4!I462+[3]Hoja5!I462+[3]Hoja6!I462+[3]Hoja7!I462+[3]Hoja8!I463+[3]Hoja9!I462+[3]Hoja10!I462+[3]Hoja12!I462+[3]Hoja13!I462+[3]Hoja15!I462+[3]Hoja14!I462+[3]Hoja11!I462+[3]Hoja16!I462+[3]Hoja17!I462+[3]Hoja18!I462+[3]Hoja19!I462</f>
        <v>0</v>
      </c>
      <c r="J461" s="63">
        <f>SUBTOTAL(9,G461:I461)</f>
        <v>0</v>
      </c>
      <c r="K461" s="64">
        <f>IFERROR(J461/$J$18*100,"0.00")</f>
        <v>0</v>
      </c>
    </row>
    <row r="462" spans="1:11" ht="12.75" x14ac:dyDescent="0.2">
      <c r="A462" s="543">
        <v>2</v>
      </c>
      <c r="B462" s="544">
        <v>6</v>
      </c>
      <c r="C462" s="544">
        <v>8</v>
      </c>
      <c r="D462" s="544">
        <v>3</v>
      </c>
      <c r="E462" s="544"/>
      <c r="F462" s="551" t="s">
        <v>281</v>
      </c>
      <c r="G462" s="41">
        <f>+G463+G464</f>
        <v>0</v>
      </c>
      <c r="H462" s="41">
        <f>+H463+H464</f>
        <v>0</v>
      </c>
      <c r="I462" s="41">
        <f>+I463+I464</f>
        <v>0</v>
      </c>
      <c r="J462" s="41">
        <f>+J463+J464</f>
        <v>0</v>
      </c>
      <c r="K462" s="42">
        <f>+K463+K464</f>
        <v>0</v>
      </c>
    </row>
    <row r="463" spans="1:11" ht="12.75" x14ac:dyDescent="0.2">
      <c r="A463" s="555">
        <v>2</v>
      </c>
      <c r="B463" s="547">
        <v>6</v>
      </c>
      <c r="C463" s="547">
        <v>8</v>
      </c>
      <c r="D463" s="547">
        <v>3</v>
      </c>
      <c r="E463" s="547" t="s">
        <v>314</v>
      </c>
      <c r="F463" s="550" t="s">
        <v>282</v>
      </c>
      <c r="G463" s="37">
        <f>+[3]Hoja3!G464+[3]Hoja4!G464+[3]Hoja5!G464+[3]Hoja6!G464+[3]Hoja7!G464+[3]Hoja8!G465+[3]Hoja9!G464+[3]Hoja10!G464+[3]Hoja12!G464+[3]Hoja13!G464+[3]Hoja15!G464+[3]Hoja14!G464+[3]Hoja11!G464+[3]Hoja16!G464+[3]Hoja17!G464+[3]Hoja18!G464+[3]Hoja19!G464</f>
        <v>0</v>
      </c>
      <c r="H463" s="37">
        <f>+'[3]Formulario PPGR8'!G463</f>
        <v>0</v>
      </c>
      <c r="I463" s="37">
        <f>+[3]Hoja3!I464+[3]Hoja4!I464+[3]Hoja5!I464+[3]Hoja6!I464+[3]Hoja7!I464+[3]Hoja8!I465+[3]Hoja9!I464+[3]Hoja10!I464+[3]Hoja12!I464+[3]Hoja13!I464+[3]Hoja15!I464+[3]Hoja14!I464+[3]Hoja11!I464+[3]Hoja16!I464+[3]Hoja17!I464+[3]Hoja18!I464+[3]Hoja19!I464</f>
        <v>0</v>
      </c>
      <c r="J463" s="63">
        <f>SUBTOTAL(9,G463:I463)</f>
        <v>0</v>
      </c>
      <c r="K463" s="64">
        <f>IFERROR(J463/$J$18*100,"0.00")</f>
        <v>0</v>
      </c>
    </row>
    <row r="464" spans="1:11" ht="12.75" x14ac:dyDescent="0.2">
      <c r="A464" s="555">
        <v>2</v>
      </c>
      <c r="B464" s="547">
        <v>6</v>
      </c>
      <c r="C464" s="547">
        <v>8</v>
      </c>
      <c r="D464" s="547">
        <v>3</v>
      </c>
      <c r="E464" s="547" t="s">
        <v>315</v>
      </c>
      <c r="F464" s="550" t="s">
        <v>283</v>
      </c>
      <c r="G464" s="37">
        <f>+[3]Hoja3!G465+[3]Hoja4!G465+[3]Hoja5!G465+[3]Hoja6!G465+[3]Hoja7!G465+[3]Hoja8!G466+[3]Hoja9!G465+[3]Hoja10!G465+[3]Hoja12!G465+[3]Hoja13!G465+[3]Hoja15!G465+[3]Hoja14!G465+[3]Hoja11!G465+[3]Hoja16!G465+[3]Hoja17!G465+[3]Hoja18!G465+[3]Hoja19!G465</f>
        <v>0</v>
      </c>
      <c r="H464" s="37">
        <f>+'[3]Formulario PPGR8'!G464</f>
        <v>0</v>
      </c>
      <c r="I464" s="37">
        <f>+[3]Hoja3!I465+[3]Hoja4!I465+[3]Hoja5!I465+[3]Hoja6!I465+[3]Hoja7!I465+[3]Hoja8!I466+[3]Hoja9!I465+[3]Hoja10!I465+[3]Hoja12!I465+[3]Hoja13!I465+[3]Hoja15!I465+[3]Hoja14!I465+[3]Hoja11!I465+[3]Hoja16!I465+[3]Hoja17!I465+[3]Hoja18!I465+[3]Hoja19!I465</f>
        <v>0</v>
      </c>
      <c r="J464" s="63">
        <f>SUBTOTAL(9,G464:I464)</f>
        <v>0</v>
      </c>
      <c r="K464" s="64">
        <f>IFERROR(J464/$J$18*100,"0.00")</f>
        <v>0</v>
      </c>
    </row>
    <row r="465" spans="1:11" ht="12.75" x14ac:dyDescent="0.2">
      <c r="A465" s="543">
        <v>2</v>
      </c>
      <c r="B465" s="544">
        <v>6</v>
      </c>
      <c r="C465" s="544">
        <v>8</v>
      </c>
      <c r="D465" s="544">
        <v>5</v>
      </c>
      <c r="E465" s="544"/>
      <c r="F465" s="551" t="s">
        <v>284</v>
      </c>
      <c r="G465" s="41">
        <f>+G466</f>
        <v>0</v>
      </c>
      <c r="H465" s="41">
        <f>+H466</f>
        <v>0</v>
      </c>
      <c r="I465" s="41">
        <f>+I466</f>
        <v>0</v>
      </c>
      <c r="J465" s="41">
        <f>+J466</f>
        <v>0</v>
      </c>
      <c r="K465" s="42">
        <f>+K466</f>
        <v>0</v>
      </c>
    </row>
    <row r="466" spans="1:11" ht="12.75" x14ac:dyDescent="0.2">
      <c r="A466" s="555">
        <v>2</v>
      </c>
      <c r="B466" s="547">
        <v>6</v>
      </c>
      <c r="C466" s="547">
        <v>8</v>
      </c>
      <c r="D466" s="547">
        <v>5</v>
      </c>
      <c r="E466" s="547" t="s">
        <v>314</v>
      </c>
      <c r="F466" s="550" t="s">
        <v>284</v>
      </c>
      <c r="G466" s="37">
        <f>+[3]Hoja3!G467+[3]Hoja4!G467+[3]Hoja5!G467+[3]Hoja6!G467+[3]Hoja7!G467+[3]Hoja8!G468+[3]Hoja9!G467+[3]Hoja10!G467+[3]Hoja12!G467+[3]Hoja13!G467+[3]Hoja15!G467+[3]Hoja14!G467+[3]Hoja11!G467+[3]Hoja16!G467+[3]Hoja17!G467+[3]Hoja18!G467+[3]Hoja19!G467</f>
        <v>0</v>
      </c>
      <c r="H466" s="37">
        <f>+'[3]Formulario PPGR8'!G466</f>
        <v>0</v>
      </c>
      <c r="I466" s="37">
        <f>+[3]Hoja3!I467+[3]Hoja4!I467+[3]Hoja5!I467+[3]Hoja6!I467+[3]Hoja7!I467+[3]Hoja8!I468+[3]Hoja9!I467+[3]Hoja10!I467+[3]Hoja12!I467+[3]Hoja13!I467+[3]Hoja15!I467+[3]Hoja14!I467+[3]Hoja11!I467+[3]Hoja16!I467+[3]Hoja17!I467+[3]Hoja18!I467+[3]Hoja19!I467</f>
        <v>0</v>
      </c>
      <c r="J466" s="63">
        <f>SUBTOTAL(9,G466:I466)</f>
        <v>0</v>
      </c>
      <c r="K466" s="64">
        <f>IFERROR(J466/$J$18*100,"0.00")</f>
        <v>0</v>
      </c>
    </row>
    <row r="467" spans="1:11" ht="12.75" x14ac:dyDescent="0.2">
      <c r="A467" s="543">
        <v>2</v>
      </c>
      <c r="B467" s="544">
        <v>6</v>
      </c>
      <c r="C467" s="544">
        <v>8</v>
      </c>
      <c r="D467" s="544">
        <v>6</v>
      </c>
      <c r="E467" s="544"/>
      <c r="F467" s="551" t="s">
        <v>285</v>
      </c>
      <c r="G467" s="41">
        <f>+G468</f>
        <v>0</v>
      </c>
      <c r="H467" s="41">
        <f>+H468</f>
        <v>0</v>
      </c>
      <c r="I467" s="41">
        <f>+I468</f>
        <v>0</v>
      </c>
      <c r="J467" s="41">
        <f>+J468</f>
        <v>0</v>
      </c>
      <c r="K467" s="42">
        <f>+K468</f>
        <v>0</v>
      </c>
    </row>
    <row r="468" spans="1:11" ht="12.75" x14ac:dyDescent="0.2">
      <c r="A468" s="555">
        <v>2</v>
      </c>
      <c r="B468" s="547">
        <v>6</v>
      </c>
      <c r="C468" s="547">
        <v>8</v>
      </c>
      <c r="D468" s="547">
        <v>6</v>
      </c>
      <c r="E468" s="547" t="s">
        <v>314</v>
      </c>
      <c r="F468" s="550" t="s">
        <v>285</v>
      </c>
      <c r="G468" s="37">
        <f>+[3]Hoja3!G469+[3]Hoja4!G469+[3]Hoja5!G469+[3]Hoja6!G469+[3]Hoja7!G469+[3]Hoja8!G470+[3]Hoja9!G469+[3]Hoja10!G469+[3]Hoja12!G469+[3]Hoja13!G469+[3]Hoja15!G469+[3]Hoja14!G469+[3]Hoja11!G469+[3]Hoja16!G469+[3]Hoja17!G469+[3]Hoja18!G469+[3]Hoja19!G469</f>
        <v>0</v>
      </c>
      <c r="H468" s="37">
        <f>+'[3]Formulario PPGR8'!G468</f>
        <v>0</v>
      </c>
      <c r="I468" s="37">
        <f>+[3]Hoja3!I469+[3]Hoja4!I469+[3]Hoja5!I469+[3]Hoja6!I469+[3]Hoja7!I469+[3]Hoja8!I470+[3]Hoja9!I469+[3]Hoja10!I469+[3]Hoja12!I469+[3]Hoja13!I469+[3]Hoja15!I469+[3]Hoja14!I469+[3]Hoja11!I469+[3]Hoja16!I469+[3]Hoja17!I469+[3]Hoja18!I469+[3]Hoja19!I469</f>
        <v>0</v>
      </c>
      <c r="J468" s="63">
        <f>SUBTOTAL(9,G468:I468)</f>
        <v>0</v>
      </c>
      <c r="K468" s="64">
        <f>IFERROR(J468/$J$18*100,"0.00")</f>
        <v>0</v>
      </c>
    </row>
    <row r="469" spans="1:11" ht="12.75" x14ac:dyDescent="0.2">
      <c r="A469" s="557">
        <v>2</v>
      </c>
      <c r="B469" s="544">
        <v>6</v>
      </c>
      <c r="C469" s="544">
        <v>8</v>
      </c>
      <c r="D469" s="544">
        <v>7</v>
      </c>
      <c r="E469" s="544"/>
      <c r="F469" s="567" t="s">
        <v>286</v>
      </c>
      <c r="G469" s="41">
        <f>+G470</f>
        <v>0</v>
      </c>
      <c r="H469" s="41">
        <f>+H470</f>
        <v>0</v>
      </c>
      <c r="I469" s="41">
        <f>+I470</f>
        <v>0</v>
      </c>
      <c r="J469" s="41">
        <f>+J470</f>
        <v>0</v>
      </c>
      <c r="K469" s="42">
        <f>+K470</f>
        <v>0</v>
      </c>
    </row>
    <row r="470" spans="1:11" ht="12.75" x14ac:dyDescent="0.2">
      <c r="A470" s="555">
        <v>2</v>
      </c>
      <c r="B470" s="547">
        <v>6</v>
      </c>
      <c r="C470" s="547">
        <v>8</v>
      </c>
      <c r="D470" s="547">
        <v>7</v>
      </c>
      <c r="E470" s="547" t="s">
        <v>314</v>
      </c>
      <c r="F470" s="550" t="s">
        <v>286</v>
      </c>
      <c r="G470" s="37">
        <f>+[3]Hoja3!G471+[3]Hoja4!G471+[3]Hoja5!G471+[3]Hoja6!G471+[3]Hoja7!G471+[3]Hoja8!G472+[3]Hoja9!G471+[3]Hoja10!G471+[3]Hoja12!G471+[3]Hoja13!G471+[3]Hoja15!G471+[3]Hoja14!G471+[3]Hoja11!G471+[3]Hoja16!G471+[3]Hoja17!G471+[3]Hoja18!G471+[3]Hoja19!G471</f>
        <v>0</v>
      </c>
      <c r="H470" s="37">
        <f>+'[3]Formulario PPGR8'!G470</f>
        <v>0</v>
      </c>
      <c r="I470" s="37">
        <f>+[3]Hoja3!I471+[3]Hoja4!I471+[3]Hoja5!I471+[3]Hoja6!I471+[3]Hoja7!I471+[3]Hoja8!I472+[3]Hoja9!I471+[3]Hoja10!I471+[3]Hoja12!I471+[3]Hoja13!I471+[3]Hoja15!I471+[3]Hoja14!I471+[3]Hoja11!I471+[3]Hoja16!I471+[3]Hoja17!I471+[3]Hoja18!I471+[3]Hoja19!I471</f>
        <v>0</v>
      </c>
      <c r="J470" s="63">
        <f>SUBTOTAL(9,G470:I470)</f>
        <v>0</v>
      </c>
      <c r="K470" s="64">
        <f>IFERROR(J470/$J$18*100,"0.00")</f>
        <v>0</v>
      </c>
    </row>
    <row r="471" spans="1:11" ht="12.75" x14ac:dyDescent="0.2">
      <c r="A471" s="543">
        <v>2</v>
      </c>
      <c r="B471" s="544">
        <v>6</v>
      </c>
      <c r="C471" s="544">
        <v>8</v>
      </c>
      <c r="D471" s="544">
        <v>8</v>
      </c>
      <c r="E471" s="544"/>
      <c r="F471" s="567" t="s">
        <v>287</v>
      </c>
      <c r="G471" s="41">
        <f>+G472+G473+G474+G475</f>
        <v>0</v>
      </c>
      <c r="H471" s="41">
        <f>+H472+H473+H474+H475</f>
        <v>0</v>
      </c>
      <c r="I471" s="41">
        <f>+I472+I473+I474+I475</f>
        <v>0</v>
      </c>
      <c r="J471" s="41">
        <f>+J472+J473+J474+J475</f>
        <v>0</v>
      </c>
      <c r="K471" s="42">
        <f>+K472+K473+K474+K475</f>
        <v>0</v>
      </c>
    </row>
    <row r="472" spans="1:11" ht="12.75" x14ac:dyDescent="0.2">
      <c r="A472" s="555">
        <v>2</v>
      </c>
      <c r="B472" s="547">
        <v>6</v>
      </c>
      <c r="C472" s="547">
        <v>8</v>
      </c>
      <c r="D472" s="547">
        <v>8</v>
      </c>
      <c r="E472" s="547" t="s">
        <v>314</v>
      </c>
      <c r="F472" s="550" t="s">
        <v>288</v>
      </c>
      <c r="G472" s="37">
        <f>+[3]Hoja3!G473+[3]Hoja4!G473+[3]Hoja5!G473+[3]Hoja6!G473+[3]Hoja7!G473+[3]Hoja8!G474+[3]Hoja9!G473+[3]Hoja10!G473+[3]Hoja12!G473+[3]Hoja13!G473+[3]Hoja15!G473+[3]Hoja14!G473+[3]Hoja11!G473+[3]Hoja16!G473+[3]Hoja17!G473+[3]Hoja18!G473+[3]Hoja19!G473</f>
        <v>0</v>
      </c>
      <c r="H472" s="37">
        <f>+'[3]Formulario PPGR8'!G472</f>
        <v>0</v>
      </c>
      <c r="I472" s="37">
        <f>+[3]Hoja3!I473+[3]Hoja4!I473+[3]Hoja5!I473+[3]Hoja6!I473+[3]Hoja7!I473+[3]Hoja8!I474+[3]Hoja9!I473+[3]Hoja10!I473+[3]Hoja12!I473+[3]Hoja13!I473+[3]Hoja15!I473+[3]Hoja14!I473+[3]Hoja11!I473+[3]Hoja16!I473+[3]Hoja17!I473+[3]Hoja18!I473+[3]Hoja19!I473</f>
        <v>0</v>
      </c>
      <c r="J472" s="63">
        <f>SUBTOTAL(9,G472:I472)</f>
        <v>0</v>
      </c>
      <c r="K472" s="64">
        <f>IFERROR(J472/$J$18*100,"0.00")</f>
        <v>0</v>
      </c>
    </row>
    <row r="473" spans="1:11" ht="12.75" x14ac:dyDescent="0.2">
      <c r="A473" s="555">
        <v>2</v>
      </c>
      <c r="B473" s="547">
        <v>6</v>
      </c>
      <c r="C473" s="547">
        <v>8</v>
      </c>
      <c r="D473" s="547">
        <v>8</v>
      </c>
      <c r="E473" s="547" t="s">
        <v>315</v>
      </c>
      <c r="F473" s="550" t="s">
        <v>289</v>
      </c>
      <c r="G473" s="37">
        <f>+[3]Hoja3!G474+[3]Hoja4!G474+[3]Hoja5!G474+[3]Hoja6!G474+[3]Hoja7!G474+[3]Hoja8!G475+[3]Hoja9!G474+[3]Hoja10!G474+[3]Hoja12!G474+[3]Hoja13!G474+[3]Hoja15!G474+[3]Hoja14!G474+[3]Hoja11!G474+[3]Hoja16!G474+[3]Hoja17!G474+[3]Hoja18!G474+[3]Hoja19!G474</f>
        <v>0</v>
      </c>
      <c r="H473" s="37">
        <f>+'[3]Formulario PPGR8'!G473</f>
        <v>0</v>
      </c>
      <c r="I473" s="37">
        <f>+[3]Hoja3!I474+[3]Hoja4!I474+[3]Hoja5!I474+[3]Hoja6!I474+[3]Hoja7!I474+[3]Hoja8!I475+[3]Hoja9!I474+[3]Hoja10!I474+[3]Hoja12!I474+[3]Hoja13!I474+[3]Hoja15!I474+[3]Hoja14!I474+[3]Hoja11!I474+[3]Hoja16!I474+[3]Hoja17!I474+[3]Hoja18!I474+[3]Hoja19!I474</f>
        <v>0</v>
      </c>
      <c r="J473" s="63">
        <f>SUBTOTAL(9,G473:I473)</f>
        <v>0</v>
      </c>
      <c r="K473" s="64">
        <f>IFERROR(J473/$J$18*100,"0.00")</f>
        <v>0</v>
      </c>
    </row>
    <row r="474" spans="1:11" ht="12.75" x14ac:dyDescent="0.2">
      <c r="A474" s="555">
        <v>2</v>
      </c>
      <c r="B474" s="547">
        <v>6</v>
      </c>
      <c r="C474" s="547">
        <v>8</v>
      </c>
      <c r="D474" s="547">
        <v>8</v>
      </c>
      <c r="E474" s="547" t="s">
        <v>316</v>
      </c>
      <c r="F474" s="550" t="s">
        <v>290</v>
      </c>
      <c r="G474" s="37">
        <f>+[3]Hoja3!G475+[3]Hoja4!G475+[3]Hoja5!G475+[3]Hoja6!G475+[3]Hoja7!G475+[3]Hoja8!G476+[3]Hoja9!G475+[3]Hoja10!G475+[3]Hoja12!G475+[3]Hoja13!G475+[3]Hoja15!G475+[3]Hoja14!G475+[3]Hoja11!G475+[3]Hoja16!G475+[3]Hoja17!G475+[3]Hoja18!G475+[3]Hoja19!G475</f>
        <v>0</v>
      </c>
      <c r="H474" s="37">
        <f>+'[3]Formulario PPGR8'!G474</f>
        <v>0</v>
      </c>
      <c r="I474" s="37">
        <f>+[3]Hoja3!I475+[3]Hoja4!I475+[3]Hoja5!I475+[3]Hoja6!I475+[3]Hoja7!I475+[3]Hoja8!I476+[3]Hoja9!I475+[3]Hoja10!I475+[3]Hoja12!I475+[3]Hoja13!I475+[3]Hoja15!I475+[3]Hoja14!I475+[3]Hoja11!I475+[3]Hoja16!I475+[3]Hoja17!I475+[3]Hoja18!I475+[3]Hoja19!I475</f>
        <v>0</v>
      </c>
      <c r="J474" s="63">
        <f>SUBTOTAL(9,G474:I474)</f>
        <v>0</v>
      </c>
      <c r="K474" s="64">
        <f>IFERROR(J474/$J$18*100,"0.00")</f>
        <v>0</v>
      </c>
    </row>
    <row r="475" spans="1:11" ht="12.75" x14ac:dyDescent="0.2">
      <c r="A475" s="555">
        <v>2</v>
      </c>
      <c r="B475" s="547">
        <v>6</v>
      </c>
      <c r="C475" s="547">
        <v>8</v>
      </c>
      <c r="D475" s="547">
        <v>8</v>
      </c>
      <c r="E475" s="547" t="s">
        <v>317</v>
      </c>
      <c r="F475" s="550" t="s">
        <v>291</v>
      </c>
      <c r="G475" s="37">
        <f>+[3]Hoja3!G476+[3]Hoja4!G476+[3]Hoja5!G476+[3]Hoja6!G476+[3]Hoja7!G476+[3]Hoja8!G477+[3]Hoja9!G476+[3]Hoja10!G476+[3]Hoja12!G476+[3]Hoja13!G476+[3]Hoja15!G476+[3]Hoja14!G476+[3]Hoja11!G476+[3]Hoja16!G476+[3]Hoja17!G476+[3]Hoja18!G476+[3]Hoja19!G476</f>
        <v>0</v>
      </c>
      <c r="H475" s="37">
        <f>+'[3]Formulario PPGR8'!G475</f>
        <v>0</v>
      </c>
      <c r="I475" s="37">
        <f>+[3]Hoja3!I476+[3]Hoja4!I476+[3]Hoja5!I476+[3]Hoja6!I476+[3]Hoja7!I476+[3]Hoja8!I477+[3]Hoja9!I476+[3]Hoja10!I476+[3]Hoja12!I476+[3]Hoja13!I476+[3]Hoja15!I476+[3]Hoja14!I476+[3]Hoja11!I476+[3]Hoja16!I476+[3]Hoja17!I476+[3]Hoja18!I476+[3]Hoja19!I476</f>
        <v>0</v>
      </c>
      <c r="J475" s="63">
        <f>SUBTOTAL(9,G475:I475)</f>
        <v>0</v>
      </c>
      <c r="K475" s="64">
        <f>IFERROR(J475/$J$18*100,"0.00")</f>
        <v>0</v>
      </c>
    </row>
    <row r="476" spans="1:11" ht="12.75" x14ac:dyDescent="0.2">
      <c r="A476" s="543">
        <v>2</v>
      </c>
      <c r="B476" s="544">
        <v>6</v>
      </c>
      <c r="C476" s="544">
        <v>8</v>
      </c>
      <c r="D476" s="544">
        <v>9</v>
      </c>
      <c r="E476" s="544"/>
      <c r="F476" s="567" t="s">
        <v>292</v>
      </c>
      <c r="G476" s="41">
        <f>+G477</f>
        <v>0</v>
      </c>
      <c r="H476" s="41">
        <f>+H477</f>
        <v>0</v>
      </c>
      <c r="I476" s="41">
        <f>+I477</f>
        <v>0</v>
      </c>
      <c r="J476" s="41">
        <f>+J477</f>
        <v>0</v>
      </c>
      <c r="K476" s="42">
        <f>+K477</f>
        <v>0</v>
      </c>
    </row>
    <row r="477" spans="1:11" ht="12.75" x14ac:dyDescent="0.2">
      <c r="A477" s="555">
        <v>2</v>
      </c>
      <c r="B477" s="547">
        <v>6</v>
      </c>
      <c r="C477" s="547">
        <v>8</v>
      </c>
      <c r="D477" s="547">
        <v>9</v>
      </c>
      <c r="E477" s="547" t="s">
        <v>314</v>
      </c>
      <c r="F477" s="550" t="s">
        <v>292</v>
      </c>
      <c r="G477" s="37">
        <f>+[3]Hoja3!G478+[3]Hoja4!G478+[3]Hoja5!G478+[3]Hoja6!G478+[3]Hoja7!G478+[3]Hoja8!G479+[3]Hoja9!G478+[3]Hoja10!G478+[3]Hoja12!G478+[3]Hoja13!G478+[3]Hoja15!G478+[3]Hoja14!G478+[3]Hoja11!G478+[3]Hoja16!G478+[3]Hoja17!G478+[3]Hoja18!G478+[3]Hoja19!G478</f>
        <v>0</v>
      </c>
      <c r="H477" s="37">
        <f>+'[3]Formulario PPGR8'!G477</f>
        <v>0</v>
      </c>
      <c r="I477" s="37">
        <f>+[3]Hoja3!I478+[3]Hoja4!I478+[3]Hoja5!I478+[3]Hoja6!I478+[3]Hoja7!I478+[3]Hoja8!I479+[3]Hoja9!I478+[3]Hoja10!I478+[3]Hoja12!I478+[3]Hoja13!I478+[3]Hoja15!I478+[3]Hoja14!I478+[3]Hoja11!I478+[3]Hoja16!I478+[3]Hoja17!I478+[3]Hoja18!I478+[3]Hoja19!I478</f>
        <v>0</v>
      </c>
      <c r="J477" s="63">
        <f>SUBTOTAL(9,G477:I477)</f>
        <v>0</v>
      </c>
      <c r="K477" s="64">
        <f>IFERROR(J477/$J$18*100,"0.00")</f>
        <v>0</v>
      </c>
    </row>
    <row r="478" spans="1:11" ht="12.75" x14ac:dyDescent="0.2">
      <c r="A478" s="540">
        <v>2</v>
      </c>
      <c r="B478" s="541">
        <v>6</v>
      </c>
      <c r="C478" s="541">
        <v>9</v>
      </c>
      <c r="D478" s="541"/>
      <c r="E478" s="541"/>
      <c r="F478" s="542" t="s">
        <v>429</v>
      </c>
      <c r="G478" s="33">
        <f>+G479+G481+G483</f>
        <v>0</v>
      </c>
      <c r="H478" s="33">
        <f>+H479+H481+H483</f>
        <v>0</v>
      </c>
      <c r="I478" s="33">
        <f>+I479+I481+I483</f>
        <v>0</v>
      </c>
      <c r="J478" s="33">
        <f>+J479+J481+J483</f>
        <v>0</v>
      </c>
      <c r="K478" s="34">
        <f>+K479+K481+K483</f>
        <v>0</v>
      </c>
    </row>
    <row r="479" spans="1:11" ht="12.75" x14ac:dyDescent="0.2">
      <c r="A479" s="557">
        <v>2</v>
      </c>
      <c r="B479" s="544">
        <v>6</v>
      </c>
      <c r="C479" s="544">
        <v>9</v>
      </c>
      <c r="D479" s="544">
        <v>1</v>
      </c>
      <c r="E479" s="544"/>
      <c r="F479" s="567" t="s">
        <v>430</v>
      </c>
      <c r="G479" s="35">
        <f>+G480</f>
        <v>0</v>
      </c>
      <c r="H479" s="35">
        <f>+H480</f>
        <v>0</v>
      </c>
      <c r="I479" s="35">
        <f>+I480</f>
        <v>0</v>
      </c>
      <c r="J479" s="35">
        <f>+J480</f>
        <v>0</v>
      </c>
      <c r="K479" s="36">
        <f>+K480</f>
        <v>0</v>
      </c>
    </row>
    <row r="480" spans="1:11" ht="12.75" x14ac:dyDescent="0.2">
      <c r="A480" s="555">
        <v>2</v>
      </c>
      <c r="B480" s="547">
        <v>6</v>
      </c>
      <c r="C480" s="547">
        <v>9</v>
      </c>
      <c r="D480" s="547">
        <v>1</v>
      </c>
      <c r="E480" s="547" t="s">
        <v>314</v>
      </c>
      <c r="F480" s="550" t="s">
        <v>430</v>
      </c>
      <c r="G480" s="37">
        <f>+[3]Hoja3!G481+[3]Hoja4!G481+[3]Hoja5!G481+[3]Hoja6!G481+[3]Hoja7!G481+[3]Hoja8!G482+[3]Hoja9!G481+[3]Hoja10!G481+[3]Hoja12!G481+[3]Hoja13!G481+[3]Hoja15!G481+[3]Hoja14!G481+[3]Hoja11!G481+[3]Hoja16!G481+[3]Hoja17!G481+[3]Hoja18!G481+[3]Hoja19!G481</f>
        <v>0</v>
      </c>
      <c r="H480" s="37">
        <f>+'[3]Formulario PPGR8'!G480</f>
        <v>0</v>
      </c>
      <c r="I480" s="37">
        <f>+[3]Hoja3!I481+[3]Hoja4!I481+[3]Hoja5!I481+[3]Hoja6!I481+[3]Hoja7!I481+[3]Hoja8!I482+[3]Hoja9!I481+[3]Hoja10!I481+[3]Hoja12!I481+[3]Hoja13!I481+[3]Hoja15!I481+[3]Hoja14!I481+[3]Hoja11!I481+[3]Hoja16!I481+[3]Hoja17!I481+[3]Hoja18!I481+[3]Hoja19!I481</f>
        <v>0</v>
      </c>
      <c r="J480" s="63">
        <f>SUBTOTAL(9,G480:I480)</f>
        <v>0</v>
      </c>
      <c r="K480" s="64">
        <f>IFERROR(J480/$J$18*100,"0.00")</f>
        <v>0</v>
      </c>
    </row>
    <row r="481" spans="1:11" ht="12.75" x14ac:dyDescent="0.2">
      <c r="A481" s="557">
        <v>2</v>
      </c>
      <c r="B481" s="544">
        <v>6</v>
      </c>
      <c r="C481" s="544">
        <v>9</v>
      </c>
      <c r="D481" s="544">
        <v>2</v>
      </c>
      <c r="E481" s="544"/>
      <c r="F481" s="567" t="s">
        <v>431</v>
      </c>
      <c r="G481" s="35">
        <f>+G482</f>
        <v>0</v>
      </c>
      <c r="H481" s="35">
        <f>+H482</f>
        <v>0</v>
      </c>
      <c r="I481" s="35">
        <f>+I482</f>
        <v>0</v>
      </c>
      <c r="J481" s="35">
        <f>+J482</f>
        <v>0</v>
      </c>
      <c r="K481" s="36">
        <f>+K482</f>
        <v>0</v>
      </c>
    </row>
    <row r="482" spans="1:11" ht="12.75" x14ac:dyDescent="0.2">
      <c r="A482" s="555">
        <v>2</v>
      </c>
      <c r="B482" s="547">
        <v>6</v>
      </c>
      <c r="C482" s="547">
        <v>9</v>
      </c>
      <c r="D482" s="547">
        <v>2</v>
      </c>
      <c r="E482" s="547" t="s">
        <v>314</v>
      </c>
      <c r="F482" s="550" t="s">
        <v>431</v>
      </c>
      <c r="G482" s="37">
        <f>+[3]Hoja3!G483+[3]Hoja4!G483+[3]Hoja5!G483+[3]Hoja6!G483+[3]Hoja7!G483+[3]Hoja8!G484+[3]Hoja9!G483+[3]Hoja10!G483+[3]Hoja12!G483+[3]Hoja13!G483+[3]Hoja15!G483+[3]Hoja14!G483+[3]Hoja11!G483+[3]Hoja16!G483+[3]Hoja17!G483+[3]Hoja18!G483+[3]Hoja19!G483</f>
        <v>0</v>
      </c>
      <c r="H482" s="37">
        <f>+'[3]Formulario PPGR8'!G482</f>
        <v>0</v>
      </c>
      <c r="I482" s="37">
        <f>+[3]Hoja3!I483+[3]Hoja4!I483+[3]Hoja5!I483+[3]Hoja6!I483+[3]Hoja7!I483+[3]Hoja8!I484+[3]Hoja9!I483+[3]Hoja10!I483+[3]Hoja12!I483+[3]Hoja13!I483+[3]Hoja15!I483+[3]Hoja14!I483+[3]Hoja11!I483+[3]Hoja16!I483+[3]Hoja17!I483+[3]Hoja18!I483+[3]Hoja19!I483</f>
        <v>0</v>
      </c>
      <c r="J482" s="63">
        <f>SUBTOTAL(9,G482:I482)</f>
        <v>0</v>
      </c>
      <c r="K482" s="64">
        <f>IFERROR(J482/$J$18*100,"0.00")</f>
        <v>0</v>
      </c>
    </row>
    <row r="483" spans="1:11" ht="12.75" x14ac:dyDescent="0.2">
      <c r="A483" s="557">
        <v>2</v>
      </c>
      <c r="B483" s="544">
        <v>6</v>
      </c>
      <c r="C483" s="544">
        <v>9</v>
      </c>
      <c r="D483" s="544">
        <v>9</v>
      </c>
      <c r="E483" s="544"/>
      <c r="F483" s="567" t="s">
        <v>432</v>
      </c>
      <c r="G483" s="35">
        <f>+G484</f>
        <v>0</v>
      </c>
      <c r="H483" s="35">
        <f>+H484</f>
        <v>0</v>
      </c>
      <c r="I483" s="35">
        <f>+I484</f>
        <v>0</v>
      </c>
      <c r="J483" s="35">
        <f>+J484</f>
        <v>0</v>
      </c>
      <c r="K483" s="36">
        <f>+K484</f>
        <v>0</v>
      </c>
    </row>
    <row r="484" spans="1:11" ht="12.75" x14ac:dyDescent="0.2">
      <c r="A484" s="555">
        <v>2</v>
      </c>
      <c r="B484" s="547">
        <v>6</v>
      </c>
      <c r="C484" s="547">
        <v>9</v>
      </c>
      <c r="D484" s="547">
        <v>9</v>
      </c>
      <c r="E484" s="547" t="s">
        <v>314</v>
      </c>
      <c r="F484" s="550" t="s">
        <v>432</v>
      </c>
      <c r="G484" s="37">
        <f>+[3]Hoja3!G485+[3]Hoja4!G485+[3]Hoja5!G485+[3]Hoja6!G485+[3]Hoja7!G485+[3]Hoja8!G486+[3]Hoja9!G485+[3]Hoja10!G485+[3]Hoja12!G485+[3]Hoja13!G485+[3]Hoja15!G485+[3]Hoja14!G485+[3]Hoja11!G485+[3]Hoja16!G485+[3]Hoja17!G485+[3]Hoja18!G485+[3]Hoja19!G485</f>
        <v>0</v>
      </c>
      <c r="H484" s="37">
        <f>+'[3]Formulario PPGR8'!G484</f>
        <v>0</v>
      </c>
      <c r="I484" s="37">
        <f>+[3]Hoja3!I485+[3]Hoja4!I485+[3]Hoja5!I485+[3]Hoja6!I485+[3]Hoja7!I485+[3]Hoja8!I486+[3]Hoja9!I485+[3]Hoja10!I485+[3]Hoja12!I485+[3]Hoja13!I485+[3]Hoja15!I485+[3]Hoja14!I485+[3]Hoja11!I485+[3]Hoja16!I485+[3]Hoja17!I485+[3]Hoja18!I485+[3]Hoja19!I485</f>
        <v>0</v>
      </c>
      <c r="J484" s="63">
        <f>SUBTOTAL(9,G484:I484)</f>
        <v>0</v>
      </c>
      <c r="K484" s="64">
        <f>IFERROR(J484/$J$18*100,"0.00")</f>
        <v>0</v>
      </c>
    </row>
    <row r="485" spans="1:11" ht="12.75" x14ac:dyDescent="0.2">
      <c r="A485" s="536">
        <v>2</v>
      </c>
      <c r="B485" s="537">
        <v>7</v>
      </c>
      <c r="C485" s="538"/>
      <c r="D485" s="538"/>
      <c r="E485" s="538"/>
      <c r="F485" s="539" t="s">
        <v>293</v>
      </c>
      <c r="G485" s="31">
        <f>+G486+G497+G510</f>
        <v>0</v>
      </c>
      <c r="H485" s="31">
        <f>+H486+H497+H510</f>
        <v>62065000</v>
      </c>
      <c r="I485" s="31">
        <f>+I486+I497+I510</f>
        <v>0</v>
      </c>
      <c r="J485" s="31">
        <f>+J486+J497+J510</f>
        <v>62065000</v>
      </c>
      <c r="K485" s="32">
        <f>+K486+K497+K510</f>
        <v>20.021388978073777</v>
      </c>
    </row>
    <row r="486" spans="1:11" ht="12.75" x14ac:dyDescent="0.2">
      <c r="A486" s="540">
        <v>2</v>
      </c>
      <c r="B486" s="541">
        <v>7</v>
      </c>
      <c r="C486" s="541">
        <v>1</v>
      </c>
      <c r="D486" s="541"/>
      <c r="E486" s="541"/>
      <c r="F486" s="542" t="s">
        <v>294</v>
      </c>
      <c r="G486" s="33">
        <f>+G487+G489+G491+G493+G495</f>
        <v>0</v>
      </c>
      <c r="H486" s="33">
        <f>+H487+H489+H491+H493+H495</f>
        <v>62050000</v>
      </c>
      <c r="I486" s="33">
        <f>+I487+I489+I491+I493+I495</f>
        <v>0</v>
      </c>
      <c r="J486" s="33">
        <f>+J487+J489+J491+J493+J495</f>
        <v>62050000</v>
      </c>
      <c r="K486" s="34">
        <f>+K487+K489+K491+K493+K495</f>
        <v>20.01655016659112</v>
      </c>
    </row>
    <row r="487" spans="1:11" ht="12.75" x14ac:dyDescent="0.2">
      <c r="A487" s="543">
        <v>2</v>
      </c>
      <c r="B487" s="544">
        <v>7</v>
      </c>
      <c r="C487" s="544">
        <v>1</v>
      </c>
      <c r="D487" s="544">
        <v>1</v>
      </c>
      <c r="E487" s="544"/>
      <c r="F487" s="551" t="s">
        <v>295</v>
      </c>
      <c r="G487" s="41">
        <f>+G488</f>
        <v>0</v>
      </c>
      <c r="H487" s="41">
        <f>+H488</f>
        <v>0</v>
      </c>
      <c r="I487" s="41">
        <f>+I488</f>
        <v>0</v>
      </c>
      <c r="J487" s="41">
        <f>+J488</f>
        <v>0</v>
      </c>
      <c r="K487" s="42">
        <f>+K488</f>
        <v>0</v>
      </c>
    </row>
    <row r="488" spans="1:11" ht="12.75" x14ac:dyDescent="0.2">
      <c r="A488" s="555">
        <v>2</v>
      </c>
      <c r="B488" s="547">
        <v>7</v>
      </c>
      <c r="C488" s="547">
        <v>1</v>
      </c>
      <c r="D488" s="547">
        <v>1</v>
      </c>
      <c r="E488" s="547" t="s">
        <v>314</v>
      </c>
      <c r="F488" s="550" t="s">
        <v>295</v>
      </c>
      <c r="G488" s="37">
        <f>+[3]Hoja3!G489+[3]Hoja4!G489+[3]Hoja5!G489+[3]Hoja6!G489+[3]Hoja7!G489+[3]Hoja8!G490+[3]Hoja9!G489+[3]Hoja10!G489+[3]Hoja12!G489+[3]Hoja13!G489+[3]Hoja15!G489+[3]Hoja14!G489+[3]Hoja11!G489+[3]Hoja16!G489+[3]Hoja17!G489+[3]Hoja18!G489+[3]Hoja19!G489</f>
        <v>0</v>
      </c>
      <c r="H488" s="37">
        <f>+'[3]Formulario PPGR8'!G488</f>
        <v>0</v>
      </c>
      <c r="I488" s="37">
        <f>+[3]Hoja3!I489+[3]Hoja4!I489+[3]Hoja5!I489+[3]Hoja6!I489+[3]Hoja7!I489+[3]Hoja8!I490+[3]Hoja9!I489+[3]Hoja10!I489+[3]Hoja12!I489+[3]Hoja13!I489+[3]Hoja15!I489+[3]Hoja14!I489+[3]Hoja11!I489+[3]Hoja16!I489+[3]Hoja17!I489+[3]Hoja18!I489+[3]Hoja19!I489</f>
        <v>0</v>
      </c>
      <c r="J488" s="63">
        <f>SUBTOTAL(9,G488:I488)</f>
        <v>0</v>
      </c>
      <c r="K488" s="64">
        <f>IFERROR(J488/$J$18*100,"0.00")</f>
        <v>0</v>
      </c>
    </row>
    <row r="489" spans="1:11" ht="12.75" x14ac:dyDescent="0.2">
      <c r="A489" s="543">
        <v>2</v>
      </c>
      <c r="B489" s="544">
        <v>7</v>
      </c>
      <c r="C489" s="544">
        <v>1</v>
      </c>
      <c r="D489" s="544">
        <v>2</v>
      </c>
      <c r="E489" s="544"/>
      <c r="F489" s="551" t="s">
        <v>296</v>
      </c>
      <c r="G489" s="41">
        <f>+G490</f>
        <v>0</v>
      </c>
      <c r="H489" s="41">
        <f>+H490</f>
        <v>62050000</v>
      </c>
      <c r="I489" s="41">
        <f>+I490</f>
        <v>0</v>
      </c>
      <c r="J489" s="41">
        <f>+J490</f>
        <v>62050000</v>
      </c>
      <c r="K489" s="42">
        <f>+K490</f>
        <v>20.01655016659112</v>
      </c>
    </row>
    <row r="490" spans="1:11" ht="12.75" x14ac:dyDescent="0.2">
      <c r="A490" s="555">
        <v>2</v>
      </c>
      <c r="B490" s="547">
        <v>7</v>
      </c>
      <c r="C490" s="547">
        <v>1</v>
      </c>
      <c r="D490" s="547">
        <v>2</v>
      </c>
      <c r="E490" s="547" t="s">
        <v>314</v>
      </c>
      <c r="F490" s="550" t="s">
        <v>296</v>
      </c>
      <c r="G490" s="37">
        <f>+[3]Hoja3!G491+[3]Hoja4!G491+[3]Hoja5!G491+[3]Hoja6!G491+[3]Hoja7!G491+[3]Hoja8!G492+[3]Hoja9!G491+[3]Hoja10!G491+[3]Hoja12!G491+[3]Hoja13!G491+[3]Hoja15!G491+[3]Hoja14!G491+[3]Hoja11!G491+[3]Hoja16!G491+[3]Hoja17!G491+[3]Hoja18!G491+[3]Hoja19!G491</f>
        <v>0</v>
      </c>
      <c r="H490" s="37">
        <f>+'[3]Formulario PPGR8'!G490</f>
        <v>62050000</v>
      </c>
      <c r="I490" s="37">
        <f>+[3]Hoja3!I491+[3]Hoja4!I491+[3]Hoja5!I491+[3]Hoja6!I491+[3]Hoja7!I491+[3]Hoja8!I492+[3]Hoja9!I491+[3]Hoja10!I491+[3]Hoja12!I491+[3]Hoja13!I491+[3]Hoja15!I491+[3]Hoja14!I491+[3]Hoja11!I491+[3]Hoja16!I491+[3]Hoja17!I491+[3]Hoja18!I491+[3]Hoja19!I491</f>
        <v>0</v>
      </c>
      <c r="J490" s="63">
        <f>SUBTOTAL(9,G490:I490)</f>
        <v>62050000</v>
      </c>
      <c r="K490" s="64">
        <f>IFERROR(J490/$J$18*100,"0.00")</f>
        <v>20.01655016659112</v>
      </c>
    </row>
    <row r="491" spans="1:11" ht="12.75" x14ac:dyDescent="0.2">
      <c r="A491" s="543">
        <v>2</v>
      </c>
      <c r="B491" s="544">
        <v>7</v>
      </c>
      <c r="C491" s="544">
        <v>1</v>
      </c>
      <c r="D491" s="544">
        <v>3</v>
      </c>
      <c r="E491" s="544"/>
      <c r="F491" s="551" t="s">
        <v>297</v>
      </c>
      <c r="G491" s="41">
        <f>+G492</f>
        <v>0</v>
      </c>
      <c r="H491" s="41">
        <f>+H492</f>
        <v>0</v>
      </c>
      <c r="I491" s="41">
        <f>+I492</f>
        <v>0</v>
      </c>
      <c r="J491" s="41">
        <f>+J492</f>
        <v>0</v>
      </c>
      <c r="K491" s="42">
        <f>+K492</f>
        <v>0</v>
      </c>
    </row>
    <row r="492" spans="1:11" ht="12.75" x14ac:dyDescent="0.2">
      <c r="A492" s="555">
        <v>2</v>
      </c>
      <c r="B492" s="547">
        <v>7</v>
      </c>
      <c r="C492" s="547">
        <v>1</v>
      </c>
      <c r="D492" s="547">
        <v>3</v>
      </c>
      <c r="E492" s="547" t="s">
        <v>314</v>
      </c>
      <c r="F492" s="550" t="s">
        <v>297</v>
      </c>
      <c r="G492" s="37">
        <f>+[3]Hoja3!G493+[3]Hoja4!G493+[3]Hoja5!G493+[3]Hoja6!G493+[3]Hoja7!G493+[3]Hoja8!G494+[3]Hoja9!G493+[3]Hoja10!G493+[3]Hoja12!G493+[3]Hoja13!G493+[3]Hoja15!G493+[3]Hoja14!G493+[3]Hoja11!G493+[3]Hoja16!G493+[3]Hoja17!G493+[3]Hoja18!G493+[3]Hoja19!G493</f>
        <v>0</v>
      </c>
      <c r="H492" s="37">
        <f>+'[3]Formulario PPGR8'!G492</f>
        <v>0</v>
      </c>
      <c r="I492" s="37">
        <f>+[3]Hoja3!I493+[3]Hoja4!I493+[3]Hoja5!I493+[3]Hoja6!I493+[3]Hoja7!I493+[3]Hoja8!I494+[3]Hoja9!I493+[3]Hoja10!I493+[3]Hoja12!I493+[3]Hoja13!I493+[3]Hoja15!I493+[3]Hoja14!I493+[3]Hoja11!I493+[3]Hoja16!I493+[3]Hoja17!I493+[3]Hoja18!I493+[3]Hoja19!I493</f>
        <v>0</v>
      </c>
      <c r="J492" s="63">
        <f>SUBTOTAL(9,G492:I492)</f>
        <v>0</v>
      </c>
      <c r="K492" s="64">
        <f>IFERROR(J492/$J$18*100,"0.00")</f>
        <v>0</v>
      </c>
    </row>
    <row r="493" spans="1:11" ht="12.75" x14ac:dyDescent="0.2">
      <c r="A493" s="543">
        <v>2</v>
      </c>
      <c r="B493" s="544">
        <v>7</v>
      </c>
      <c r="C493" s="544">
        <v>1</v>
      </c>
      <c r="D493" s="544">
        <v>4</v>
      </c>
      <c r="E493" s="544"/>
      <c r="F493" s="551" t="s">
        <v>298</v>
      </c>
      <c r="G493" s="41">
        <f>+G494</f>
        <v>0</v>
      </c>
      <c r="H493" s="41">
        <f>+H494</f>
        <v>0</v>
      </c>
      <c r="I493" s="41">
        <f>+I494</f>
        <v>0</v>
      </c>
      <c r="J493" s="41">
        <f>+J494</f>
        <v>0</v>
      </c>
      <c r="K493" s="42">
        <f>+K494</f>
        <v>0</v>
      </c>
    </row>
    <row r="494" spans="1:11" ht="12.75" x14ac:dyDescent="0.2">
      <c r="A494" s="555">
        <v>2</v>
      </c>
      <c r="B494" s="547">
        <v>7</v>
      </c>
      <c r="C494" s="547">
        <v>1</v>
      </c>
      <c r="D494" s="547">
        <v>4</v>
      </c>
      <c r="E494" s="547" t="s">
        <v>314</v>
      </c>
      <c r="F494" s="550" t="s">
        <v>298</v>
      </c>
      <c r="G494" s="37">
        <f>+[3]Hoja3!G495+[3]Hoja4!G495+[3]Hoja5!G495+[3]Hoja6!G495+[3]Hoja7!G495+[3]Hoja8!G496+[3]Hoja9!G495+[3]Hoja10!G495+[3]Hoja12!G495+[3]Hoja13!G495+[3]Hoja15!G495+[3]Hoja14!G495+[3]Hoja11!G495+[3]Hoja16!G495+[3]Hoja17!G495+[3]Hoja18!G495+[3]Hoja19!G495</f>
        <v>0</v>
      </c>
      <c r="H494" s="37">
        <f>+'[3]Formulario PPGR8'!G494</f>
        <v>0</v>
      </c>
      <c r="I494" s="37">
        <f>+[3]Hoja3!I495+[3]Hoja4!I495+[3]Hoja5!I495+[3]Hoja6!I495+[3]Hoja7!I495+[3]Hoja8!I496+[3]Hoja9!I495+[3]Hoja10!I495+[3]Hoja12!I495+[3]Hoja13!I495+[3]Hoja15!I495+[3]Hoja14!I495+[3]Hoja11!I495+[3]Hoja16!I495+[3]Hoja17!I495+[3]Hoja18!I495+[3]Hoja19!I495</f>
        <v>0</v>
      </c>
      <c r="J494" s="63">
        <f>SUBTOTAL(9,G494:I494)</f>
        <v>0</v>
      </c>
      <c r="K494" s="64">
        <f>IFERROR(J494/$J$18*100,"0.00")</f>
        <v>0</v>
      </c>
    </row>
    <row r="495" spans="1:11" ht="12.75" x14ac:dyDescent="0.2">
      <c r="A495" s="557">
        <v>2</v>
      </c>
      <c r="B495" s="544">
        <v>7</v>
      </c>
      <c r="C495" s="544">
        <v>1</v>
      </c>
      <c r="D495" s="544">
        <v>5</v>
      </c>
      <c r="E495" s="544"/>
      <c r="F495" s="567" t="s">
        <v>433</v>
      </c>
      <c r="G495" s="41">
        <f>+G496</f>
        <v>0</v>
      </c>
      <c r="H495" s="41">
        <f>+H496</f>
        <v>0</v>
      </c>
      <c r="I495" s="41">
        <f>+I496</f>
        <v>0</v>
      </c>
      <c r="J495" s="41">
        <f>+J496</f>
        <v>0</v>
      </c>
      <c r="K495" s="42">
        <f>+K496</f>
        <v>0</v>
      </c>
    </row>
    <row r="496" spans="1:11" ht="12.75" x14ac:dyDescent="0.2">
      <c r="A496" s="555">
        <v>2</v>
      </c>
      <c r="B496" s="547">
        <v>7</v>
      </c>
      <c r="C496" s="547">
        <v>1</v>
      </c>
      <c r="D496" s="547">
        <v>5</v>
      </c>
      <c r="E496" s="547" t="s">
        <v>314</v>
      </c>
      <c r="F496" s="550" t="s">
        <v>433</v>
      </c>
      <c r="G496" s="37">
        <f>+[3]Hoja3!G497+[3]Hoja4!G497+[3]Hoja5!G497+[3]Hoja6!G497+[3]Hoja7!G497+[3]Hoja8!G498+[3]Hoja9!G497+[3]Hoja10!G497+[3]Hoja12!G497+[3]Hoja13!G497+[3]Hoja15!G497+[3]Hoja14!G497+[3]Hoja11!G497+[3]Hoja16!G497+[3]Hoja17!G497+[3]Hoja18!G497+[3]Hoja19!G497</f>
        <v>0</v>
      </c>
      <c r="H496" s="37">
        <f>+'[3]Formulario PPGR8'!G496</f>
        <v>0</v>
      </c>
      <c r="I496" s="37">
        <f>+[3]Hoja3!I497+[3]Hoja4!I497+[3]Hoja5!I497+[3]Hoja6!I497+[3]Hoja7!I497+[3]Hoja8!I498+[3]Hoja9!I497+[3]Hoja10!I497+[3]Hoja12!I497+[3]Hoja13!I497+[3]Hoja15!I497+[3]Hoja14!I497+[3]Hoja11!I497+[3]Hoja16!I497+[3]Hoja17!I497+[3]Hoja18!I497+[3]Hoja19!I497</f>
        <v>0</v>
      </c>
      <c r="J496" s="63">
        <f>SUBTOTAL(9,G496:I496)</f>
        <v>0</v>
      </c>
      <c r="K496" s="64">
        <f>IFERROR(J496/$J$18*100,"0.00")</f>
        <v>0</v>
      </c>
    </row>
    <row r="497" spans="1:11" ht="12.75" x14ac:dyDescent="0.2">
      <c r="A497" s="540">
        <v>2</v>
      </c>
      <c r="B497" s="541">
        <v>7</v>
      </c>
      <c r="C497" s="541">
        <v>2</v>
      </c>
      <c r="D497" s="541"/>
      <c r="E497" s="541"/>
      <c r="F497" s="542" t="s">
        <v>299</v>
      </c>
      <c r="G497" s="33">
        <f>+G498+G500+G502+G504+G506+G508</f>
        <v>0</v>
      </c>
      <c r="H497" s="33">
        <f>+H498+H500+H502+H504+H506+H508</f>
        <v>15000</v>
      </c>
      <c r="I497" s="33">
        <f>+I498+I500+I502+I504+I506+I508</f>
        <v>0</v>
      </c>
      <c r="J497" s="33">
        <f>+J498+J500+J502+J504+J506+J508</f>
        <v>15000</v>
      </c>
      <c r="K497" s="34">
        <f>+K498+K500+K502+K504+K506+K508</f>
        <v>4.8388114826569987E-3</v>
      </c>
    </row>
    <row r="498" spans="1:11" ht="12.75" x14ac:dyDescent="0.2">
      <c r="A498" s="543">
        <v>2</v>
      </c>
      <c r="B498" s="544">
        <v>7</v>
      </c>
      <c r="C498" s="544">
        <v>2</v>
      </c>
      <c r="D498" s="544">
        <v>1</v>
      </c>
      <c r="E498" s="544"/>
      <c r="F498" s="551" t="s">
        <v>300</v>
      </c>
      <c r="G498" s="41">
        <f>+G499</f>
        <v>0</v>
      </c>
      <c r="H498" s="41">
        <f>+H499</f>
        <v>0</v>
      </c>
      <c r="I498" s="41">
        <f>+I499</f>
        <v>0</v>
      </c>
      <c r="J498" s="41">
        <f>+J499</f>
        <v>0</v>
      </c>
      <c r="K498" s="42">
        <f>+K499</f>
        <v>0</v>
      </c>
    </row>
    <row r="499" spans="1:11" ht="12.75" x14ac:dyDescent="0.2">
      <c r="A499" s="555">
        <v>2</v>
      </c>
      <c r="B499" s="547">
        <v>7</v>
      </c>
      <c r="C499" s="547">
        <v>2</v>
      </c>
      <c r="D499" s="547">
        <v>1</v>
      </c>
      <c r="E499" s="547" t="s">
        <v>314</v>
      </c>
      <c r="F499" s="550" t="s">
        <v>300</v>
      </c>
      <c r="G499" s="37">
        <f>+[3]Hoja3!G500+[3]Hoja4!G500+[3]Hoja5!G500+[3]Hoja6!G500+[3]Hoja7!G500+[3]Hoja8!G501+[3]Hoja9!G500+[3]Hoja10!G500+[3]Hoja12!G500+[3]Hoja13!G500+[3]Hoja15!G500+[3]Hoja14!G500+[3]Hoja11!G500+[3]Hoja16!G500+[3]Hoja17!G500+[3]Hoja18!G500+[3]Hoja19!G500</f>
        <v>0</v>
      </c>
      <c r="H499" s="37">
        <f>+'[3]Formulario PPGR8'!G499</f>
        <v>0</v>
      </c>
      <c r="I499" s="37">
        <f>+[3]Hoja3!I500+[3]Hoja4!I500+[3]Hoja5!I500+[3]Hoja6!I500+[3]Hoja7!I500+[3]Hoja8!I501+[3]Hoja9!I500+[3]Hoja10!I500+[3]Hoja12!I500+[3]Hoja13!I500+[3]Hoja15!I500+[3]Hoja14!I500+[3]Hoja11!I500+[3]Hoja16!I500+[3]Hoja17!I500+[3]Hoja18!I500+[3]Hoja19!I500</f>
        <v>0</v>
      </c>
      <c r="J499" s="63">
        <f>SUBTOTAL(9,G499:I499)</f>
        <v>0</v>
      </c>
      <c r="K499" s="64">
        <f>IFERROR(J499/$J$18*100,"0.00")</f>
        <v>0</v>
      </c>
    </row>
    <row r="500" spans="1:11" ht="12.75" x14ac:dyDescent="0.2">
      <c r="A500" s="543">
        <v>2</v>
      </c>
      <c r="B500" s="544">
        <v>7</v>
      </c>
      <c r="C500" s="544">
        <v>2</v>
      </c>
      <c r="D500" s="544">
        <v>2</v>
      </c>
      <c r="E500" s="544"/>
      <c r="F500" s="551" t="s">
        <v>301</v>
      </c>
      <c r="G500" s="41">
        <f>+G501</f>
        <v>0</v>
      </c>
      <c r="H500" s="41">
        <f>+H501</f>
        <v>15000</v>
      </c>
      <c r="I500" s="41">
        <f>+I501</f>
        <v>0</v>
      </c>
      <c r="J500" s="41">
        <f>+J501</f>
        <v>15000</v>
      </c>
      <c r="K500" s="42">
        <f>+K501</f>
        <v>4.8388114826569987E-3</v>
      </c>
    </row>
    <row r="501" spans="1:11" ht="12.75" x14ac:dyDescent="0.2">
      <c r="A501" s="555">
        <v>2</v>
      </c>
      <c r="B501" s="547">
        <v>7</v>
      </c>
      <c r="C501" s="547">
        <v>2</v>
      </c>
      <c r="D501" s="547">
        <v>2</v>
      </c>
      <c r="E501" s="547" t="s">
        <v>314</v>
      </c>
      <c r="F501" s="550" t="s">
        <v>301</v>
      </c>
      <c r="G501" s="37">
        <f>+[3]Hoja3!G502+[3]Hoja4!G502+[3]Hoja5!G502+[3]Hoja6!G502+[3]Hoja7!G502+[3]Hoja8!G503+[3]Hoja9!G502+[3]Hoja10!G502+[3]Hoja12!G502+[3]Hoja13!G502+[3]Hoja15!G502+[3]Hoja14!G502+[3]Hoja11!G502+[3]Hoja16!G502+[3]Hoja17!G502+[3]Hoja18!G502+[3]Hoja19!G502</f>
        <v>0</v>
      </c>
      <c r="H501" s="37">
        <f>+'[3]Formulario PPGR8'!G501</f>
        <v>15000</v>
      </c>
      <c r="I501" s="37">
        <f>+[3]Hoja3!I502+[3]Hoja4!I502+[3]Hoja5!I502+[3]Hoja6!I502+[3]Hoja7!I502+[3]Hoja8!I503+[3]Hoja9!I502+[3]Hoja10!I502+[3]Hoja12!I502+[3]Hoja13!I502+[3]Hoja15!I502+[3]Hoja14!I502+[3]Hoja11!I502+[3]Hoja16!I502+[3]Hoja17!I502+[3]Hoja18!I502+[3]Hoja19!I502</f>
        <v>0</v>
      </c>
      <c r="J501" s="63">
        <f>SUBTOTAL(9,G501:I501)</f>
        <v>15000</v>
      </c>
      <c r="K501" s="64">
        <f>IFERROR(J501/$J$18*100,"0.00")</f>
        <v>4.8388114826569987E-3</v>
      </c>
    </row>
    <row r="502" spans="1:11" ht="12.75" x14ac:dyDescent="0.2">
      <c r="A502" s="543">
        <v>2</v>
      </c>
      <c r="B502" s="544">
        <v>7</v>
      </c>
      <c r="C502" s="544">
        <v>2</v>
      </c>
      <c r="D502" s="544">
        <v>3</v>
      </c>
      <c r="E502" s="544"/>
      <c r="F502" s="551" t="s">
        <v>302</v>
      </c>
      <c r="G502" s="41">
        <f>+G503</f>
        <v>0</v>
      </c>
      <c r="H502" s="41">
        <f>+H503</f>
        <v>0</v>
      </c>
      <c r="I502" s="41">
        <f>+I503</f>
        <v>0</v>
      </c>
      <c r="J502" s="41">
        <f>+J503</f>
        <v>0</v>
      </c>
      <c r="K502" s="42">
        <f>+K503</f>
        <v>0</v>
      </c>
    </row>
    <row r="503" spans="1:11" ht="12.75" x14ac:dyDescent="0.2">
      <c r="A503" s="555">
        <v>2</v>
      </c>
      <c r="B503" s="547">
        <v>7</v>
      </c>
      <c r="C503" s="547">
        <v>2</v>
      </c>
      <c r="D503" s="547">
        <v>3</v>
      </c>
      <c r="E503" s="547" t="s">
        <v>314</v>
      </c>
      <c r="F503" s="550" t="s">
        <v>302</v>
      </c>
      <c r="G503" s="37">
        <f>+[3]Hoja3!G504+[3]Hoja4!G504+[3]Hoja5!G504+[3]Hoja6!G504+[3]Hoja7!G504+[3]Hoja8!G505+[3]Hoja9!G504+[3]Hoja10!G504+[3]Hoja12!G504+[3]Hoja13!G504+[3]Hoja15!G504+[3]Hoja14!G504+[3]Hoja11!G504+[3]Hoja16!G504+[3]Hoja17!G504+[3]Hoja18!G504+[3]Hoja19!G504</f>
        <v>0</v>
      </c>
      <c r="H503" s="37">
        <f>+'[3]Formulario PPGR8'!G503</f>
        <v>0</v>
      </c>
      <c r="I503" s="37">
        <f>+[3]Hoja3!I504+[3]Hoja4!I504+[3]Hoja5!I504+[3]Hoja6!I504+[3]Hoja7!I504+[3]Hoja8!I505+[3]Hoja9!I504+[3]Hoja10!I504+[3]Hoja12!I504+[3]Hoja13!I504+[3]Hoja15!I504+[3]Hoja14!I504+[3]Hoja11!I504+[3]Hoja16!I504+[3]Hoja17!I504+[3]Hoja18!I504+[3]Hoja19!I504</f>
        <v>0</v>
      </c>
      <c r="J503" s="63">
        <f>SUBTOTAL(9,G503:I503)</f>
        <v>0</v>
      </c>
      <c r="K503" s="64">
        <f>IFERROR(J503/$J$18*100,"0.00")</f>
        <v>0</v>
      </c>
    </row>
    <row r="504" spans="1:11" ht="12.75" x14ac:dyDescent="0.2">
      <c r="A504" s="543">
        <v>2</v>
      </c>
      <c r="B504" s="544">
        <v>7</v>
      </c>
      <c r="C504" s="544">
        <v>2</v>
      </c>
      <c r="D504" s="544">
        <v>4</v>
      </c>
      <c r="E504" s="544"/>
      <c r="F504" s="551" t="s">
        <v>303</v>
      </c>
      <c r="G504" s="41">
        <f>+G505</f>
        <v>0</v>
      </c>
      <c r="H504" s="41">
        <f>+H505</f>
        <v>0</v>
      </c>
      <c r="I504" s="41">
        <f>+I505</f>
        <v>0</v>
      </c>
      <c r="J504" s="41">
        <f>+J505</f>
        <v>0</v>
      </c>
      <c r="K504" s="42">
        <f>+K505</f>
        <v>0</v>
      </c>
    </row>
    <row r="505" spans="1:11" ht="12.75" x14ac:dyDescent="0.2">
      <c r="A505" s="555">
        <v>2</v>
      </c>
      <c r="B505" s="547">
        <v>7</v>
      </c>
      <c r="C505" s="547">
        <v>2</v>
      </c>
      <c r="D505" s="547">
        <v>4</v>
      </c>
      <c r="E505" s="547" t="s">
        <v>314</v>
      </c>
      <c r="F505" s="550" t="s">
        <v>303</v>
      </c>
      <c r="G505" s="37">
        <f>+[3]Hoja3!G506+[3]Hoja4!G506+[3]Hoja5!G506+[3]Hoja6!G506+[3]Hoja7!G506+[3]Hoja8!G507+[3]Hoja9!G506+[3]Hoja10!G506+[3]Hoja12!G506+[3]Hoja13!G506+[3]Hoja15!G506+[3]Hoja14!G506+[3]Hoja11!G506+[3]Hoja16!G506+[3]Hoja17!G506+[3]Hoja18!G506+[3]Hoja19!G506</f>
        <v>0</v>
      </c>
      <c r="H505" s="37">
        <f>+'[3]Formulario PPGR8'!G505</f>
        <v>0</v>
      </c>
      <c r="I505" s="37">
        <f>+[3]Hoja3!I506+[3]Hoja4!I506+[3]Hoja5!I506+[3]Hoja6!I506+[3]Hoja7!I506+[3]Hoja8!I507+[3]Hoja9!I506+[3]Hoja10!I506+[3]Hoja12!I506+[3]Hoja13!I506+[3]Hoja15!I506+[3]Hoja14!I506+[3]Hoja11!I506+[3]Hoja16!I506+[3]Hoja17!I506+[3]Hoja18!I506+[3]Hoja19!I506</f>
        <v>0</v>
      </c>
      <c r="J505" s="63">
        <f>SUBTOTAL(9,G505:I505)</f>
        <v>0</v>
      </c>
      <c r="K505" s="64">
        <f>IFERROR(J505/$J$18*100,"0.00")</f>
        <v>0</v>
      </c>
    </row>
    <row r="506" spans="1:11" ht="12.75" x14ac:dyDescent="0.2">
      <c r="A506" s="543">
        <v>2</v>
      </c>
      <c r="B506" s="544">
        <v>7</v>
      </c>
      <c r="C506" s="544">
        <v>2</v>
      </c>
      <c r="D506" s="544">
        <v>7</v>
      </c>
      <c r="E506" s="544"/>
      <c r="F506" s="551" t="s">
        <v>304</v>
      </c>
      <c r="G506" s="41">
        <f>+G507</f>
        <v>0</v>
      </c>
      <c r="H506" s="41">
        <f>+H507</f>
        <v>0</v>
      </c>
      <c r="I506" s="41">
        <f>+I507</f>
        <v>0</v>
      </c>
      <c r="J506" s="41">
        <f>+J507</f>
        <v>0</v>
      </c>
      <c r="K506" s="42">
        <f>+K507</f>
        <v>0</v>
      </c>
    </row>
    <row r="507" spans="1:11" ht="12.75" x14ac:dyDescent="0.2">
      <c r="A507" s="555">
        <v>2</v>
      </c>
      <c r="B507" s="547">
        <v>7</v>
      </c>
      <c r="C507" s="547">
        <v>2</v>
      </c>
      <c r="D507" s="547">
        <v>7</v>
      </c>
      <c r="E507" s="547" t="s">
        <v>314</v>
      </c>
      <c r="F507" s="550" t="s">
        <v>304</v>
      </c>
      <c r="G507" s="37">
        <f>+[3]Hoja3!G508+[3]Hoja4!G508+[3]Hoja5!G508+[3]Hoja6!G508+[3]Hoja7!G508+[3]Hoja8!G509+[3]Hoja9!G508+[3]Hoja10!G508+[3]Hoja12!G508+[3]Hoja13!G508+[3]Hoja15!G508+[3]Hoja14!G508+[3]Hoja11!G508+[3]Hoja16!G508+[3]Hoja17!G508+[3]Hoja18!G508+[3]Hoja19!G508</f>
        <v>0</v>
      </c>
      <c r="H507" s="37">
        <f>+'[3]Formulario PPGR8'!G507</f>
        <v>0</v>
      </c>
      <c r="I507" s="37">
        <f>+[3]Hoja3!I508+[3]Hoja4!I508+[3]Hoja5!I508+[3]Hoja6!I508+[3]Hoja7!I508+[3]Hoja8!I509+[3]Hoja9!I508+[3]Hoja10!I508+[3]Hoja12!I508+[3]Hoja13!I508+[3]Hoja15!I508+[3]Hoja14!I508+[3]Hoja11!I508+[3]Hoja16!I508+[3]Hoja17!I508+[3]Hoja18!I508+[3]Hoja19!I508</f>
        <v>0</v>
      </c>
      <c r="J507" s="63">
        <f>SUBTOTAL(9,G507:I507)</f>
        <v>0</v>
      </c>
      <c r="K507" s="64">
        <f>IFERROR(J507/$J$18*100,"0.00")</f>
        <v>0</v>
      </c>
    </row>
    <row r="508" spans="1:11" ht="12.75" x14ac:dyDescent="0.2">
      <c r="A508" s="543">
        <v>2</v>
      </c>
      <c r="B508" s="544">
        <v>7</v>
      </c>
      <c r="C508" s="544">
        <v>2</v>
      </c>
      <c r="D508" s="544">
        <v>8</v>
      </c>
      <c r="E508" s="544"/>
      <c r="F508" s="551" t="s">
        <v>305</v>
      </c>
      <c r="G508" s="41">
        <f>+G509</f>
        <v>0</v>
      </c>
      <c r="H508" s="41">
        <f>+H509</f>
        <v>0</v>
      </c>
      <c r="I508" s="41">
        <f>+I509</f>
        <v>0</v>
      </c>
      <c r="J508" s="41">
        <f>+J509</f>
        <v>0</v>
      </c>
      <c r="K508" s="42">
        <f>+K509</f>
        <v>0</v>
      </c>
    </row>
    <row r="509" spans="1:11" ht="12.75" x14ac:dyDescent="0.2">
      <c r="A509" s="555">
        <v>2</v>
      </c>
      <c r="B509" s="547">
        <v>7</v>
      </c>
      <c r="C509" s="547">
        <v>2</v>
      </c>
      <c r="D509" s="547">
        <v>8</v>
      </c>
      <c r="E509" s="547" t="s">
        <v>314</v>
      </c>
      <c r="F509" s="550" t="s">
        <v>305</v>
      </c>
      <c r="G509" s="37">
        <f>+[3]Hoja3!G510+[3]Hoja4!G510+[3]Hoja5!G510+[3]Hoja6!G510+[3]Hoja7!G510+[3]Hoja8!G511+[3]Hoja9!G510+[3]Hoja10!G510+[3]Hoja12!G510+[3]Hoja13!G510+[3]Hoja15!G510+[3]Hoja14!G510+[3]Hoja11!G510+[3]Hoja16!G510+[3]Hoja17!G510+[3]Hoja18!G510+[3]Hoja19!G510</f>
        <v>0</v>
      </c>
      <c r="H509" s="37">
        <f>+'[3]Formulario PPGR8'!G509</f>
        <v>0</v>
      </c>
      <c r="I509" s="37">
        <f>+[3]Hoja3!I510+[3]Hoja4!I510+[3]Hoja5!I510+[3]Hoja6!I510+[3]Hoja7!I510+[3]Hoja8!I511+[3]Hoja9!I510+[3]Hoja10!I510+[3]Hoja12!I510+[3]Hoja13!I510+[3]Hoja15!I510+[3]Hoja14!I510+[3]Hoja11!I510+[3]Hoja16!I510+[3]Hoja17!I510+[3]Hoja18!I510+[3]Hoja19!I510</f>
        <v>0</v>
      </c>
      <c r="J509" s="63">
        <f>SUBTOTAL(9,G509:I509)</f>
        <v>0</v>
      </c>
      <c r="K509" s="64">
        <f>IFERROR(J509/$J$18*100,"0.00")</f>
        <v>0</v>
      </c>
    </row>
    <row r="510" spans="1:11" ht="12.75" x14ac:dyDescent="0.2">
      <c r="A510" s="540">
        <v>2</v>
      </c>
      <c r="B510" s="541">
        <v>7</v>
      </c>
      <c r="C510" s="541">
        <v>3</v>
      </c>
      <c r="D510" s="541"/>
      <c r="E510" s="541"/>
      <c r="F510" s="542" t="s">
        <v>306</v>
      </c>
      <c r="G510" s="33">
        <f>+G511+G513</f>
        <v>0</v>
      </c>
      <c r="H510" s="33">
        <f>+H511+H513</f>
        <v>0</v>
      </c>
      <c r="I510" s="33">
        <f>+I511+I513</f>
        <v>0</v>
      </c>
      <c r="J510" s="33">
        <f>+J511+J513</f>
        <v>0</v>
      </c>
      <c r="K510" s="34">
        <f>+K511+K513</f>
        <v>0</v>
      </c>
    </row>
    <row r="511" spans="1:11" ht="12.75" x14ac:dyDescent="0.2">
      <c r="A511" s="543">
        <v>2</v>
      </c>
      <c r="B511" s="544">
        <v>7</v>
      </c>
      <c r="C511" s="544">
        <v>3</v>
      </c>
      <c r="D511" s="544">
        <v>1</v>
      </c>
      <c r="E511" s="544"/>
      <c r="F511" s="551" t="s">
        <v>307</v>
      </c>
      <c r="G511" s="41">
        <f>+G512</f>
        <v>0</v>
      </c>
      <c r="H511" s="41">
        <f>+H512</f>
        <v>0</v>
      </c>
      <c r="I511" s="41">
        <f>+I512</f>
        <v>0</v>
      </c>
      <c r="J511" s="41">
        <f>+J512</f>
        <v>0</v>
      </c>
      <c r="K511" s="42">
        <f>+K512</f>
        <v>0</v>
      </c>
    </row>
    <row r="512" spans="1:11" ht="12.75" x14ac:dyDescent="0.2">
      <c r="A512" s="555">
        <v>2</v>
      </c>
      <c r="B512" s="547">
        <v>7</v>
      </c>
      <c r="C512" s="547">
        <v>3</v>
      </c>
      <c r="D512" s="547">
        <v>1</v>
      </c>
      <c r="E512" s="547" t="s">
        <v>314</v>
      </c>
      <c r="F512" s="550" t="s">
        <v>307</v>
      </c>
      <c r="G512" s="37">
        <f>+[3]Hoja3!G513+[3]Hoja4!G513+[3]Hoja5!G513+[3]Hoja6!G513+[3]Hoja7!G513+[3]Hoja8!G514+[3]Hoja9!G513+[3]Hoja10!G513+[3]Hoja12!G513+[3]Hoja13!G513+[3]Hoja15!G513+[3]Hoja14!G513+[3]Hoja11!G513+[3]Hoja16!G513+[3]Hoja17!G513+[3]Hoja18!G513+[3]Hoja19!G513</f>
        <v>0</v>
      </c>
      <c r="H512" s="37">
        <f>+'[3]Formulario PPGR8'!G512</f>
        <v>0</v>
      </c>
      <c r="I512" s="37">
        <f>+[3]Hoja3!I513+[3]Hoja4!I513+[3]Hoja5!I513+[3]Hoja6!I513+[3]Hoja7!I513+[3]Hoja8!I514+[3]Hoja9!I513+[3]Hoja10!I513+[3]Hoja12!I513+[3]Hoja13!I513+[3]Hoja15!I513+[3]Hoja14!I513+[3]Hoja11!I513+[3]Hoja16!I513+[3]Hoja17!I513+[3]Hoja18!I513+[3]Hoja19!I513</f>
        <v>0</v>
      </c>
      <c r="J512" s="63">
        <f>SUBTOTAL(9,G512:I512)</f>
        <v>0</v>
      </c>
      <c r="K512" s="64">
        <f>IFERROR(J512/$J$18*100,"0.00")</f>
        <v>0</v>
      </c>
    </row>
    <row r="513" spans="1:11" ht="12.75" x14ac:dyDescent="0.2">
      <c r="A513" s="543">
        <v>2</v>
      </c>
      <c r="B513" s="544">
        <v>7</v>
      </c>
      <c r="C513" s="544">
        <v>3</v>
      </c>
      <c r="D513" s="544">
        <v>2</v>
      </c>
      <c r="E513" s="544"/>
      <c r="F513" s="551" t="s">
        <v>308</v>
      </c>
      <c r="G513" s="41">
        <f>+G514</f>
        <v>0</v>
      </c>
      <c r="H513" s="41">
        <f>+H514</f>
        <v>0</v>
      </c>
      <c r="I513" s="41">
        <f>+I514</f>
        <v>0</v>
      </c>
      <c r="J513" s="41">
        <f>+J514</f>
        <v>0</v>
      </c>
      <c r="K513" s="42">
        <f>+K514</f>
        <v>0</v>
      </c>
    </row>
    <row r="514" spans="1:11" ht="12.75" x14ac:dyDescent="0.2">
      <c r="A514" s="568">
        <v>2</v>
      </c>
      <c r="B514" s="553">
        <v>7</v>
      </c>
      <c r="C514" s="553">
        <v>3</v>
      </c>
      <c r="D514" s="553">
        <v>2</v>
      </c>
      <c r="E514" s="553" t="s">
        <v>314</v>
      </c>
      <c r="F514" s="569" t="s">
        <v>308</v>
      </c>
      <c r="G514" s="37">
        <f>+[3]Hoja3!G515+[3]Hoja4!G515+[3]Hoja5!G515+[3]Hoja6!G515+[3]Hoja7!G515+[3]Hoja8!G516+[3]Hoja9!G515+[3]Hoja10!G515+[3]Hoja12!G515+[3]Hoja13!G515+[3]Hoja15!G515+[3]Hoja14!G515+[3]Hoja11!G515+[3]Hoja16!G515+[3]Hoja17!G515+[3]Hoja18!G515+[3]Hoja19!G515</f>
        <v>0</v>
      </c>
      <c r="H514" s="37">
        <f>+'[3]Formulario PPGR8'!G514</f>
        <v>0</v>
      </c>
      <c r="I514" s="37">
        <f>+[3]Hoja3!I515+[3]Hoja4!I515+[3]Hoja5!I515+[3]Hoja6!I515+[3]Hoja7!I515+[3]Hoja8!I516+[3]Hoja9!I515+[3]Hoja10!I515+[3]Hoja12!I515+[3]Hoja13!I515+[3]Hoja15!I515+[3]Hoja14!I515+[3]Hoja11!I515+[3]Hoja16!I515+[3]Hoja17!I515+[3]Hoja18!I515+[3]Hoja19!I515</f>
        <v>0</v>
      </c>
      <c r="J514" s="65">
        <f>SUBTOTAL(9,G514:I514)</f>
        <v>0</v>
      </c>
      <c r="K514" s="66">
        <f>IFERROR(J514/$J$18*100,"0.00")</f>
        <v>0</v>
      </c>
    </row>
    <row r="515" spans="1:11" s="60" customFormat="1" x14ac:dyDescent="0.25">
      <c r="A515" s="67"/>
      <c r="B515" s="67"/>
      <c r="C515" s="67"/>
      <c r="D515" s="67"/>
      <c r="E515" s="67"/>
      <c r="F515" s="67"/>
      <c r="G515" s="67"/>
      <c r="H515" s="67"/>
      <c r="I515" s="67"/>
      <c r="J515" s="67"/>
      <c r="K515" s="68"/>
    </row>
    <row r="516" spans="1:11" s="60" customFormat="1" x14ac:dyDescent="0.25">
      <c r="A516" s="67"/>
      <c r="B516" s="67"/>
      <c r="C516" s="67"/>
      <c r="D516" s="67"/>
      <c r="E516" s="67"/>
      <c r="F516" s="67"/>
      <c r="G516" s="67"/>
      <c r="H516" s="67"/>
      <c r="I516" s="67"/>
      <c r="J516" s="67"/>
      <c r="K516" s="68"/>
    </row>
    <row r="517" spans="1:11" s="60" customFormat="1" x14ac:dyDescent="0.25">
      <c r="A517" s="67"/>
      <c r="B517" s="67"/>
      <c r="C517" s="67"/>
      <c r="D517" s="67"/>
      <c r="E517" s="67"/>
      <c r="F517" s="67"/>
      <c r="G517" s="67"/>
      <c r="H517" s="67"/>
      <c r="I517" s="67"/>
      <c r="J517" s="67"/>
      <c r="K517" s="68"/>
    </row>
    <row r="518" spans="1:11" s="60" customFormat="1" x14ac:dyDescent="0.25">
      <c r="A518" s="67"/>
      <c r="B518" s="67"/>
      <c r="C518" s="67"/>
      <c r="D518" s="67"/>
      <c r="E518" s="67"/>
      <c r="F518" s="67"/>
      <c r="G518" s="67"/>
      <c r="H518" s="67"/>
      <c r="I518" s="67"/>
      <c r="J518" s="67"/>
      <c r="K518" s="68"/>
    </row>
    <row r="519" spans="1:11" s="60" customFormat="1" x14ac:dyDescent="0.25">
      <c r="A519" s="67"/>
      <c r="B519" s="67"/>
      <c r="C519" s="67"/>
      <c r="D519" s="67"/>
      <c r="E519" s="67"/>
      <c r="F519" s="67"/>
      <c r="G519" s="67"/>
      <c r="H519" s="67"/>
      <c r="I519" s="67"/>
      <c r="J519" s="67"/>
      <c r="K519" s="68"/>
    </row>
    <row r="520" spans="1:11" s="60" customFormat="1" x14ac:dyDescent="0.25">
      <c r="A520" s="67"/>
      <c r="B520" s="67"/>
      <c r="C520" s="67"/>
      <c r="D520" s="67"/>
      <c r="E520" s="67"/>
      <c r="F520" s="67"/>
      <c r="G520" s="67"/>
      <c r="H520" s="67"/>
      <c r="I520" s="67"/>
      <c r="J520" s="67"/>
      <c r="K520" s="68"/>
    </row>
    <row r="521" spans="1:11" s="60" customFormat="1" x14ac:dyDescent="0.25">
      <c r="A521" s="67"/>
      <c r="B521" s="67"/>
      <c r="C521" s="67"/>
      <c r="D521" s="67"/>
      <c r="E521" s="67"/>
      <c r="F521" s="67"/>
      <c r="G521" s="67"/>
      <c r="H521" s="67"/>
      <c r="I521" s="67"/>
      <c r="J521" s="67"/>
      <c r="K521" s="68"/>
    </row>
    <row r="522" spans="1:11" s="60" customFormat="1" x14ac:dyDescent="0.25">
      <c r="A522" s="67"/>
      <c r="B522" s="67"/>
      <c r="C522" s="67"/>
      <c r="D522" s="67"/>
      <c r="E522" s="67"/>
      <c r="F522" s="67"/>
      <c r="G522" s="67"/>
      <c r="H522" s="67"/>
      <c r="I522" s="67"/>
      <c r="J522" s="67"/>
      <c r="K522" s="68"/>
    </row>
    <row r="523" spans="1:11" s="60" customFormat="1" x14ac:dyDescent="0.25">
      <c r="A523" s="67"/>
      <c r="B523" s="67"/>
      <c r="C523" s="67"/>
      <c r="D523" s="67"/>
      <c r="E523" s="67"/>
      <c r="F523" s="67"/>
      <c r="G523" s="67"/>
      <c r="H523" s="67"/>
      <c r="I523" s="67"/>
      <c r="J523" s="67"/>
      <c r="K523" s="68"/>
    </row>
    <row r="524" spans="1:11" s="60" customFormat="1" x14ac:dyDescent="0.25">
      <c r="A524" s="67"/>
      <c r="B524" s="67"/>
      <c r="C524" s="67"/>
      <c r="D524" s="67"/>
      <c r="E524" s="67"/>
      <c r="F524" s="67"/>
      <c r="G524" s="67"/>
      <c r="H524" s="67"/>
      <c r="I524" s="67"/>
      <c r="J524" s="67"/>
      <c r="K524" s="68"/>
    </row>
    <row r="525" spans="1:11" s="60" customFormat="1" x14ac:dyDescent="0.25">
      <c r="A525" s="67"/>
      <c r="B525" s="67"/>
      <c r="C525" s="67"/>
      <c r="D525" s="67"/>
      <c r="E525" s="67"/>
      <c r="F525" s="67"/>
      <c r="G525" s="67"/>
      <c r="H525" s="67"/>
      <c r="I525" s="67"/>
      <c r="J525" s="67"/>
      <c r="K525" s="68"/>
    </row>
    <row r="526" spans="1:11" s="60" customFormat="1" x14ac:dyDescent="0.25">
      <c r="A526" s="67"/>
      <c r="B526" s="67"/>
      <c r="C526" s="67"/>
      <c r="D526" s="67"/>
      <c r="E526" s="67"/>
      <c r="F526" s="67"/>
      <c r="G526" s="67"/>
      <c r="H526" s="67"/>
      <c r="I526" s="67"/>
      <c r="J526" s="67"/>
      <c r="K526" s="68"/>
    </row>
    <row r="527" spans="1:11" s="60" customFormat="1" x14ac:dyDescent="0.25">
      <c r="A527" s="67"/>
      <c r="B527" s="67"/>
      <c r="C527" s="67"/>
      <c r="D527" s="67"/>
      <c r="E527" s="67"/>
      <c r="F527" s="67"/>
      <c r="G527" s="67"/>
      <c r="H527" s="67"/>
      <c r="I527" s="67"/>
      <c r="J527" s="67"/>
      <c r="K527" s="68"/>
    </row>
    <row r="528" spans="1:11" s="60" customFormat="1" x14ac:dyDescent="0.25">
      <c r="A528" s="67"/>
      <c r="B528" s="67"/>
      <c r="C528" s="67"/>
      <c r="D528" s="67"/>
      <c r="E528" s="67"/>
      <c r="F528" s="67"/>
      <c r="G528" s="67"/>
      <c r="H528" s="67"/>
      <c r="I528" s="67"/>
      <c r="J528" s="67"/>
      <c r="K528" s="68"/>
    </row>
    <row r="529" spans="1:11" s="60" customFormat="1" x14ac:dyDescent="0.25">
      <c r="A529" s="67"/>
      <c r="B529" s="67"/>
      <c r="C529" s="67"/>
      <c r="D529" s="67"/>
      <c r="E529" s="67"/>
      <c r="F529" s="67"/>
      <c r="G529" s="67"/>
      <c r="H529" s="67"/>
      <c r="I529" s="67"/>
      <c r="J529" s="67"/>
      <c r="K529" s="68"/>
    </row>
    <row r="530" spans="1:11" s="60" customFormat="1" x14ac:dyDescent="0.25">
      <c r="A530" s="67"/>
      <c r="B530" s="67"/>
      <c r="C530" s="67"/>
      <c r="D530" s="67"/>
      <c r="E530" s="67"/>
      <c r="F530" s="67"/>
      <c r="G530" s="67"/>
      <c r="H530" s="67"/>
      <c r="I530" s="67"/>
      <c r="J530" s="67"/>
      <c r="K530" s="68"/>
    </row>
    <row r="531" spans="1:11" s="60" customFormat="1" x14ac:dyDescent="0.25">
      <c r="A531" s="67"/>
      <c r="B531" s="67"/>
      <c r="C531" s="67"/>
      <c r="D531" s="67"/>
      <c r="E531" s="67"/>
      <c r="F531" s="67"/>
      <c r="G531" s="67"/>
      <c r="H531" s="67"/>
      <c r="I531" s="67"/>
      <c r="J531" s="67"/>
      <c r="K531" s="68"/>
    </row>
    <row r="532" spans="1:11" s="60" customFormat="1" x14ac:dyDescent="0.25">
      <c r="A532" s="67"/>
      <c r="B532" s="67"/>
      <c r="C532" s="67"/>
      <c r="D532" s="67"/>
      <c r="E532" s="67"/>
      <c r="F532" s="67"/>
      <c r="G532" s="67"/>
      <c r="H532" s="67"/>
      <c r="I532" s="67"/>
      <c r="J532" s="67"/>
      <c r="K532" s="68"/>
    </row>
    <row r="533" spans="1:11" s="60" customFormat="1" x14ac:dyDescent="0.25">
      <c r="A533" s="67"/>
      <c r="B533" s="67"/>
      <c r="C533" s="67"/>
      <c r="D533" s="67"/>
      <c r="E533" s="67"/>
      <c r="F533" s="67"/>
      <c r="G533" s="67"/>
      <c r="H533" s="67"/>
      <c r="I533" s="67"/>
      <c r="J533" s="67"/>
      <c r="K533" s="68"/>
    </row>
    <row r="534" spans="1:11" s="60" customFormat="1" x14ac:dyDescent="0.25">
      <c r="A534" s="67"/>
      <c r="B534" s="67"/>
      <c r="C534" s="67"/>
      <c r="D534" s="67"/>
      <c r="E534" s="67"/>
      <c r="F534" s="67"/>
      <c r="G534" s="67"/>
      <c r="H534" s="67"/>
      <c r="I534" s="67"/>
      <c r="J534" s="67"/>
      <c r="K534" s="68"/>
    </row>
    <row r="535" spans="1:11" s="60" customFormat="1" x14ac:dyDescent="0.25">
      <c r="A535" s="67"/>
      <c r="B535" s="67"/>
      <c r="C535" s="67"/>
      <c r="D535" s="67"/>
      <c r="E535" s="67"/>
      <c r="F535" s="67"/>
      <c r="G535" s="67"/>
      <c r="H535" s="67"/>
      <c r="I535" s="67"/>
      <c r="J535" s="67"/>
      <c r="K535" s="68"/>
    </row>
    <row r="536" spans="1:11" s="60" customFormat="1" x14ac:dyDescent="0.25">
      <c r="A536" s="67"/>
      <c r="B536" s="67"/>
      <c r="C536" s="67"/>
      <c r="D536" s="67"/>
      <c r="E536" s="67"/>
      <c r="F536" s="67"/>
      <c r="G536" s="67"/>
      <c r="H536" s="67"/>
      <c r="I536" s="67"/>
      <c r="J536" s="67"/>
      <c r="K536" s="68"/>
    </row>
    <row r="537" spans="1:11" s="60" customFormat="1" x14ac:dyDescent="0.25">
      <c r="A537" s="67"/>
      <c r="B537" s="67"/>
      <c r="C537" s="67"/>
      <c r="D537" s="67"/>
      <c r="E537" s="67"/>
      <c r="F537" s="67"/>
      <c r="G537" s="67"/>
      <c r="H537" s="67"/>
      <c r="I537" s="67"/>
      <c r="J537" s="67"/>
      <c r="K537" s="68"/>
    </row>
    <row r="538" spans="1:11" s="60" customFormat="1" x14ac:dyDescent="0.25">
      <c r="A538" s="67"/>
      <c r="B538" s="67"/>
      <c r="C538" s="67"/>
      <c r="D538" s="67"/>
      <c r="E538" s="67"/>
      <c r="F538" s="67"/>
      <c r="G538" s="67"/>
      <c r="H538" s="67"/>
      <c r="I538" s="67"/>
      <c r="J538" s="67"/>
      <c r="K538" s="68"/>
    </row>
    <row r="539" spans="1:11" s="60" customFormat="1" x14ac:dyDescent="0.25">
      <c r="A539" s="67"/>
      <c r="B539" s="67"/>
      <c r="C539" s="67"/>
      <c r="D539" s="67"/>
      <c r="E539" s="67"/>
      <c r="F539" s="67"/>
      <c r="G539" s="67"/>
      <c r="H539" s="67"/>
      <c r="I539" s="67"/>
      <c r="J539" s="67"/>
      <c r="K539" s="68"/>
    </row>
    <row r="540" spans="1:11" s="60" customFormat="1" x14ac:dyDescent="0.25">
      <c r="A540" s="67"/>
      <c r="B540" s="67"/>
      <c r="C540" s="67"/>
      <c r="D540" s="67"/>
      <c r="E540" s="67"/>
      <c r="F540" s="67"/>
      <c r="G540" s="67"/>
      <c r="H540" s="67"/>
      <c r="I540" s="67"/>
      <c r="J540" s="67"/>
      <c r="K540" s="68"/>
    </row>
    <row r="541" spans="1:11" s="60" customFormat="1" x14ac:dyDescent="0.25">
      <c r="A541" s="67"/>
      <c r="B541" s="67"/>
      <c r="C541" s="67"/>
      <c r="D541" s="67"/>
      <c r="E541" s="67"/>
      <c r="F541" s="67"/>
      <c r="G541" s="67"/>
      <c r="H541" s="67"/>
      <c r="I541" s="67"/>
      <c r="J541" s="67"/>
      <c r="K541" s="68"/>
    </row>
    <row r="542" spans="1:11" s="60" customFormat="1" x14ac:dyDescent="0.25">
      <c r="A542" s="67"/>
      <c r="B542" s="67"/>
      <c r="C542" s="67"/>
      <c r="D542" s="67"/>
      <c r="E542" s="67"/>
      <c r="F542" s="67"/>
      <c r="G542" s="67"/>
      <c r="H542" s="67"/>
      <c r="I542" s="67"/>
      <c r="J542" s="67"/>
      <c r="K542" s="68"/>
    </row>
    <row r="543" spans="1:11" s="60" customFormat="1" x14ac:dyDescent="0.25">
      <c r="A543" s="67"/>
      <c r="B543" s="67"/>
      <c r="C543" s="67"/>
      <c r="D543" s="67"/>
      <c r="E543" s="67"/>
      <c r="F543" s="67"/>
      <c r="G543" s="67"/>
      <c r="H543" s="67"/>
      <c r="I543" s="67"/>
      <c r="J543" s="67"/>
      <c r="K543" s="68"/>
    </row>
    <row r="544" spans="1:11" s="60" customFormat="1" x14ac:dyDescent="0.25">
      <c r="A544" s="67"/>
      <c r="B544" s="67"/>
      <c r="C544" s="67"/>
      <c r="D544" s="67"/>
      <c r="E544" s="67"/>
      <c r="F544" s="67"/>
      <c r="G544" s="67"/>
      <c r="H544" s="67"/>
      <c r="I544" s="67"/>
      <c r="J544" s="67"/>
      <c r="K544" s="68"/>
    </row>
    <row r="545" spans="1:11" s="60" customFormat="1" x14ac:dyDescent="0.25">
      <c r="A545" s="67"/>
      <c r="B545" s="67"/>
      <c r="C545" s="67"/>
      <c r="D545" s="67"/>
      <c r="E545" s="67"/>
      <c r="F545" s="67"/>
      <c r="G545" s="67"/>
      <c r="H545" s="67"/>
      <c r="I545" s="67"/>
      <c r="J545" s="67"/>
      <c r="K545" s="68"/>
    </row>
    <row r="546" spans="1:11" s="60" customFormat="1" x14ac:dyDescent="0.25">
      <c r="A546" s="67"/>
      <c r="B546" s="67"/>
      <c r="C546" s="67"/>
      <c r="D546" s="67"/>
      <c r="E546" s="67"/>
      <c r="F546" s="67"/>
      <c r="G546" s="67"/>
      <c r="H546" s="67"/>
      <c r="I546" s="67"/>
      <c r="J546" s="67"/>
      <c r="K546" s="68"/>
    </row>
    <row r="547" spans="1:11" s="60" customFormat="1" x14ac:dyDescent="0.25">
      <c r="A547" s="67"/>
      <c r="B547" s="67"/>
      <c r="C547" s="67"/>
      <c r="D547" s="67"/>
      <c r="E547" s="67"/>
      <c r="F547" s="67"/>
      <c r="G547" s="67"/>
      <c r="H547" s="67"/>
      <c r="I547" s="67"/>
      <c r="J547" s="67"/>
      <c r="K547" s="68"/>
    </row>
    <row r="548" spans="1:11" s="60" customFormat="1" x14ac:dyDescent="0.25">
      <c r="A548" s="67"/>
      <c r="B548" s="67"/>
      <c r="C548" s="67"/>
      <c r="D548" s="67"/>
      <c r="E548" s="67"/>
      <c r="F548" s="67"/>
      <c r="G548" s="67"/>
      <c r="H548" s="67"/>
      <c r="I548" s="67"/>
      <c r="J548" s="67"/>
      <c r="K548" s="68"/>
    </row>
    <row r="549" spans="1:11" s="60" customFormat="1" x14ac:dyDescent="0.25">
      <c r="A549" s="67"/>
      <c r="B549" s="67"/>
      <c r="C549" s="67"/>
      <c r="D549" s="67"/>
      <c r="E549" s="67"/>
      <c r="F549" s="67"/>
      <c r="G549" s="67"/>
      <c r="H549" s="67"/>
      <c r="I549" s="67"/>
      <c r="J549" s="67"/>
      <c r="K549" s="68"/>
    </row>
    <row r="550" spans="1:11" s="60" customFormat="1" x14ac:dyDescent="0.25">
      <c r="A550" s="67"/>
      <c r="B550" s="67"/>
      <c r="C550" s="67"/>
      <c r="D550" s="67"/>
      <c r="E550" s="67"/>
      <c r="F550" s="67"/>
      <c r="G550" s="67"/>
      <c r="H550" s="67"/>
      <c r="I550" s="67"/>
      <c r="J550" s="67"/>
      <c r="K550" s="68"/>
    </row>
    <row r="551" spans="1:11" s="60" customFormat="1" x14ac:dyDescent="0.25">
      <c r="A551" s="67"/>
      <c r="B551" s="67"/>
      <c r="C551" s="67"/>
      <c r="D551" s="67"/>
      <c r="E551" s="67"/>
      <c r="F551" s="67"/>
      <c r="G551" s="67"/>
      <c r="H551" s="67"/>
      <c r="I551" s="67"/>
      <c r="J551" s="67"/>
      <c r="K551" s="68"/>
    </row>
    <row r="552" spans="1:11" s="60" customFormat="1" x14ac:dyDescent="0.25">
      <c r="A552" s="67"/>
      <c r="B552" s="67"/>
      <c r="C552" s="67"/>
      <c r="D552" s="67"/>
      <c r="E552" s="67"/>
      <c r="F552" s="67"/>
      <c r="G552" s="67"/>
      <c r="H552" s="67"/>
      <c r="I552" s="67"/>
      <c r="J552" s="67"/>
      <c r="K552" s="68"/>
    </row>
    <row r="553" spans="1:11" s="60" customFormat="1" x14ac:dyDescent="0.25">
      <c r="A553" s="67"/>
      <c r="B553" s="67"/>
      <c r="C553" s="67"/>
      <c r="D553" s="67"/>
      <c r="E553" s="67"/>
      <c r="F553" s="67"/>
      <c r="G553" s="67"/>
      <c r="H553" s="67"/>
      <c r="I553" s="67"/>
      <c r="J553" s="67"/>
      <c r="K553" s="68"/>
    </row>
    <row r="554" spans="1:11" s="60" customFormat="1" x14ac:dyDescent="0.25">
      <c r="A554" s="67"/>
      <c r="B554" s="67"/>
      <c r="C554" s="67"/>
      <c r="D554" s="67"/>
      <c r="E554" s="67"/>
      <c r="F554" s="67"/>
      <c r="G554" s="67"/>
      <c r="H554" s="67"/>
      <c r="I554" s="67"/>
      <c r="J554" s="67"/>
      <c r="K554" s="68"/>
    </row>
    <row r="555" spans="1:11" s="60" customFormat="1" x14ac:dyDescent="0.25">
      <c r="A555" s="67"/>
      <c r="B555" s="67"/>
      <c r="C555" s="67"/>
      <c r="D555" s="67"/>
      <c r="E555" s="67"/>
      <c r="F555" s="67"/>
      <c r="G555" s="67"/>
      <c r="H555" s="67"/>
      <c r="I555" s="67"/>
      <c r="J555" s="67"/>
      <c r="K555" s="68"/>
    </row>
    <row r="556" spans="1:11" s="60" customFormat="1" x14ac:dyDescent="0.25">
      <c r="A556" s="67"/>
      <c r="B556" s="67"/>
      <c r="C556" s="67"/>
      <c r="D556" s="67"/>
      <c r="E556" s="67"/>
      <c r="F556" s="67"/>
      <c r="G556" s="67"/>
      <c r="H556" s="67"/>
      <c r="I556" s="67"/>
      <c r="J556" s="67"/>
      <c r="K556" s="68"/>
    </row>
    <row r="557" spans="1:11" s="60" customFormat="1" x14ac:dyDescent="0.25">
      <c r="A557" s="67"/>
      <c r="B557" s="67"/>
      <c r="C557" s="67"/>
      <c r="D557" s="67"/>
      <c r="E557" s="67"/>
      <c r="F557" s="67"/>
      <c r="G557" s="67"/>
      <c r="H557" s="67"/>
      <c r="I557" s="67"/>
      <c r="J557" s="67"/>
      <c r="K557" s="68"/>
    </row>
    <row r="558" spans="1:11" s="60" customFormat="1" x14ac:dyDescent="0.25">
      <c r="A558" s="67"/>
      <c r="B558" s="67"/>
      <c r="C558" s="67"/>
      <c r="D558" s="67"/>
      <c r="E558" s="67"/>
      <c r="F558" s="67"/>
      <c r="G558" s="67"/>
      <c r="H558" s="67"/>
      <c r="I558" s="67"/>
      <c r="J558" s="67"/>
      <c r="K558" s="68"/>
    </row>
    <row r="559" spans="1:11" s="60" customFormat="1" x14ac:dyDescent="0.25">
      <c r="A559" s="67"/>
      <c r="B559" s="67"/>
      <c r="C559" s="67"/>
      <c r="D559" s="67"/>
      <c r="E559" s="67"/>
      <c r="F559" s="67"/>
      <c r="G559" s="67"/>
      <c r="H559" s="67"/>
      <c r="I559" s="67"/>
      <c r="J559" s="67"/>
      <c r="K559" s="68"/>
    </row>
    <row r="560" spans="1:11" s="60" customFormat="1" x14ac:dyDescent="0.25">
      <c r="A560" s="67"/>
      <c r="B560" s="67"/>
      <c r="C560" s="67"/>
      <c r="D560" s="67"/>
      <c r="E560" s="67"/>
      <c r="F560" s="67"/>
      <c r="G560" s="67"/>
      <c r="H560" s="67"/>
      <c r="I560" s="67"/>
      <c r="J560" s="67"/>
      <c r="K560" s="68"/>
    </row>
    <row r="561" spans="1:11" s="60" customFormat="1" x14ac:dyDescent="0.25">
      <c r="A561" s="67"/>
      <c r="B561" s="67"/>
      <c r="C561" s="67"/>
      <c r="D561" s="67"/>
      <c r="E561" s="67"/>
      <c r="F561" s="67"/>
      <c r="G561" s="67"/>
      <c r="H561" s="67"/>
      <c r="I561" s="67"/>
      <c r="J561" s="67"/>
      <c r="K561" s="68"/>
    </row>
    <row r="562" spans="1:11" s="60" customFormat="1" x14ac:dyDescent="0.25">
      <c r="A562" s="67"/>
      <c r="B562" s="67"/>
      <c r="C562" s="67"/>
      <c r="D562" s="67"/>
      <c r="E562" s="67"/>
      <c r="F562" s="67"/>
      <c r="G562" s="67"/>
      <c r="H562" s="67"/>
      <c r="I562" s="67"/>
      <c r="J562" s="67"/>
      <c r="K562" s="68"/>
    </row>
    <row r="563" spans="1:11" s="60" customFormat="1" x14ac:dyDescent="0.25">
      <c r="A563" s="67"/>
      <c r="B563" s="67"/>
      <c r="C563" s="67"/>
      <c r="D563" s="67"/>
      <c r="E563" s="67"/>
      <c r="F563" s="67"/>
      <c r="G563" s="67"/>
      <c r="H563" s="67"/>
      <c r="I563" s="67"/>
      <c r="J563" s="67"/>
      <c r="K563" s="68"/>
    </row>
    <row r="564" spans="1:11" s="60" customFormat="1" x14ac:dyDescent="0.25">
      <c r="A564" s="67"/>
      <c r="B564" s="67"/>
      <c r="C564" s="67"/>
      <c r="D564" s="67"/>
      <c r="E564" s="67"/>
      <c r="F564" s="67"/>
      <c r="G564" s="67"/>
      <c r="H564" s="67"/>
      <c r="I564" s="67"/>
      <c r="J564" s="67"/>
      <c r="K564" s="68"/>
    </row>
    <row r="565" spans="1:11" s="60" customFormat="1" x14ac:dyDescent="0.25">
      <c r="A565" s="67"/>
      <c r="B565" s="67"/>
      <c r="C565" s="67"/>
      <c r="D565" s="67"/>
      <c r="E565" s="67"/>
      <c r="F565" s="67"/>
      <c r="G565" s="67"/>
      <c r="H565" s="67"/>
      <c r="I565" s="67"/>
      <c r="J565" s="67"/>
      <c r="K565" s="68"/>
    </row>
    <row r="566" spans="1:11" s="60" customFormat="1" x14ac:dyDescent="0.25">
      <c r="A566" s="67"/>
      <c r="B566" s="67"/>
      <c r="C566" s="67"/>
      <c r="D566" s="67"/>
      <c r="E566" s="67"/>
      <c r="F566" s="67"/>
      <c r="G566" s="67"/>
      <c r="H566" s="67"/>
      <c r="I566" s="67"/>
      <c r="J566" s="67"/>
      <c r="K566" s="68"/>
    </row>
    <row r="567" spans="1:11" s="60" customFormat="1" x14ac:dyDescent="0.25">
      <c r="A567" s="67"/>
      <c r="B567" s="67"/>
      <c r="C567" s="67"/>
      <c r="D567" s="67"/>
      <c r="E567" s="67"/>
      <c r="F567" s="67"/>
      <c r="G567" s="67"/>
      <c r="H567" s="67"/>
      <c r="I567" s="67"/>
      <c r="J567" s="67"/>
      <c r="K567" s="68"/>
    </row>
    <row r="568" spans="1:11" s="60" customFormat="1" x14ac:dyDescent="0.25">
      <c r="A568" s="67"/>
      <c r="B568" s="67"/>
      <c r="C568" s="67"/>
      <c r="D568" s="67"/>
      <c r="E568" s="67"/>
      <c r="F568" s="67"/>
      <c r="G568" s="67"/>
      <c r="H568" s="67"/>
      <c r="I568" s="67"/>
      <c r="J568" s="67"/>
      <c r="K568" s="68"/>
    </row>
    <row r="569" spans="1:11" s="60" customFormat="1" x14ac:dyDescent="0.25">
      <c r="A569" s="67"/>
      <c r="B569" s="67"/>
      <c r="C569" s="67"/>
      <c r="D569" s="67"/>
      <c r="E569" s="67"/>
      <c r="F569" s="67"/>
      <c r="G569" s="67"/>
      <c r="H569" s="67"/>
      <c r="I569" s="67"/>
      <c r="J569" s="67"/>
      <c r="K569" s="68"/>
    </row>
    <row r="570" spans="1:11" s="60" customFormat="1" x14ac:dyDescent="0.25">
      <c r="A570" s="67"/>
      <c r="B570" s="67"/>
      <c r="C570" s="67"/>
      <c r="D570" s="67"/>
      <c r="E570" s="67"/>
      <c r="F570" s="67"/>
      <c r="G570" s="67"/>
      <c r="H570" s="67"/>
      <c r="I570" s="67"/>
      <c r="J570" s="67"/>
      <c r="K570" s="68"/>
    </row>
    <row r="571" spans="1:11" s="60" customFormat="1" x14ac:dyDescent="0.25">
      <c r="A571" s="67"/>
      <c r="B571" s="67"/>
      <c r="C571" s="67"/>
      <c r="D571" s="67"/>
      <c r="E571" s="67"/>
      <c r="F571" s="67"/>
      <c r="G571" s="67"/>
      <c r="H571" s="67"/>
      <c r="I571" s="67"/>
      <c r="J571" s="67"/>
      <c r="K571" s="68"/>
    </row>
    <row r="572" spans="1:11" s="60" customFormat="1" x14ac:dyDescent="0.25">
      <c r="A572" s="67"/>
      <c r="B572" s="67"/>
      <c r="C572" s="67"/>
      <c r="D572" s="67"/>
      <c r="E572" s="67"/>
      <c r="F572" s="67"/>
      <c r="G572" s="67"/>
      <c r="H572" s="67"/>
      <c r="I572" s="67"/>
      <c r="J572" s="67"/>
      <c r="K572" s="68"/>
    </row>
    <row r="573" spans="1:11" s="60" customFormat="1" x14ac:dyDescent="0.25">
      <c r="A573" s="67"/>
      <c r="B573" s="67"/>
      <c r="C573" s="67"/>
      <c r="D573" s="67"/>
      <c r="E573" s="67"/>
      <c r="F573" s="67"/>
      <c r="G573" s="67"/>
      <c r="H573" s="67"/>
      <c r="I573" s="67"/>
      <c r="J573" s="67"/>
      <c r="K573" s="68"/>
    </row>
    <row r="574" spans="1:11" s="60" customFormat="1" x14ac:dyDescent="0.25">
      <c r="A574" s="67"/>
      <c r="B574" s="67"/>
      <c r="C574" s="67"/>
      <c r="D574" s="67"/>
      <c r="E574" s="67"/>
      <c r="F574" s="67"/>
      <c r="G574" s="67"/>
      <c r="H574" s="67"/>
      <c r="I574" s="67"/>
      <c r="J574" s="67"/>
      <c r="K574" s="68"/>
    </row>
    <row r="575" spans="1:11" s="60" customFormat="1" x14ac:dyDescent="0.25">
      <c r="A575" s="67"/>
      <c r="B575" s="67"/>
      <c r="C575" s="67"/>
      <c r="D575" s="67"/>
      <c r="E575" s="67"/>
      <c r="F575" s="67"/>
      <c r="G575" s="67"/>
      <c r="H575" s="67"/>
      <c r="I575" s="67"/>
      <c r="J575" s="67"/>
      <c r="K575" s="68"/>
    </row>
    <row r="576" spans="1:11" s="60" customFormat="1" x14ac:dyDescent="0.25">
      <c r="A576" s="67"/>
      <c r="B576" s="67"/>
      <c r="C576" s="67"/>
      <c r="D576" s="67"/>
      <c r="E576" s="67"/>
      <c r="F576" s="67"/>
      <c r="G576" s="67"/>
      <c r="H576" s="67"/>
      <c r="I576" s="67"/>
      <c r="J576" s="67"/>
      <c r="K576" s="68"/>
    </row>
    <row r="577" spans="1:11" s="60" customFormat="1" x14ac:dyDescent="0.25">
      <c r="A577" s="67"/>
      <c r="B577" s="67"/>
      <c r="C577" s="67"/>
      <c r="D577" s="67"/>
      <c r="E577" s="67"/>
      <c r="F577" s="67"/>
      <c r="G577" s="67"/>
      <c r="H577" s="67"/>
      <c r="I577" s="67"/>
      <c r="J577" s="67"/>
      <c r="K577" s="68"/>
    </row>
    <row r="578" spans="1:11" s="60" customFormat="1" x14ac:dyDescent="0.25">
      <c r="A578" s="67"/>
      <c r="B578" s="67"/>
      <c r="C578" s="67"/>
      <c r="D578" s="67"/>
      <c r="E578" s="67"/>
      <c r="F578" s="67"/>
      <c r="G578" s="67"/>
      <c r="H578" s="67"/>
      <c r="I578" s="67"/>
      <c r="J578" s="67"/>
      <c r="K578" s="68"/>
    </row>
    <row r="579" spans="1:11" s="60" customFormat="1" x14ac:dyDescent="0.25">
      <c r="A579" s="67"/>
      <c r="B579" s="67"/>
      <c r="C579" s="67"/>
      <c r="D579" s="67"/>
      <c r="E579" s="67"/>
      <c r="F579" s="67"/>
      <c r="G579" s="67"/>
      <c r="H579" s="67"/>
      <c r="I579" s="67"/>
      <c r="J579" s="67"/>
      <c r="K579" s="68"/>
    </row>
    <row r="580" spans="1:11" s="60" customFormat="1" x14ac:dyDescent="0.25">
      <c r="A580" s="67"/>
      <c r="B580" s="67"/>
      <c r="C580" s="67"/>
      <c r="D580" s="67"/>
      <c r="E580" s="67"/>
      <c r="F580" s="67"/>
      <c r="G580" s="67"/>
      <c r="H580" s="67"/>
      <c r="I580" s="67"/>
      <c r="J580" s="67"/>
      <c r="K580" s="68"/>
    </row>
    <row r="581" spans="1:11" s="60" customFormat="1" x14ac:dyDescent="0.25">
      <c r="A581" s="67"/>
      <c r="B581" s="67"/>
      <c r="C581" s="67"/>
      <c r="D581" s="67"/>
      <c r="E581" s="67"/>
      <c r="F581" s="67"/>
      <c r="G581" s="67"/>
      <c r="H581" s="67"/>
      <c r="I581" s="67"/>
      <c r="J581" s="67"/>
      <c r="K581" s="68"/>
    </row>
    <row r="582" spans="1:11" s="60" customFormat="1" x14ac:dyDescent="0.25">
      <c r="A582" s="67"/>
      <c r="B582" s="67"/>
      <c r="C582" s="67"/>
      <c r="D582" s="67"/>
      <c r="E582" s="67"/>
      <c r="F582" s="67"/>
      <c r="G582" s="67"/>
      <c r="H582" s="67"/>
      <c r="I582" s="67"/>
      <c r="J582" s="67"/>
      <c r="K582" s="68"/>
    </row>
    <row r="583" spans="1:11" s="60" customFormat="1" x14ac:dyDescent="0.25">
      <c r="A583" s="67"/>
      <c r="B583" s="67"/>
      <c r="C583" s="67"/>
      <c r="D583" s="67"/>
      <c r="E583" s="67"/>
      <c r="F583" s="67"/>
      <c r="G583" s="67"/>
      <c r="H583" s="67"/>
      <c r="I583" s="67"/>
      <c r="J583" s="67"/>
      <c r="K583" s="68"/>
    </row>
    <row r="584" spans="1:11" s="60" customFormat="1" x14ac:dyDescent="0.25">
      <c r="A584" s="67"/>
      <c r="B584" s="67"/>
      <c r="C584" s="67"/>
      <c r="D584" s="67"/>
      <c r="E584" s="67"/>
      <c r="F584" s="67"/>
      <c r="G584" s="67"/>
      <c r="H584" s="67"/>
      <c r="I584" s="67"/>
      <c r="J584" s="67"/>
      <c r="K584" s="68"/>
    </row>
    <row r="585" spans="1:11" s="60" customFormat="1" x14ac:dyDescent="0.25">
      <c r="A585" s="67"/>
      <c r="B585" s="67"/>
      <c r="C585" s="67"/>
      <c r="D585" s="67"/>
      <c r="E585" s="67"/>
      <c r="F585" s="67"/>
      <c r="G585" s="67"/>
      <c r="H585" s="67"/>
      <c r="I585" s="67"/>
      <c r="J585" s="67"/>
      <c r="K585" s="68"/>
    </row>
    <row r="586" spans="1:11" s="60" customFormat="1" x14ac:dyDescent="0.25">
      <c r="A586" s="67"/>
      <c r="B586" s="67"/>
      <c r="C586" s="67"/>
      <c r="D586" s="67"/>
      <c r="E586" s="67"/>
      <c r="F586" s="67"/>
      <c r="G586" s="67"/>
      <c r="H586" s="67"/>
      <c r="I586" s="67"/>
      <c r="J586" s="67"/>
      <c r="K586" s="68"/>
    </row>
    <row r="587" spans="1:11" s="60" customFormat="1" x14ac:dyDescent="0.25">
      <c r="A587" s="67"/>
      <c r="B587" s="67"/>
      <c r="C587" s="67"/>
      <c r="D587" s="67"/>
      <c r="E587" s="67"/>
      <c r="F587" s="67"/>
      <c r="G587" s="67"/>
      <c r="H587" s="67"/>
      <c r="I587" s="67"/>
      <c r="J587" s="67"/>
      <c r="K587" s="68"/>
    </row>
    <row r="588" spans="1:11" s="60" customFormat="1" x14ac:dyDescent="0.25">
      <c r="A588" s="67"/>
      <c r="B588" s="67"/>
      <c r="C588" s="67"/>
      <c r="D588" s="67"/>
      <c r="E588" s="67"/>
      <c r="F588" s="67"/>
      <c r="G588" s="67"/>
      <c r="H588" s="67"/>
      <c r="I588" s="67"/>
      <c r="J588" s="67"/>
      <c r="K588" s="68"/>
    </row>
    <row r="589" spans="1:11" s="60" customFormat="1" x14ac:dyDescent="0.25">
      <c r="A589" s="67"/>
      <c r="B589" s="67"/>
      <c r="C589" s="67"/>
      <c r="D589" s="67"/>
      <c r="E589" s="67"/>
      <c r="F589" s="67"/>
      <c r="G589" s="67"/>
      <c r="H589" s="67"/>
      <c r="I589" s="67"/>
      <c r="J589" s="67"/>
      <c r="K589" s="68"/>
    </row>
    <row r="590" spans="1:11" s="60" customFormat="1" x14ac:dyDescent="0.25">
      <c r="A590" s="67"/>
      <c r="B590" s="67"/>
      <c r="C590" s="67"/>
      <c r="D590" s="67"/>
      <c r="E590" s="67"/>
      <c r="F590" s="67"/>
      <c r="G590" s="67"/>
      <c r="H590" s="67"/>
      <c r="I590" s="67"/>
      <c r="J590" s="67"/>
      <c r="K590" s="68"/>
    </row>
    <row r="591" spans="1:11" s="60" customFormat="1" x14ac:dyDescent="0.25">
      <c r="A591" s="67"/>
      <c r="B591" s="67"/>
      <c r="C591" s="67"/>
      <c r="D591" s="67"/>
      <c r="E591" s="67"/>
      <c r="F591" s="67"/>
      <c r="G591" s="67"/>
      <c r="H591" s="67"/>
      <c r="I591" s="67"/>
      <c r="J591" s="67"/>
      <c r="K591" s="68"/>
    </row>
    <row r="592" spans="1:11" s="60" customFormat="1" x14ac:dyDescent="0.25">
      <c r="A592" s="67"/>
      <c r="B592" s="67"/>
      <c r="C592" s="67"/>
      <c r="D592" s="67"/>
      <c r="E592" s="67"/>
      <c r="F592" s="67"/>
      <c r="G592" s="67"/>
      <c r="H592" s="67"/>
      <c r="I592" s="67"/>
      <c r="J592" s="67"/>
      <c r="K592" s="68"/>
    </row>
    <row r="593" spans="1:11" s="60" customFormat="1" x14ac:dyDescent="0.25">
      <c r="A593" s="67"/>
      <c r="B593" s="67"/>
      <c r="C593" s="67"/>
      <c r="D593" s="67"/>
      <c r="E593" s="67"/>
      <c r="F593" s="67"/>
      <c r="G593" s="67"/>
      <c r="H593" s="67"/>
      <c r="I593" s="67"/>
      <c r="J593" s="67"/>
      <c r="K593" s="68"/>
    </row>
    <row r="594" spans="1:11" s="60" customFormat="1" x14ac:dyDescent="0.25">
      <c r="A594" s="67"/>
      <c r="B594" s="67"/>
      <c r="C594" s="67"/>
      <c r="D594" s="67"/>
      <c r="E594" s="67"/>
      <c r="F594" s="67"/>
      <c r="G594" s="67"/>
      <c r="H594" s="67"/>
      <c r="I594" s="67"/>
      <c r="J594" s="67"/>
      <c r="K594" s="68"/>
    </row>
    <row r="595" spans="1:11" s="60" customFormat="1" x14ac:dyDescent="0.25">
      <c r="A595" s="67"/>
      <c r="B595" s="67"/>
      <c r="C595" s="67"/>
      <c r="D595" s="67"/>
      <c r="E595" s="67"/>
      <c r="F595" s="67"/>
      <c r="G595" s="67"/>
      <c r="H595" s="67"/>
      <c r="I595" s="67"/>
      <c r="J595" s="67"/>
      <c r="K595" s="68"/>
    </row>
    <row r="596" spans="1:11" s="60" customFormat="1" x14ac:dyDescent="0.25">
      <c r="A596" s="67"/>
      <c r="B596" s="67"/>
      <c r="C596" s="67"/>
      <c r="D596" s="67"/>
      <c r="E596" s="67"/>
      <c r="F596" s="67"/>
      <c r="G596" s="67"/>
      <c r="H596" s="67"/>
      <c r="I596" s="67"/>
      <c r="J596" s="67"/>
      <c r="K596" s="68"/>
    </row>
    <row r="597" spans="1:11" s="60" customFormat="1" x14ac:dyDescent="0.25">
      <c r="A597" s="67"/>
      <c r="B597" s="67"/>
      <c r="C597" s="67"/>
      <c r="D597" s="67"/>
      <c r="E597" s="67"/>
      <c r="F597" s="67"/>
      <c r="G597" s="67"/>
      <c r="H597" s="67"/>
      <c r="I597" s="67"/>
      <c r="J597" s="67"/>
      <c r="K597" s="68"/>
    </row>
    <row r="598" spans="1:11" s="60" customFormat="1" x14ac:dyDescent="0.25">
      <c r="A598" s="67"/>
      <c r="B598" s="67"/>
      <c r="C598" s="67"/>
      <c r="D598" s="67"/>
      <c r="E598" s="67"/>
      <c r="F598" s="67"/>
      <c r="G598" s="67"/>
      <c r="H598" s="67"/>
      <c r="I598" s="67"/>
      <c r="J598" s="67"/>
      <c r="K598" s="68"/>
    </row>
    <row r="599" spans="1:11" s="60" customFormat="1" x14ac:dyDescent="0.25">
      <c r="A599" s="67"/>
      <c r="B599" s="67"/>
      <c r="C599" s="67"/>
      <c r="D599" s="67"/>
      <c r="E599" s="67"/>
      <c r="F599" s="67"/>
      <c r="G599" s="67"/>
      <c r="H599" s="67"/>
      <c r="I599" s="67"/>
      <c r="J599" s="67"/>
      <c r="K599" s="68"/>
    </row>
    <row r="600" spans="1:11" s="60" customFormat="1" x14ac:dyDescent="0.25">
      <c r="A600" s="67"/>
      <c r="B600" s="67"/>
      <c r="C600" s="67"/>
      <c r="D600" s="67"/>
      <c r="E600" s="67"/>
      <c r="F600" s="67"/>
      <c r="G600" s="67"/>
      <c r="H600" s="67"/>
      <c r="I600" s="67"/>
      <c r="J600" s="67"/>
      <c r="K600" s="68"/>
    </row>
    <row r="601" spans="1:11" s="60" customFormat="1" x14ac:dyDescent="0.25">
      <c r="A601" s="67"/>
      <c r="B601" s="67"/>
      <c r="C601" s="67"/>
      <c r="D601" s="67"/>
      <c r="E601" s="67"/>
      <c r="F601" s="67"/>
      <c r="G601" s="67"/>
      <c r="H601" s="67"/>
      <c r="I601" s="67"/>
      <c r="J601" s="67"/>
      <c r="K601" s="68"/>
    </row>
    <row r="602" spans="1:11" s="60" customFormat="1" x14ac:dyDescent="0.25">
      <c r="A602" s="67"/>
      <c r="B602" s="67"/>
      <c r="C602" s="67"/>
      <c r="D602" s="67"/>
      <c r="E602" s="67"/>
      <c r="F602" s="67"/>
      <c r="G602" s="67"/>
      <c r="H602" s="67"/>
      <c r="I602" s="67"/>
      <c r="J602" s="67"/>
      <c r="K602" s="68"/>
    </row>
    <row r="603" spans="1:11" s="60" customFormat="1" x14ac:dyDescent="0.25">
      <c r="A603" s="67"/>
      <c r="B603" s="67"/>
      <c r="C603" s="67"/>
      <c r="D603" s="67"/>
      <c r="E603" s="67"/>
      <c r="F603" s="67"/>
      <c r="G603" s="67"/>
      <c r="H603" s="67"/>
      <c r="I603" s="67"/>
      <c r="J603" s="67"/>
      <c r="K603" s="68"/>
    </row>
    <row r="604" spans="1:11" s="60" customFormat="1" x14ac:dyDescent="0.25">
      <c r="A604" s="67"/>
      <c r="B604" s="67"/>
      <c r="C604" s="67"/>
      <c r="D604" s="67"/>
      <c r="E604" s="67"/>
      <c r="F604" s="67"/>
      <c r="G604" s="67"/>
      <c r="H604" s="67"/>
      <c r="I604" s="67"/>
      <c r="J604" s="67"/>
      <c r="K604" s="68"/>
    </row>
    <row r="605" spans="1:11" s="60" customFormat="1" x14ac:dyDescent="0.25">
      <c r="A605" s="67"/>
      <c r="B605" s="67"/>
      <c r="C605" s="67"/>
      <c r="D605" s="67"/>
      <c r="E605" s="67"/>
      <c r="F605" s="67"/>
      <c r="G605" s="67"/>
      <c r="H605" s="67"/>
      <c r="I605" s="67"/>
      <c r="J605" s="67"/>
      <c r="K605" s="68"/>
    </row>
    <row r="606" spans="1:11" s="60" customFormat="1" x14ac:dyDescent="0.25">
      <c r="A606" s="67"/>
      <c r="B606" s="67"/>
      <c r="C606" s="67"/>
      <c r="D606" s="67"/>
      <c r="E606" s="67"/>
      <c r="F606" s="67"/>
      <c r="G606" s="67"/>
      <c r="H606" s="67"/>
      <c r="I606" s="67"/>
      <c r="J606" s="67"/>
      <c r="K606" s="68"/>
    </row>
    <row r="607" spans="1:11" s="60" customFormat="1" x14ac:dyDescent="0.25">
      <c r="A607" s="67"/>
      <c r="B607" s="67"/>
      <c r="C607" s="67"/>
      <c r="D607" s="67"/>
      <c r="E607" s="67"/>
      <c r="F607" s="67"/>
      <c r="G607" s="67"/>
      <c r="H607" s="67"/>
      <c r="I607" s="67"/>
      <c r="J607" s="67"/>
      <c r="K607" s="68"/>
    </row>
    <row r="608" spans="1:11" s="60" customFormat="1" x14ac:dyDescent="0.25">
      <c r="A608" s="67"/>
      <c r="B608" s="67"/>
      <c r="C608" s="67"/>
      <c r="D608" s="67"/>
      <c r="E608" s="67"/>
      <c r="F608" s="67"/>
      <c r="G608" s="67"/>
      <c r="H608" s="67"/>
      <c r="I608" s="67"/>
      <c r="J608" s="67"/>
      <c r="K608" s="68"/>
    </row>
    <row r="609" spans="1:11" s="60" customFormat="1" x14ac:dyDescent="0.25">
      <c r="A609" s="67"/>
      <c r="B609" s="67"/>
      <c r="C609" s="67"/>
      <c r="D609" s="67"/>
      <c r="E609" s="67"/>
      <c r="F609" s="67"/>
      <c r="G609" s="67"/>
      <c r="H609" s="67"/>
      <c r="I609" s="67"/>
      <c r="J609" s="67"/>
      <c r="K609" s="68"/>
    </row>
    <row r="610" spans="1:11" s="60" customFormat="1" x14ac:dyDescent="0.25">
      <c r="A610" s="67"/>
      <c r="B610" s="67"/>
      <c r="C610" s="67"/>
      <c r="D610" s="67"/>
      <c r="E610" s="67"/>
      <c r="F610" s="67"/>
      <c r="G610" s="67"/>
      <c r="H610" s="67"/>
      <c r="I610" s="67"/>
      <c r="J610" s="67"/>
      <c r="K610" s="68"/>
    </row>
    <row r="611" spans="1:11" s="60" customFormat="1" x14ac:dyDescent="0.25">
      <c r="A611" s="67"/>
      <c r="B611" s="67"/>
      <c r="C611" s="67"/>
      <c r="D611" s="67"/>
      <c r="E611" s="67"/>
      <c r="F611" s="67"/>
      <c r="G611" s="67"/>
      <c r="H611" s="67"/>
      <c r="I611" s="67"/>
      <c r="J611" s="67"/>
      <c r="K611" s="68"/>
    </row>
    <row r="612" spans="1:11" s="60" customFormat="1" x14ac:dyDescent="0.25">
      <c r="A612" s="67"/>
      <c r="B612" s="67"/>
      <c r="C612" s="67"/>
      <c r="D612" s="67"/>
      <c r="E612" s="67"/>
      <c r="F612" s="67"/>
      <c r="G612" s="67"/>
      <c r="H612" s="67"/>
      <c r="I612" s="67"/>
      <c r="J612" s="67"/>
      <c r="K612" s="68"/>
    </row>
    <row r="613" spans="1:11" s="60" customFormat="1" x14ac:dyDescent="0.25">
      <c r="A613" s="67"/>
      <c r="B613" s="67"/>
      <c r="C613" s="67"/>
      <c r="D613" s="67"/>
      <c r="E613" s="67"/>
      <c r="F613" s="67"/>
      <c r="G613" s="67"/>
      <c r="H613" s="67"/>
      <c r="I613" s="67"/>
      <c r="J613" s="67"/>
      <c r="K613" s="68"/>
    </row>
    <row r="614" spans="1:11" s="60" customFormat="1" x14ac:dyDescent="0.25">
      <c r="A614" s="67"/>
      <c r="B614" s="67"/>
      <c r="C614" s="67"/>
      <c r="D614" s="67"/>
      <c r="E614" s="67"/>
      <c r="F614" s="67"/>
      <c r="G614" s="67"/>
      <c r="H614" s="67"/>
      <c r="I614" s="67"/>
      <c r="J614" s="67"/>
      <c r="K614" s="68"/>
    </row>
    <row r="615" spans="1:11" s="60" customFormat="1" x14ac:dyDescent="0.25">
      <c r="A615" s="67"/>
      <c r="B615" s="67"/>
      <c r="C615" s="67"/>
      <c r="D615" s="67"/>
      <c r="E615" s="67"/>
      <c r="F615" s="67"/>
      <c r="G615" s="67"/>
      <c r="H615" s="67"/>
      <c r="I615" s="67"/>
      <c r="J615" s="67"/>
      <c r="K615" s="68"/>
    </row>
    <row r="616" spans="1:11" s="60" customFormat="1" x14ac:dyDescent="0.25">
      <c r="A616" s="67"/>
      <c r="B616" s="67"/>
      <c r="C616" s="67"/>
      <c r="D616" s="67"/>
      <c r="E616" s="67"/>
      <c r="F616" s="67"/>
      <c r="G616" s="67"/>
      <c r="H616" s="67"/>
      <c r="I616" s="67"/>
      <c r="J616" s="67"/>
      <c r="K616" s="68"/>
    </row>
    <row r="617" spans="1:11" s="60" customFormat="1" x14ac:dyDescent="0.25">
      <c r="A617" s="67"/>
      <c r="B617" s="67"/>
      <c r="C617" s="67"/>
      <c r="D617" s="67"/>
      <c r="E617" s="67"/>
      <c r="F617" s="67"/>
      <c r="G617" s="67"/>
      <c r="H617" s="67"/>
      <c r="I617" s="67"/>
      <c r="J617" s="67"/>
      <c r="K617" s="68"/>
    </row>
    <row r="618" spans="1:11" s="60" customFormat="1" x14ac:dyDescent="0.25">
      <c r="A618" s="67"/>
      <c r="B618" s="67"/>
      <c r="C618" s="67"/>
      <c r="D618" s="67"/>
      <c r="E618" s="67"/>
      <c r="F618" s="67"/>
      <c r="G618" s="67"/>
      <c r="H618" s="67"/>
      <c r="I618" s="67"/>
      <c r="J618" s="67"/>
      <c r="K618" s="68"/>
    </row>
    <row r="619" spans="1:11" s="60" customFormat="1" x14ac:dyDescent="0.25">
      <c r="A619" s="67"/>
      <c r="B619" s="67"/>
      <c r="C619" s="67"/>
      <c r="D619" s="67"/>
      <c r="E619" s="67"/>
      <c r="F619" s="67"/>
      <c r="G619" s="67"/>
      <c r="H619" s="67"/>
      <c r="I619" s="67"/>
      <c r="J619" s="67"/>
      <c r="K619" s="68"/>
    </row>
    <row r="620" spans="1:11" s="60" customFormat="1" x14ac:dyDescent="0.25">
      <c r="A620" s="67"/>
      <c r="B620" s="67"/>
      <c r="C620" s="67"/>
      <c r="D620" s="67"/>
      <c r="E620" s="67"/>
      <c r="F620" s="67"/>
      <c r="G620" s="67"/>
      <c r="H620" s="67"/>
      <c r="I620" s="67"/>
      <c r="J620" s="67"/>
      <c r="K620" s="68"/>
    </row>
    <row r="621" spans="1:11" s="60" customFormat="1" x14ac:dyDescent="0.25">
      <c r="A621" s="67"/>
      <c r="B621" s="67"/>
      <c r="C621" s="67"/>
      <c r="D621" s="67"/>
      <c r="E621" s="67"/>
      <c r="F621" s="67"/>
      <c r="G621" s="67"/>
      <c r="H621" s="67"/>
      <c r="I621" s="67"/>
      <c r="J621" s="67"/>
      <c r="K621" s="68"/>
    </row>
    <row r="622" spans="1:11" s="60" customFormat="1" x14ac:dyDescent="0.25">
      <c r="A622" s="67"/>
      <c r="B622" s="67"/>
      <c r="C622" s="67"/>
      <c r="D622" s="67"/>
      <c r="E622" s="67"/>
      <c r="F622" s="67"/>
      <c r="G622" s="67"/>
      <c r="H622" s="67"/>
      <c r="I622" s="67"/>
      <c r="J622" s="67"/>
      <c r="K622" s="68"/>
    </row>
    <row r="623" spans="1:11" s="60" customFormat="1" x14ac:dyDescent="0.25">
      <c r="A623" s="67"/>
      <c r="B623" s="67"/>
      <c r="C623" s="67"/>
      <c r="D623" s="67"/>
      <c r="E623" s="67"/>
      <c r="F623" s="67"/>
      <c r="G623" s="67"/>
      <c r="H623" s="67"/>
      <c r="I623" s="67"/>
      <c r="J623" s="67"/>
      <c r="K623" s="68"/>
    </row>
    <row r="624" spans="1:11" s="60" customFormat="1" x14ac:dyDescent="0.25">
      <c r="A624" s="67"/>
      <c r="B624" s="67"/>
      <c r="C624" s="67"/>
      <c r="D624" s="67"/>
      <c r="E624" s="67"/>
      <c r="F624" s="67"/>
      <c r="G624" s="67"/>
      <c r="H624" s="67"/>
      <c r="I624" s="67"/>
      <c r="J624" s="67"/>
      <c r="K624" s="68"/>
    </row>
    <row r="625" spans="1:11" s="60" customFormat="1" x14ac:dyDescent="0.25">
      <c r="A625" s="67"/>
      <c r="B625" s="67"/>
      <c r="C625" s="67"/>
      <c r="D625" s="67"/>
      <c r="E625" s="67"/>
      <c r="F625" s="67"/>
      <c r="G625" s="67"/>
      <c r="H625" s="67"/>
      <c r="I625" s="67"/>
      <c r="J625" s="67"/>
      <c r="K625" s="68"/>
    </row>
    <row r="626" spans="1:11" s="60" customFormat="1" x14ac:dyDescent="0.25">
      <c r="A626" s="67"/>
      <c r="B626" s="67"/>
      <c r="C626" s="67"/>
      <c r="D626" s="67"/>
      <c r="E626" s="67"/>
      <c r="F626" s="67"/>
      <c r="G626" s="67"/>
      <c r="H626" s="67"/>
      <c r="I626" s="67"/>
      <c r="J626" s="67"/>
      <c r="K626" s="68"/>
    </row>
    <row r="627" spans="1:11" s="60" customFormat="1" x14ac:dyDescent="0.25">
      <c r="A627" s="67"/>
      <c r="B627" s="67"/>
      <c r="C627" s="67"/>
      <c r="D627" s="67"/>
      <c r="E627" s="67"/>
      <c r="F627" s="67"/>
      <c r="G627" s="67"/>
      <c r="H627" s="67"/>
      <c r="I627" s="67"/>
      <c r="J627" s="67"/>
      <c r="K627" s="68"/>
    </row>
    <row r="628" spans="1:11" s="60" customFormat="1" x14ac:dyDescent="0.25">
      <c r="A628" s="67"/>
      <c r="B628" s="67"/>
      <c r="C628" s="67"/>
      <c r="D628" s="67"/>
      <c r="E628" s="67"/>
      <c r="F628" s="67"/>
      <c r="G628" s="67"/>
      <c r="H628" s="67"/>
      <c r="I628" s="67"/>
      <c r="J628" s="67"/>
      <c r="K628" s="68"/>
    </row>
    <row r="629" spans="1:11" s="60" customFormat="1" x14ac:dyDescent="0.25">
      <c r="A629" s="67"/>
      <c r="B629" s="67"/>
      <c r="C629" s="67"/>
      <c r="D629" s="67"/>
      <c r="E629" s="67"/>
      <c r="F629" s="67"/>
      <c r="G629" s="67"/>
      <c r="H629" s="67"/>
      <c r="I629" s="67"/>
      <c r="J629" s="67"/>
      <c r="K629" s="68"/>
    </row>
    <row r="630" spans="1:11" s="60" customFormat="1" x14ac:dyDescent="0.25">
      <c r="A630" s="67"/>
      <c r="B630" s="67"/>
      <c r="C630" s="67"/>
      <c r="D630" s="67"/>
      <c r="E630" s="67"/>
      <c r="F630" s="67"/>
      <c r="G630" s="67"/>
      <c r="H630" s="67"/>
      <c r="I630" s="67"/>
      <c r="J630" s="67"/>
      <c r="K630" s="68"/>
    </row>
    <row r="631" spans="1:11" s="60" customFormat="1" x14ac:dyDescent="0.25">
      <c r="A631" s="67"/>
      <c r="B631" s="67"/>
      <c r="C631" s="67"/>
      <c r="D631" s="67"/>
      <c r="E631" s="67"/>
      <c r="F631" s="67"/>
      <c r="G631" s="67"/>
      <c r="H631" s="67"/>
      <c r="I631" s="67"/>
      <c r="J631" s="67"/>
      <c r="K631" s="68"/>
    </row>
    <row r="632" spans="1:11" s="60" customFormat="1" x14ac:dyDescent="0.25">
      <c r="A632" s="67"/>
      <c r="B632" s="67"/>
      <c r="C632" s="67"/>
      <c r="D632" s="67"/>
      <c r="E632" s="67"/>
      <c r="F632" s="67"/>
      <c r="G632" s="67"/>
      <c r="H632" s="67"/>
      <c r="I632" s="67"/>
      <c r="J632" s="67"/>
      <c r="K632" s="68"/>
    </row>
    <row r="633" spans="1:11" s="60" customFormat="1" x14ac:dyDescent="0.25">
      <c r="A633" s="67"/>
      <c r="B633" s="67"/>
      <c r="C633" s="67"/>
      <c r="D633" s="67"/>
      <c r="E633" s="67"/>
      <c r="F633" s="67"/>
      <c r="G633" s="67"/>
      <c r="H633" s="67"/>
      <c r="I633" s="67"/>
      <c r="J633" s="67"/>
      <c r="K633" s="68"/>
    </row>
    <row r="634" spans="1:11" s="60" customFormat="1" x14ac:dyDescent="0.25">
      <c r="A634" s="67"/>
      <c r="B634" s="67"/>
      <c r="C634" s="67"/>
      <c r="D634" s="67"/>
      <c r="E634" s="67"/>
      <c r="F634" s="67"/>
      <c r="G634" s="67"/>
      <c r="H634" s="67"/>
      <c r="I634" s="67"/>
      <c r="J634" s="67"/>
      <c r="K634" s="68"/>
    </row>
    <row r="635" spans="1:11" s="60" customFormat="1" x14ac:dyDescent="0.25">
      <c r="A635" s="67"/>
      <c r="B635" s="67"/>
      <c r="C635" s="67"/>
      <c r="D635" s="67"/>
      <c r="E635" s="67"/>
      <c r="F635" s="67"/>
      <c r="G635" s="67"/>
      <c r="H635" s="67"/>
      <c r="I635" s="67"/>
      <c r="J635" s="67"/>
      <c r="K635" s="68"/>
    </row>
    <row r="636" spans="1:11" s="60" customFormat="1" x14ac:dyDescent="0.25">
      <c r="A636" s="67"/>
      <c r="B636" s="67"/>
      <c r="C636" s="67"/>
      <c r="D636" s="67"/>
      <c r="E636" s="67"/>
      <c r="F636" s="67"/>
      <c r="G636" s="67"/>
      <c r="H636" s="67"/>
      <c r="I636" s="67"/>
      <c r="J636" s="67"/>
      <c r="K636" s="68"/>
    </row>
    <row r="637" spans="1:11" s="60" customFormat="1" x14ac:dyDescent="0.25">
      <c r="A637" s="67"/>
      <c r="B637" s="67"/>
      <c r="C637" s="67"/>
      <c r="D637" s="67"/>
      <c r="E637" s="67"/>
      <c r="F637" s="67"/>
      <c r="G637" s="67"/>
      <c r="H637" s="67"/>
      <c r="I637" s="67"/>
      <c r="J637" s="67"/>
      <c r="K637" s="68"/>
    </row>
    <row r="638" spans="1:11" s="60" customFormat="1" x14ac:dyDescent="0.25">
      <c r="A638" s="67"/>
      <c r="B638" s="67"/>
      <c r="C638" s="67"/>
      <c r="D638" s="67"/>
      <c r="E638" s="67"/>
      <c r="F638" s="67"/>
      <c r="G638" s="67"/>
      <c r="H638" s="67"/>
      <c r="I638" s="67"/>
      <c r="J638" s="67"/>
      <c r="K638" s="68"/>
    </row>
    <row r="639" spans="1:11" s="60" customFormat="1" x14ac:dyDescent="0.25">
      <c r="A639" s="67"/>
      <c r="B639" s="67"/>
      <c r="C639" s="67"/>
      <c r="D639" s="67"/>
      <c r="E639" s="67"/>
      <c r="F639" s="67"/>
      <c r="G639" s="67"/>
      <c r="H639" s="67"/>
      <c r="I639" s="67"/>
      <c r="J639" s="67"/>
      <c r="K639" s="68"/>
    </row>
    <row r="640" spans="1:11" s="60" customFormat="1" x14ac:dyDescent="0.25">
      <c r="A640" s="67"/>
      <c r="B640" s="67"/>
      <c r="C640" s="67"/>
      <c r="D640" s="67"/>
      <c r="E640" s="67"/>
      <c r="F640" s="67"/>
      <c r="G640" s="67"/>
      <c r="H640" s="67"/>
      <c r="I640" s="67"/>
      <c r="J640" s="67"/>
      <c r="K640" s="68"/>
    </row>
    <row r="641" spans="1:11" s="60" customFormat="1" x14ac:dyDescent="0.25">
      <c r="A641" s="67"/>
      <c r="B641" s="67"/>
      <c r="C641" s="67"/>
      <c r="D641" s="67"/>
      <c r="E641" s="67"/>
      <c r="F641" s="67"/>
      <c r="G641" s="67"/>
      <c r="H641" s="67"/>
      <c r="I641" s="67"/>
      <c r="J641" s="67"/>
      <c r="K641" s="68"/>
    </row>
    <row r="642" spans="1:11" s="60" customFormat="1" x14ac:dyDescent="0.25">
      <c r="A642" s="67"/>
      <c r="B642" s="67"/>
      <c r="C642" s="67"/>
      <c r="D642" s="67"/>
      <c r="E642" s="67"/>
      <c r="F642" s="67"/>
      <c r="G642" s="67"/>
      <c r="H642" s="67"/>
      <c r="I642" s="67"/>
      <c r="J642" s="67"/>
      <c r="K642" s="68"/>
    </row>
    <row r="643" spans="1:11" s="60" customFormat="1" x14ac:dyDescent="0.25">
      <c r="A643" s="67"/>
      <c r="B643" s="67"/>
      <c r="C643" s="67"/>
      <c r="D643" s="67"/>
      <c r="E643" s="67"/>
      <c r="F643" s="67"/>
      <c r="G643" s="67"/>
      <c r="H643" s="67"/>
      <c r="I643" s="67"/>
      <c r="J643" s="67"/>
      <c r="K643" s="68"/>
    </row>
    <row r="644" spans="1:11" s="60" customFormat="1" x14ac:dyDescent="0.25">
      <c r="A644" s="67"/>
      <c r="B644" s="67"/>
      <c r="C644" s="67"/>
      <c r="D644" s="67"/>
      <c r="E644" s="67"/>
      <c r="F644" s="67"/>
      <c r="G644" s="67"/>
      <c r="H644" s="67"/>
      <c r="I644" s="67"/>
      <c r="J644" s="67"/>
      <c r="K644" s="68"/>
    </row>
    <row r="645" spans="1:11" s="60" customFormat="1" x14ac:dyDescent="0.25">
      <c r="A645" s="67"/>
      <c r="B645" s="67"/>
      <c r="C645" s="67"/>
      <c r="D645" s="67"/>
      <c r="E645" s="67"/>
      <c r="F645" s="67"/>
      <c r="G645" s="67"/>
      <c r="H645" s="67"/>
      <c r="I645" s="67"/>
      <c r="J645" s="67"/>
      <c r="K645" s="68"/>
    </row>
    <row r="646" spans="1:11" s="60" customFormat="1" x14ac:dyDescent="0.25">
      <c r="A646" s="67"/>
      <c r="B646" s="67"/>
      <c r="C646" s="67"/>
      <c r="D646" s="67"/>
      <c r="E646" s="67"/>
      <c r="F646" s="67"/>
      <c r="G646" s="67"/>
      <c r="H646" s="67"/>
      <c r="I646" s="67"/>
      <c r="J646" s="67"/>
      <c r="K646" s="68"/>
    </row>
    <row r="647" spans="1:11" s="60" customFormat="1" x14ac:dyDescent="0.25">
      <c r="A647" s="67"/>
      <c r="B647" s="67"/>
      <c r="C647" s="67"/>
      <c r="D647" s="67"/>
      <c r="E647" s="67"/>
      <c r="F647" s="67"/>
      <c r="G647" s="67"/>
      <c r="H647" s="67"/>
      <c r="I647" s="67"/>
      <c r="J647" s="67"/>
      <c r="K647" s="68"/>
    </row>
    <row r="648" spans="1:11" s="60" customFormat="1" x14ac:dyDescent="0.25">
      <c r="A648" s="67"/>
      <c r="B648" s="67"/>
      <c r="C648" s="67"/>
      <c r="D648" s="67"/>
      <c r="E648" s="67"/>
      <c r="F648" s="67"/>
      <c r="G648" s="67"/>
      <c r="H648" s="67"/>
      <c r="I648" s="67"/>
      <c r="J648" s="67"/>
      <c r="K648" s="68"/>
    </row>
    <row r="649" spans="1:11" s="60" customFormat="1" x14ac:dyDescent="0.25">
      <c r="A649" s="67"/>
      <c r="B649" s="67"/>
      <c r="C649" s="67"/>
      <c r="D649" s="67"/>
      <c r="E649" s="67"/>
      <c r="F649" s="67"/>
      <c r="G649" s="67"/>
      <c r="H649" s="67"/>
      <c r="I649" s="67"/>
      <c r="J649" s="67"/>
      <c r="K649" s="68"/>
    </row>
    <row r="650" spans="1:11" s="60" customFormat="1" x14ac:dyDescent="0.25">
      <c r="A650" s="67"/>
      <c r="B650" s="67"/>
      <c r="C650" s="67"/>
      <c r="D650" s="67"/>
      <c r="E650" s="67"/>
      <c r="F650" s="67"/>
      <c r="G650" s="67"/>
      <c r="H650" s="67"/>
      <c r="I650" s="67"/>
      <c r="J650" s="67"/>
      <c r="K650" s="68"/>
    </row>
    <row r="651" spans="1:11" s="60" customFormat="1" x14ac:dyDescent="0.25">
      <c r="A651" s="67"/>
      <c r="B651" s="67"/>
      <c r="C651" s="67"/>
      <c r="D651" s="67"/>
      <c r="E651" s="67"/>
      <c r="F651" s="67"/>
      <c r="G651" s="67"/>
      <c r="H651" s="67"/>
      <c r="I651" s="67"/>
      <c r="J651" s="67"/>
      <c r="K651" s="68"/>
    </row>
    <row r="652" spans="1:11" s="60" customFormat="1" x14ac:dyDescent="0.25">
      <c r="A652" s="67"/>
      <c r="B652" s="67"/>
      <c r="C652" s="67"/>
      <c r="D652" s="67"/>
      <c r="E652" s="67"/>
      <c r="F652" s="67"/>
      <c r="G652" s="67"/>
      <c r="H652" s="67"/>
      <c r="I652" s="67"/>
      <c r="J652" s="67"/>
      <c r="K652" s="68"/>
    </row>
    <row r="653" spans="1:11" s="60" customFormat="1" x14ac:dyDescent="0.25">
      <c r="A653" s="67"/>
      <c r="B653" s="67"/>
      <c r="C653" s="67"/>
      <c r="D653" s="67"/>
      <c r="E653" s="67"/>
      <c r="F653" s="67"/>
      <c r="G653" s="67"/>
      <c r="H653" s="67"/>
      <c r="I653" s="67"/>
      <c r="J653" s="67"/>
      <c r="K653" s="68"/>
    </row>
    <row r="654" spans="1:11" s="60" customFormat="1" x14ac:dyDescent="0.25">
      <c r="A654" s="67"/>
      <c r="B654" s="67"/>
      <c r="C654" s="67"/>
      <c r="D654" s="67"/>
      <c r="E654" s="67"/>
      <c r="F654" s="67"/>
      <c r="G654" s="67"/>
      <c r="H654" s="67"/>
      <c r="I654" s="67"/>
      <c r="J654" s="67"/>
      <c r="K654" s="68"/>
    </row>
    <row r="655" spans="1:11" s="60" customFormat="1" x14ac:dyDescent="0.25">
      <c r="A655" s="67"/>
      <c r="B655" s="67"/>
      <c r="C655" s="67"/>
      <c r="D655" s="67"/>
      <c r="E655" s="67"/>
      <c r="F655" s="67"/>
      <c r="G655" s="67"/>
      <c r="H655" s="67"/>
      <c r="I655" s="67"/>
      <c r="J655" s="67"/>
      <c r="K655" s="68"/>
    </row>
    <row r="656" spans="1:11" s="60" customFormat="1" x14ac:dyDescent="0.25">
      <c r="A656" s="67"/>
      <c r="B656" s="67"/>
      <c r="C656" s="67"/>
      <c r="D656" s="67"/>
      <c r="E656" s="67"/>
      <c r="F656" s="67"/>
      <c r="G656" s="67"/>
      <c r="H656" s="67"/>
      <c r="I656" s="67"/>
      <c r="J656" s="67"/>
      <c r="K656" s="68"/>
    </row>
    <row r="657" spans="1:11" s="60" customFormat="1" x14ac:dyDescent="0.25">
      <c r="A657" s="67"/>
      <c r="B657" s="67"/>
      <c r="C657" s="67"/>
      <c r="D657" s="67"/>
      <c r="E657" s="67"/>
      <c r="F657" s="67"/>
      <c r="G657" s="67"/>
      <c r="H657" s="67"/>
      <c r="I657" s="67"/>
      <c r="J657" s="67"/>
      <c r="K657" s="68"/>
    </row>
    <row r="658" spans="1:11" s="60" customFormat="1" x14ac:dyDescent="0.25">
      <c r="A658" s="67"/>
      <c r="B658" s="67"/>
      <c r="C658" s="67"/>
      <c r="D658" s="67"/>
      <c r="E658" s="67"/>
      <c r="F658" s="67"/>
      <c r="G658" s="67"/>
      <c r="H658" s="67"/>
      <c r="I658" s="67"/>
      <c r="J658" s="67"/>
      <c r="K658" s="68"/>
    </row>
    <row r="659" spans="1:11" s="60" customFormat="1" x14ac:dyDescent="0.25">
      <c r="A659" s="67"/>
      <c r="B659" s="67"/>
      <c r="C659" s="67"/>
      <c r="D659" s="67"/>
      <c r="E659" s="67"/>
      <c r="F659" s="67"/>
      <c r="G659" s="67"/>
      <c r="H659" s="67"/>
      <c r="I659" s="67"/>
      <c r="J659" s="67"/>
      <c r="K659" s="68"/>
    </row>
    <row r="660" spans="1:11" s="60" customFormat="1" x14ac:dyDescent="0.25">
      <c r="A660" s="67"/>
      <c r="B660" s="67"/>
      <c r="C660" s="67"/>
      <c r="D660" s="67"/>
      <c r="E660" s="67"/>
      <c r="F660" s="67"/>
      <c r="G660" s="67"/>
      <c r="H660" s="67"/>
      <c r="I660" s="67"/>
      <c r="J660" s="67"/>
      <c r="K660" s="68"/>
    </row>
    <row r="661" spans="1:11" s="60" customFormat="1" x14ac:dyDescent="0.25">
      <c r="A661" s="67"/>
      <c r="B661" s="67"/>
      <c r="C661" s="67"/>
      <c r="D661" s="67"/>
      <c r="E661" s="67"/>
      <c r="F661" s="67"/>
      <c r="G661" s="67"/>
      <c r="H661" s="67"/>
      <c r="I661" s="67"/>
      <c r="J661" s="67"/>
      <c r="K661" s="68"/>
    </row>
    <row r="662" spans="1:11" s="60" customFormat="1" x14ac:dyDescent="0.25">
      <c r="A662" s="67"/>
      <c r="B662" s="67"/>
      <c r="C662" s="67"/>
      <c r="D662" s="67"/>
      <c r="E662" s="67"/>
      <c r="F662" s="67"/>
      <c r="G662" s="67"/>
      <c r="H662" s="67"/>
      <c r="I662" s="67"/>
      <c r="J662" s="67"/>
      <c r="K662" s="68"/>
    </row>
    <row r="663" spans="1:11" s="60" customFormat="1" x14ac:dyDescent="0.25">
      <c r="A663" s="67"/>
      <c r="B663" s="67"/>
      <c r="C663" s="67"/>
      <c r="D663" s="67"/>
      <c r="E663" s="67"/>
      <c r="F663" s="67"/>
      <c r="G663" s="67"/>
      <c r="H663" s="67"/>
      <c r="I663" s="67"/>
      <c r="J663" s="67"/>
      <c r="K663" s="68"/>
    </row>
    <row r="664" spans="1:11" s="60" customFormat="1" x14ac:dyDescent="0.25">
      <c r="A664" s="67"/>
      <c r="B664" s="67"/>
      <c r="C664" s="67"/>
      <c r="D664" s="67"/>
      <c r="E664" s="67"/>
      <c r="F664" s="67"/>
      <c r="G664" s="67"/>
      <c r="H664" s="67"/>
      <c r="I664" s="67"/>
      <c r="J664" s="67"/>
      <c r="K664" s="68"/>
    </row>
    <row r="665" spans="1:11" s="60" customFormat="1" x14ac:dyDescent="0.25">
      <c r="A665" s="67"/>
      <c r="B665" s="67"/>
      <c r="C665" s="67"/>
      <c r="D665" s="67"/>
      <c r="E665" s="67"/>
      <c r="F665" s="67"/>
      <c r="G665" s="67"/>
      <c r="H665" s="67"/>
      <c r="I665" s="67"/>
      <c r="J665" s="67"/>
      <c r="K665" s="68"/>
    </row>
    <row r="666" spans="1:11" s="60" customFormat="1" x14ac:dyDescent="0.25">
      <c r="A666" s="67"/>
      <c r="B666" s="67"/>
      <c r="C666" s="67"/>
      <c r="D666" s="67"/>
      <c r="E666" s="67"/>
      <c r="F666" s="67"/>
      <c r="G666" s="67"/>
      <c r="H666" s="67"/>
      <c r="I666" s="67"/>
      <c r="J666" s="67"/>
      <c r="K666" s="68"/>
    </row>
    <row r="667" spans="1:11" s="60" customFormat="1" x14ac:dyDescent="0.25">
      <c r="A667" s="67"/>
      <c r="B667" s="67"/>
      <c r="C667" s="67"/>
      <c r="D667" s="67"/>
      <c r="E667" s="67"/>
      <c r="F667" s="67"/>
      <c r="G667" s="67"/>
      <c r="H667" s="67"/>
      <c r="I667" s="67"/>
      <c r="J667" s="67"/>
      <c r="K667" s="68"/>
    </row>
    <row r="668" spans="1:11" s="60" customFormat="1" x14ac:dyDescent="0.25">
      <c r="A668" s="67"/>
      <c r="B668" s="67"/>
      <c r="C668" s="67"/>
      <c r="D668" s="67"/>
      <c r="E668" s="67"/>
      <c r="F668" s="67"/>
      <c r="G668" s="67"/>
      <c r="H668" s="67"/>
      <c r="I668" s="67"/>
      <c r="J668" s="67"/>
      <c r="K668" s="68"/>
    </row>
    <row r="669" spans="1:11" s="60" customFormat="1" x14ac:dyDescent="0.25">
      <c r="A669" s="67"/>
      <c r="B669" s="67"/>
      <c r="C669" s="67"/>
      <c r="D669" s="67"/>
      <c r="E669" s="67"/>
      <c r="F669" s="67"/>
      <c r="G669" s="67"/>
      <c r="H669" s="67"/>
      <c r="I669" s="67"/>
      <c r="J669" s="67"/>
      <c r="K669" s="68"/>
    </row>
    <row r="670" spans="1:11" s="60" customFormat="1" x14ac:dyDescent="0.25">
      <c r="A670" s="67"/>
      <c r="B670" s="67"/>
      <c r="C670" s="67"/>
      <c r="D670" s="67"/>
      <c r="E670" s="67"/>
      <c r="F670" s="67"/>
      <c r="G670" s="67"/>
      <c r="H670" s="67"/>
      <c r="I670" s="67"/>
      <c r="J670" s="67"/>
      <c r="K670" s="68"/>
    </row>
    <row r="671" spans="1:11" s="60" customFormat="1" x14ac:dyDescent="0.25">
      <c r="A671" s="67"/>
      <c r="B671" s="67"/>
      <c r="C671" s="67"/>
      <c r="D671" s="67"/>
      <c r="E671" s="67"/>
      <c r="F671" s="67"/>
      <c r="G671" s="67"/>
      <c r="H671" s="67"/>
      <c r="I671" s="67"/>
      <c r="J671" s="67"/>
      <c r="K671" s="68"/>
    </row>
    <row r="672" spans="1:11" s="60" customFormat="1" x14ac:dyDescent="0.25">
      <c r="A672" s="67"/>
      <c r="B672" s="67"/>
      <c r="C672" s="67"/>
      <c r="D672" s="67"/>
      <c r="E672" s="67"/>
      <c r="F672" s="67"/>
      <c r="G672" s="67"/>
      <c r="H672" s="67"/>
      <c r="I672" s="67"/>
      <c r="J672" s="67"/>
      <c r="K672" s="68"/>
    </row>
    <row r="673" spans="1:11" s="60" customFormat="1" x14ac:dyDescent="0.25">
      <c r="A673" s="67"/>
      <c r="B673" s="67"/>
      <c r="C673" s="67"/>
      <c r="D673" s="67"/>
      <c r="E673" s="67"/>
      <c r="F673" s="67"/>
      <c r="G673" s="67"/>
      <c r="H673" s="67"/>
      <c r="I673" s="67"/>
      <c r="J673" s="67"/>
      <c r="K673" s="68"/>
    </row>
    <row r="674" spans="1:11" s="60" customFormat="1" x14ac:dyDescent="0.25">
      <c r="A674" s="67"/>
      <c r="B674" s="67"/>
      <c r="C674" s="67"/>
      <c r="D674" s="67"/>
      <c r="E674" s="67"/>
      <c r="F674" s="67"/>
      <c r="G674" s="67"/>
      <c r="H674" s="67"/>
      <c r="I674" s="67"/>
      <c r="J674" s="67"/>
      <c r="K674" s="68"/>
    </row>
    <row r="675" spans="1:11" s="60" customFormat="1" x14ac:dyDescent="0.25">
      <c r="A675" s="67"/>
      <c r="B675" s="67"/>
      <c r="C675" s="67"/>
      <c r="D675" s="67"/>
      <c r="E675" s="67"/>
      <c r="F675" s="67"/>
      <c r="G675" s="67"/>
      <c r="H675" s="67"/>
      <c r="I675" s="67"/>
      <c r="J675" s="67"/>
      <c r="K675" s="68"/>
    </row>
    <row r="676" spans="1:11" s="60" customFormat="1" x14ac:dyDescent="0.25">
      <c r="A676" s="67"/>
      <c r="B676" s="67"/>
      <c r="C676" s="67"/>
      <c r="D676" s="67"/>
      <c r="E676" s="67"/>
      <c r="F676" s="67"/>
      <c r="G676" s="67"/>
      <c r="H676" s="67"/>
      <c r="I676" s="67"/>
      <c r="J676" s="67"/>
      <c r="K676" s="68"/>
    </row>
    <row r="677" spans="1:11" s="60" customFormat="1" x14ac:dyDescent="0.25">
      <c r="A677" s="67"/>
      <c r="B677" s="67"/>
      <c r="C677" s="67"/>
      <c r="D677" s="67"/>
      <c r="E677" s="67"/>
      <c r="F677" s="67"/>
      <c r="G677" s="67"/>
      <c r="H677" s="67"/>
      <c r="I677" s="67"/>
      <c r="J677" s="67"/>
      <c r="K677" s="68"/>
    </row>
    <row r="678" spans="1:11" s="60" customFormat="1" x14ac:dyDescent="0.25">
      <c r="A678" s="67"/>
      <c r="B678" s="67"/>
      <c r="C678" s="67"/>
      <c r="D678" s="67"/>
      <c r="E678" s="67"/>
      <c r="F678" s="67"/>
      <c r="G678" s="67"/>
      <c r="H678" s="67"/>
      <c r="I678" s="67"/>
      <c r="J678" s="67"/>
      <c r="K678" s="68"/>
    </row>
    <row r="679" spans="1:11" s="60" customFormat="1" x14ac:dyDescent="0.25">
      <c r="A679" s="67"/>
      <c r="B679" s="67"/>
      <c r="C679" s="67"/>
      <c r="D679" s="67"/>
      <c r="E679" s="67"/>
      <c r="F679" s="67"/>
      <c r="G679" s="67"/>
      <c r="H679" s="67"/>
      <c r="I679" s="67"/>
      <c r="J679" s="67"/>
      <c r="K679" s="68"/>
    </row>
    <row r="680" spans="1:11" s="60" customFormat="1" x14ac:dyDescent="0.25">
      <c r="A680" s="67"/>
      <c r="B680" s="67"/>
      <c r="C680" s="67"/>
      <c r="D680" s="67"/>
      <c r="E680" s="67"/>
      <c r="F680" s="67"/>
      <c r="G680" s="67"/>
      <c r="H680" s="67"/>
      <c r="I680" s="67"/>
      <c r="J680" s="67"/>
      <c r="K680" s="68"/>
    </row>
    <row r="681" spans="1:11" s="60" customFormat="1" x14ac:dyDescent="0.25">
      <c r="A681" s="67"/>
      <c r="B681" s="67"/>
      <c r="C681" s="67"/>
      <c r="D681" s="67"/>
      <c r="E681" s="67"/>
      <c r="F681" s="67"/>
      <c r="G681" s="67"/>
      <c r="H681" s="67"/>
      <c r="I681" s="67"/>
      <c r="J681" s="67"/>
      <c r="K681" s="68"/>
    </row>
    <row r="682" spans="1:11" s="60" customFormat="1" x14ac:dyDescent="0.25">
      <c r="A682" s="67"/>
      <c r="B682" s="67"/>
      <c r="C682" s="67"/>
      <c r="D682" s="67"/>
      <c r="E682" s="67"/>
      <c r="F682" s="67"/>
      <c r="G682" s="67"/>
      <c r="H682" s="67"/>
      <c r="I682" s="67"/>
      <c r="J682" s="67"/>
      <c r="K682" s="68"/>
    </row>
    <row r="683" spans="1:11" s="60" customFormat="1" x14ac:dyDescent="0.25">
      <c r="A683" s="67"/>
      <c r="B683" s="67"/>
      <c r="C683" s="67"/>
      <c r="D683" s="67"/>
      <c r="E683" s="67"/>
      <c r="F683" s="67"/>
      <c r="G683" s="67"/>
      <c r="H683" s="67"/>
      <c r="I683" s="67"/>
      <c r="J683" s="67"/>
      <c r="K683" s="68"/>
    </row>
    <row r="684" spans="1:11" s="60" customFormat="1" x14ac:dyDescent="0.25">
      <c r="A684" s="67"/>
      <c r="B684" s="67"/>
      <c r="C684" s="67"/>
      <c r="D684" s="67"/>
      <c r="E684" s="67"/>
      <c r="F684" s="67"/>
      <c r="G684" s="67"/>
      <c r="H684" s="67"/>
      <c r="I684" s="67"/>
      <c r="J684" s="67"/>
      <c r="K684" s="68"/>
    </row>
    <row r="685" spans="1:11" s="60" customFormat="1" x14ac:dyDescent="0.25">
      <c r="A685" s="67"/>
      <c r="B685" s="67"/>
      <c r="C685" s="67"/>
      <c r="D685" s="67"/>
      <c r="E685" s="67"/>
      <c r="F685" s="67"/>
      <c r="G685" s="67"/>
      <c r="H685" s="67"/>
      <c r="I685" s="67"/>
      <c r="J685" s="67"/>
      <c r="K685" s="68"/>
    </row>
    <row r="686" spans="1:11" s="60" customFormat="1" x14ac:dyDescent="0.25">
      <c r="A686" s="67"/>
      <c r="B686" s="67"/>
      <c r="C686" s="67"/>
      <c r="D686" s="67"/>
      <c r="E686" s="67"/>
      <c r="F686" s="67"/>
      <c r="G686" s="67"/>
      <c r="H686" s="67"/>
      <c r="I686" s="67"/>
      <c r="J686" s="67"/>
      <c r="K686" s="68"/>
    </row>
    <row r="687" spans="1:11" s="60" customFormat="1" x14ac:dyDescent="0.25">
      <c r="A687" s="67"/>
      <c r="B687" s="67"/>
      <c r="C687" s="67"/>
      <c r="D687" s="67"/>
      <c r="E687" s="67"/>
      <c r="F687" s="67"/>
      <c r="G687" s="67"/>
      <c r="H687" s="67"/>
      <c r="I687" s="67"/>
      <c r="J687" s="67"/>
      <c r="K687" s="68"/>
    </row>
    <row r="688" spans="1:11" s="60" customFormat="1" x14ac:dyDescent="0.25">
      <c r="A688" s="67"/>
      <c r="B688" s="67"/>
      <c r="C688" s="67"/>
      <c r="D688" s="67"/>
      <c r="E688" s="67"/>
      <c r="F688" s="67"/>
      <c r="G688" s="67"/>
      <c r="H688" s="67"/>
      <c r="I688" s="67"/>
      <c r="J688" s="67"/>
      <c r="K688" s="68"/>
    </row>
    <row r="689" spans="1:11" s="60" customFormat="1" x14ac:dyDescent="0.25">
      <c r="A689" s="67"/>
      <c r="B689" s="67"/>
      <c r="C689" s="67"/>
      <c r="D689" s="67"/>
      <c r="E689" s="67"/>
      <c r="F689" s="67"/>
      <c r="G689" s="67"/>
      <c r="H689" s="67"/>
      <c r="I689" s="67"/>
      <c r="J689" s="67"/>
      <c r="K689" s="68"/>
    </row>
    <row r="690" spans="1:11" s="60" customFormat="1" x14ac:dyDescent="0.25">
      <c r="A690" s="67"/>
      <c r="B690" s="67"/>
      <c r="C690" s="67"/>
      <c r="D690" s="67"/>
      <c r="E690" s="67"/>
      <c r="F690" s="67"/>
      <c r="G690" s="67"/>
      <c r="H690" s="67"/>
      <c r="I690" s="67"/>
      <c r="J690" s="67"/>
      <c r="K690" s="68"/>
    </row>
    <row r="691" spans="1:11" s="60" customFormat="1" x14ac:dyDescent="0.25">
      <c r="A691" s="67"/>
      <c r="B691" s="67"/>
      <c r="C691" s="67"/>
      <c r="D691" s="67"/>
      <c r="E691" s="67"/>
      <c r="F691" s="67"/>
      <c r="G691" s="67"/>
      <c r="H691" s="67"/>
      <c r="I691" s="67"/>
      <c r="J691" s="67"/>
      <c r="K691" s="68"/>
    </row>
    <row r="692" spans="1:11" s="60" customFormat="1" x14ac:dyDescent="0.25">
      <c r="A692" s="67"/>
      <c r="B692" s="67"/>
      <c r="C692" s="67"/>
      <c r="D692" s="67"/>
      <c r="E692" s="67"/>
      <c r="F692" s="67"/>
      <c r="G692" s="67"/>
      <c r="H692" s="67"/>
      <c r="I692" s="67"/>
      <c r="J692" s="67"/>
      <c r="K692" s="68"/>
    </row>
    <row r="693" spans="1:11" s="60" customFormat="1" x14ac:dyDescent="0.25">
      <c r="A693" s="67"/>
      <c r="B693" s="67"/>
      <c r="C693" s="67"/>
      <c r="D693" s="67"/>
      <c r="E693" s="67"/>
      <c r="F693" s="67"/>
      <c r="G693" s="67"/>
      <c r="H693" s="67"/>
      <c r="I693" s="67"/>
      <c r="J693" s="67"/>
      <c r="K693" s="68"/>
    </row>
    <row r="694" spans="1:11" s="60" customFormat="1" x14ac:dyDescent="0.25">
      <c r="A694" s="67"/>
      <c r="B694" s="67"/>
      <c r="C694" s="67"/>
      <c r="D694" s="67"/>
      <c r="E694" s="67"/>
      <c r="F694" s="67"/>
      <c r="G694" s="67"/>
      <c r="H694" s="67"/>
      <c r="I694" s="67"/>
      <c r="J694" s="67"/>
      <c r="K694" s="68"/>
    </row>
    <row r="695" spans="1:11" s="60" customFormat="1" x14ac:dyDescent="0.25">
      <c r="A695" s="67"/>
      <c r="B695" s="67"/>
      <c r="C695" s="67"/>
      <c r="D695" s="67"/>
      <c r="E695" s="67"/>
      <c r="F695" s="67"/>
      <c r="G695" s="67"/>
      <c r="H695" s="67"/>
      <c r="I695" s="67"/>
      <c r="J695" s="67"/>
      <c r="K695" s="68"/>
    </row>
    <row r="696" spans="1:11" s="60" customFormat="1" x14ac:dyDescent="0.25">
      <c r="A696" s="67"/>
      <c r="B696" s="67"/>
      <c r="C696" s="67"/>
      <c r="D696" s="67"/>
      <c r="E696" s="67"/>
      <c r="F696" s="67"/>
      <c r="G696" s="67"/>
      <c r="H696" s="67"/>
      <c r="I696" s="67"/>
      <c r="J696" s="67"/>
      <c r="K696" s="68"/>
    </row>
    <row r="697" spans="1:11" s="60" customFormat="1" x14ac:dyDescent="0.25">
      <c r="A697" s="67"/>
      <c r="B697" s="67"/>
      <c r="C697" s="67"/>
      <c r="D697" s="67"/>
      <c r="E697" s="67"/>
      <c r="F697" s="67"/>
      <c r="G697" s="67"/>
      <c r="H697" s="67"/>
      <c r="I697" s="67"/>
      <c r="J697" s="67"/>
      <c r="K697" s="68"/>
    </row>
    <row r="698" spans="1:11" s="60" customFormat="1" x14ac:dyDescent="0.25">
      <c r="A698" s="67"/>
      <c r="B698" s="67"/>
      <c r="C698" s="67"/>
      <c r="D698" s="67"/>
      <c r="E698" s="67"/>
      <c r="F698" s="67"/>
      <c r="G698" s="67"/>
      <c r="H698" s="67"/>
      <c r="I698" s="67"/>
      <c r="J698" s="67"/>
      <c r="K698" s="68"/>
    </row>
    <row r="699" spans="1:11" s="60" customFormat="1" x14ac:dyDescent="0.25">
      <c r="A699" s="67"/>
      <c r="B699" s="67"/>
      <c r="C699" s="67"/>
      <c r="D699" s="67"/>
      <c r="E699" s="67"/>
      <c r="F699" s="67"/>
      <c r="G699" s="67"/>
      <c r="H699" s="67"/>
      <c r="I699" s="67"/>
      <c r="J699" s="67"/>
      <c r="K699" s="68"/>
    </row>
    <row r="700" spans="1:11" s="60" customFormat="1" x14ac:dyDescent="0.25">
      <c r="A700" s="67"/>
      <c r="B700" s="67"/>
      <c r="C700" s="67"/>
      <c r="D700" s="67"/>
      <c r="E700" s="67"/>
      <c r="F700" s="67"/>
      <c r="G700" s="67"/>
      <c r="H700" s="67"/>
      <c r="I700" s="67"/>
      <c r="J700" s="67"/>
      <c r="K700" s="68"/>
    </row>
    <row r="701" spans="1:11" s="60" customFormat="1" x14ac:dyDescent="0.25">
      <c r="A701" s="67"/>
      <c r="B701" s="67"/>
      <c r="C701" s="67"/>
      <c r="D701" s="67"/>
      <c r="E701" s="67"/>
      <c r="F701" s="67"/>
      <c r="G701" s="67"/>
      <c r="H701" s="67"/>
      <c r="I701" s="67"/>
      <c r="J701" s="67"/>
      <c r="K701" s="68"/>
    </row>
    <row r="702" spans="1:11" s="60" customFormat="1" x14ac:dyDescent="0.25">
      <c r="A702" s="67"/>
      <c r="B702" s="67"/>
      <c r="C702" s="67"/>
      <c r="D702" s="67"/>
      <c r="E702" s="67"/>
      <c r="F702" s="67"/>
      <c r="G702" s="67"/>
      <c r="H702" s="67"/>
      <c r="I702" s="67"/>
      <c r="J702" s="67"/>
      <c r="K702" s="68"/>
    </row>
    <row r="703" spans="1:11" s="60" customFormat="1" x14ac:dyDescent="0.25">
      <c r="A703" s="67"/>
      <c r="B703" s="67"/>
      <c r="C703" s="67"/>
      <c r="D703" s="67"/>
      <c r="E703" s="67"/>
      <c r="F703" s="67"/>
      <c r="G703" s="67"/>
      <c r="H703" s="67"/>
      <c r="I703" s="67"/>
      <c r="J703" s="67"/>
      <c r="K703" s="68"/>
    </row>
    <row r="704" spans="1:11" s="60" customFormat="1" x14ac:dyDescent="0.25">
      <c r="A704" s="67"/>
      <c r="B704" s="67"/>
      <c r="C704" s="67"/>
      <c r="D704" s="67"/>
      <c r="E704" s="67"/>
      <c r="F704" s="67"/>
      <c r="G704" s="67"/>
      <c r="H704" s="67"/>
      <c r="I704" s="67"/>
      <c r="J704" s="67"/>
      <c r="K704" s="68"/>
    </row>
    <row r="705" spans="1:11" s="60" customFormat="1" x14ac:dyDescent="0.25">
      <c r="A705" s="67"/>
      <c r="B705" s="67"/>
      <c r="C705" s="67"/>
      <c r="D705" s="67"/>
      <c r="E705" s="67"/>
      <c r="F705" s="67"/>
      <c r="G705" s="67"/>
      <c r="H705" s="67"/>
      <c r="I705" s="67"/>
      <c r="J705" s="67"/>
      <c r="K705" s="68"/>
    </row>
    <row r="706" spans="1:11" s="60" customFormat="1" x14ac:dyDescent="0.25">
      <c r="A706" s="67"/>
      <c r="B706" s="67"/>
      <c r="C706" s="67"/>
      <c r="D706" s="67"/>
      <c r="E706" s="67"/>
      <c r="F706" s="67"/>
      <c r="G706" s="67"/>
      <c r="H706" s="67"/>
      <c r="I706" s="67"/>
      <c r="J706" s="67"/>
      <c r="K706" s="68"/>
    </row>
    <row r="707" spans="1:11" s="60" customFormat="1" x14ac:dyDescent="0.25">
      <c r="A707" s="67"/>
      <c r="B707" s="67"/>
      <c r="C707" s="67"/>
      <c r="D707" s="67"/>
      <c r="E707" s="67"/>
      <c r="F707" s="67"/>
      <c r="G707" s="67"/>
      <c r="H707" s="67"/>
      <c r="I707" s="67"/>
      <c r="J707" s="67"/>
      <c r="K707" s="68"/>
    </row>
    <row r="708" spans="1:11" s="60" customFormat="1" x14ac:dyDescent="0.25">
      <c r="A708" s="67"/>
      <c r="B708" s="67"/>
      <c r="C708" s="67"/>
      <c r="D708" s="67"/>
      <c r="E708" s="67"/>
      <c r="F708" s="67"/>
      <c r="G708" s="67"/>
      <c r="H708" s="67"/>
      <c r="I708" s="67"/>
      <c r="J708" s="67"/>
      <c r="K708" s="68"/>
    </row>
    <row r="709" spans="1:11" s="60" customFormat="1" x14ac:dyDescent="0.25">
      <c r="A709" s="67"/>
      <c r="B709" s="67"/>
      <c r="C709" s="67"/>
      <c r="D709" s="67"/>
      <c r="E709" s="67"/>
      <c r="F709" s="67"/>
      <c r="G709" s="67"/>
      <c r="H709" s="67"/>
      <c r="I709" s="67"/>
      <c r="J709" s="67"/>
      <c r="K709" s="68"/>
    </row>
    <row r="710" spans="1:11" s="60" customFormat="1" x14ac:dyDescent="0.25">
      <c r="A710" s="67"/>
      <c r="B710" s="67"/>
      <c r="C710" s="67"/>
      <c r="D710" s="67"/>
      <c r="E710" s="67"/>
      <c r="F710" s="67"/>
      <c r="G710" s="67"/>
      <c r="H710" s="67"/>
      <c r="I710" s="67"/>
      <c r="J710" s="67"/>
      <c r="K710" s="68"/>
    </row>
    <row r="711" spans="1:11" s="60" customFormat="1" x14ac:dyDescent="0.25">
      <c r="A711" s="67"/>
      <c r="B711" s="67"/>
      <c r="C711" s="67"/>
      <c r="D711" s="67"/>
      <c r="E711" s="67"/>
      <c r="F711" s="67"/>
      <c r="G711" s="67"/>
      <c r="H711" s="67"/>
      <c r="I711" s="67"/>
      <c r="J711" s="67"/>
      <c r="K711" s="68"/>
    </row>
    <row r="712" spans="1:11" s="60" customFormat="1" x14ac:dyDescent="0.25">
      <c r="A712" s="67"/>
      <c r="B712" s="67"/>
      <c r="C712" s="67"/>
      <c r="D712" s="67"/>
      <c r="E712" s="67"/>
      <c r="F712" s="67"/>
      <c r="G712" s="67"/>
      <c r="H712" s="67"/>
      <c r="I712" s="67"/>
      <c r="J712" s="67"/>
      <c r="K712" s="68"/>
    </row>
    <row r="713" spans="1:11" s="60" customFormat="1" x14ac:dyDescent="0.25">
      <c r="A713" s="67"/>
      <c r="B713" s="67"/>
      <c r="C713" s="67"/>
      <c r="D713" s="67"/>
      <c r="E713" s="67"/>
      <c r="F713" s="67"/>
      <c r="G713" s="67"/>
      <c r="H713" s="67"/>
      <c r="I713" s="67"/>
      <c r="J713" s="67"/>
      <c r="K713" s="68"/>
    </row>
    <row r="714" spans="1:11" s="60" customFormat="1" x14ac:dyDescent="0.25">
      <c r="A714" s="67"/>
      <c r="B714" s="67"/>
      <c r="C714" s="67"/>
      <c r="D714" s="67"/>
      <c r="E714" s="67"/>
      <c r="F714" s="67"/>
      <c r="G714" s="67"/>
      <c r="H714" s="67"/>
      <c r="I714" s="67"/>
      <c r="J714" s="67"/>
      <c r="K714" s="68"/>
    </row>
    <row r="715" spans="1:11" s="60" customFormat="1" x14ac:dyDescent="0.25">
      <c r="A715" s="67"/>
      <c r="B715" s="67"/>
      <c r="C715" s="67"/>
      <c r="D715" s="67"/>
      <c r="E715" s="67"/>
      <c r="F715" s="67"/>
      <c r="G715" s="67"/>
      <c r="H715" s="67"/>
      <c r="I715" s="67"/>
      <c r="J715" s="67"/>
      <c r="K715" s="68"/>
    </row>
    <row r="716" spans="1:11" s="60" customFormat="1" x14ac:dyDescent="0.25">
      <c r="A716" s="67"/>
      <c r="B716" s="67"/>
      <c r="C716" s="67"/>
      <c r="D716" s="67"/>
      <c r="E716" s="67"/>
      <c r="F716" s="67"/>
      <c r="G716" s="67"/>
      <c r="H716" s="67"/>
      <c r="I716" s="67"/>
      <c r="J716" s="67"/>
      <c r="K716" s="68"/>
    </row>
    <row r="717" spans="1:11" s="60" customFormat="1" x14ac:dyDescent="0.25">
      <c r="A717" s="67"/>
      <c r="B717" s="67"/>
      <c r="C717" s="67"/>
      <c r="D717" s="67"/>
      <c r="E717" s="67"/>
      <c r="F717" s="67"/>
      <c r="G717" s="67"/>
      <c r="H717" s="67"/>
      <c r="I717" s="67"/>
      <c r="J717" s="67"/>
      <c r="K717" s="68"/>
    </row>
    <row r="718" spans="1:11" s="60" customFormat="1" x14ac:dyDescent="0.25">
      <c r="A718" s="67"/>
      <c r="B718" s="67"/>
      <c r="C718" s="67"/>
      <c r="D718" s="67"/>
      <c r="E718" s="67"/>
      <c r="F718" s="67"/>
      <c r="G718" s="67"/>
      <c r="H718" s="67"/>
      <c r="I718" s="67"/>
      <c r="J718" s="67"/>
      <c r="K718" s="68"/>
    </row>
    <row r="719" spans="1:11" s="60" customFormat="1" x14ac:dyDescent="0.25">
      <c r="A719" s="67"/>
      <c r="B719" s="67"/>
      <c r="C719" s="67"/>
      <c r="D719" s="67"/>
      <c r="E719" s="67"/>
      <c r="F719" s="67"/>
      <c r="G719" s="67"/>
      <c r="H719" s="67"/>
      <c r="I719" s="67"/>
      <c r="J719" s="67"/>
      <c r="K719" s="68"/>
    </row>
    <row r="720" spans="1:11" s="60" customFormat="1" x14ac:dyDescent="0.25">
      <c r="A720" s="67"/>
      <c r="B720" s="67"/>
      <c r="C720" s="67"/>
      <c r="D720" s="67"/>
      <c r="E720" s="67"/>
      <c r="F720" s="67"/>
      <c r="G720" s="67"/>
      <c r="H720" s="67"/>
      <c r="I720" s="67"/>
      <c r="J720" s="67"/>
      <c r="K720" s="68"/>
    </row>
    <row r="721" spans="1:11" s="60" customFormat="1" x14ac:dyDescent="0.25">
      <c r="A721" s="67"/>
      <c r="B721" s="67"/>
      <c r="C721" s="67"/>
      <c r="D721" s="67"/>
      <c r="E721" s="67"/>
      <c r="F721" s="67"/>
      <c r="G721" s="67"/>
      <c r="H721" s="67"/>
      <c r="I721" s="67"/>
      <c r="J721" s="67"/>
      <c r="K721" s="68"/>
    </row>
    <row r="722" spans="1:11" s="60" customFormat="1" x14ac:dyDescent="0.25">
      <c r="A722" s="67"/>
      <c r="B722" s="67"/>
      <c r="C722" s="67"/>
      <c r="D722" s="67"/>
      <c r="E722" s="67"/>
      <c r="F722" s="67"/>
      <c r="G722" s="67"/>
      <c r="H722" s="67"/>
      <c r="I722" s="67"/>
      <c r="J722" s="67"/>
      <c r="K722" s="68"/>
    </row>
    <row r="723" spans="1:11" s="60" customFormat="1" x14ac:dyDescent="0.25">
      <c r="A723" s="67"/>
      <c r="B723" s="67"/>
      <c r="C723" s="67"/>
      <c r="D723" s="67"/>
      <c r="E723" s="67"/>
      <c r="F723" s="67"/>
      <c r="G723" s="67"/>
      <c r="H723" s="67"/>
      <c r="I723" s="67"/>
      <c r="J723" s="67"/>
      <c r="K723" s="68"/>
    </row>
    <row r="724" spans="1:11" s="60" customFormat="1" x14ac:dyDescent="0.25">
      <c r="A724" s="67"/>
      <c r="B724" s="67"/>
      <c r="C724" s="67"/>
      <c r="D724" s="67"/>
      <c r="E724" s="67"/>
      <c r="F724" s="67"/>
      <c r="G724" s="67"/>
      <c r="H724" s="67"/>
      <c r="I724" s="67"/>
      <c r="J724" s="67"/>
      <c r="K724" s="68"/>
    </row>
    <row r="725" spans="1:11" s="60" customFormat="1" x14ac:dyDescent="0.25">
      <c r="A725" s="67"/>
      <c r="B725" s="67"/>
      <c r="C725" s="67"/>
      <c r="D725" s="67"/>
      <c r="E725" s="67"/>
      <c r="F725" s="67"/>
      <c r="G725" s="67"/>
      <c r="H725" s="67"/>
      <c r="I725" s="67"/>
      <c r="J725" s="67"/>
      <c r="K725" s="68"/>
    </row>
    <row r="726" spans="1:11" s="60" customFormat="1" x14ac:dyDescent="0.25">
      <c r="A726" s="67"/>
      <c r="B726" s="67"/>
      <c r="C726" s="67"/>
      <c r="D726" s="67"/>
      <c r="E726" s="67"/>
      <c r="F726" s="67"/>
      <c r="G726" s="67"/>
      <c r="H726" s="67"/>
      <c r="I726" s="67"/>
      <c r="J726" s="67"/>
      <c r="K726" s="68"/>
    </row>
    <row r="727" spans="1:11" s="60" customFormat="1" x14ac:dyDescent="0.25">
      <c r="A727" s="67"/>
      <c r="B727" s="67"/>
      <c r="C727" s="67"/>
      <c r="D727" s="67"/>
      <c r="E727" s="67"/>
      <c r="F727" s="67"/>
      <c r="G727" s="67"/>
      <c r="H727" s="67"/>
      <c r="I727" s="67"/>
      <c r="J727" s="67"/>
      <c r="K727" s="68"/>
    </row>
    <row r="728" spans="1:11" s="60" customFormat="1" x14ac:dyDescent="0.25">
      <c r="A728" s="67"/>
      <c r="B728" s="67"/>
      <c r="C728" s="67"/>
      <c r="D728" s="67"/>
      <c r="E728" s="67"/>
      <c r="F728" s="67"/>
      <c r="G728" s="67"/>
      <c r="H728" s="67"/>
      <c r="I728" s="67"/>
      <c r="J728" s="67"/>
      <c r="K728" s="68"/>
    </row>
    <row r="729" spans="1:11" s="60" customFormat="1" x14ac:dyDescent="0.25">
      <c r="A729" s="67"/>
      <c r="B729" s="67"/>
      <c r="C729" s="67"/>
      <c r="D729" s="67"/>
      <c r="E729" s="67"/>
      <c r="F729" s="67"/>
      <c r="G729" s="67"/>
      <c r="H729" s="67"/>
      <c r="I729" s="67"/>
      <c r="J729" s="67"/>
      <c r="K729" s="68"/>
    </row>
    <row r="730" spans="1:11" s="60" customFormat="1" x14ac:dyDescent="0.25">
      <c r="A730" s="67"/>
      <c r="B730" s="67"/>
      <c r="C730" s="67"/>
      <c r="D730" s="67"/>
      <c r="E730" s="67"/>
      <c r="F730" s="67"/>
      <c r="G730" s="67"/>
      <c r="H730" s="67"/>
      <c r="I730" s="67"/>
      <c r="J730" s="67"/>
      <c r="K730" s="68"/>
    </row>
    <row r="731" spans="1:11" s="60" customFormat="1" x14ac:dyDescent="0.25">
      <c r="A731" s="67"/>
      <c r="B731" s="67"/>
      <c r="C731" s="67"/>
      <c r="D731" s="67"/>
      <c r="E731" s="67"/>
      <c r="F731" s="67"/>
      <c r="G731" s="67"/>
      <c r="H731" s="67"/>
      <c r="I731" s="67"/>
      <c r="J731" s="67"/>
      <c r="K731" s="68"/>
    </row>
    <row r="732" spans="1:11" s="60" customFormat="1" x14ac:dyDescent="0.25">
      <c r="A732" s="67"/>
      <c r="B732" s="67"/>
      <c r="C732" s="67"/>
      <c r="D732" s="67"/>
      <c r="E732" s="67"/>
      <c r="F732" s="67"/>
      <c r="G732" s="67"/>
      <c r="H732" s="67"/>
      <c r="I732" s="67"/>
      <c r="J732" s="67"/>
      <c r="K732" s="68"/>
    </row>
    <row r="733" spans="1:11" s="60" customFormat="1" x14ac:dyDescent="0.25">
      <c r="A733" s="67"/>
      <c r="B733" s="67"/>
      <c r="C733" s="67"/>
      <c r="D733" s="67"/>
      <c r="E733" s="67"/>
      <c r="F733" s="67"/>
      <c r="G733" s="67"/>
      <c r="H733" s="67"/>
      <c r="I733" s="67"/>
      <c r="J733" s="67"/>
      <c r="K733" s="68"/>
    </row>
    <row r="734" spans="1:11" s="60" customFormat="1" x14ac:dyDescent="0.25">
      <c r="A734" s="67"/>
      <c r="B734" s="67"/>
      <c r="C734" s="67"/>
      <c r="D734" s="67"/>
      <c r="E734" s="67"/>
      <c r="F734" s="67"/>
      <c r="G734" s="67"/>
      <c r="H734" s="67"/>
      <c r="I734" s="67"/>
      <c r="J734" s="67"/>
      <c r="K734" s="68"/>
    </row>
    <row r="735" spans="1:11" s="60" customFormat="1" x14ac:dyDescent="0.25">
      <c r="A735" s="67"/>
      <c r="B735" s="67"/>
      <c r="C735" s="67"/>
      <c r="D735" s="67"/>
      <c r="E735" s="67"/>
      <c r="F735" s="67"/>
      <c r="G735" s="67"/>
      <c r="H735" s="67"/>
      <c r="I735" s="67"/>
      <c r="J735" s="67"/>
      <c r="K735" s="68"/>
    </row>
    <row r="736" spans="1:11" s="60" customFormat="1" x14ac:dyDescent="0.25">
      <c r="A736" s="67"/>
      <c r="B736" s="67"/>
      <c r="C736" s="67"/>
      <c r="D736" s="67"/>
      <c r="E736" s="67"/>
      <c r="F736" s="67"/>
      <c r="G736" s="67"/>
      <c r="H736" s="67"/>
      <c r="I736" s="67"/>
      <c r="J736" s="67"/>
      <c r="K736" s="68"/>
    </row>
    <row r="737" spans="1:11" s="60" customFormat="1" x14ac:dyDescent="0.25">
      <c r="A737" s="67"/>
      <c r="B737" s="67"/>
      <c r="C737" s="67"/>
      <c r="D737" s="67"/>
      <c r="E737" s="67"/>
      <c r="F737" s="67"/>
      <c r="G737" s="67"/>
      <c r="H737" s="67"/>
      <c r="I737" s="67"/>
      <c r="J737" s="67"/>
      <c r="K737" s="68"/>
    </row>
    <row r="738" spans="1:11" s="60" customFormat="1" x14ac:dyDescent="0.25">
      <c r="A738" s="67"/>
      <c r="B738" s="67"/>
      <c r="C738" s="67"/>
      <c r="D738" s="67"/>
      <c r="E738" s="67"/>
      <c r="F738" s="67"/>
      <c r="G738" s="67"/>
      <c r="H738" s="67"/>
      <c r="I738" s="67"/>
      <c r="J738" s="67"/>
      <c r="K738" s="68"/>
    </row>
    <row r="739" spans="1:11" s="60" customFormat="1" x14ac:dyDescent="0.25">
      <c r="A739" s="67"/>
      <c r="B739" s="67"/>
      <c r="C739" s="67"/>
      <c r="D739" s="67"/>
      <c r="E739" s="67"/>
      <c r="F739" s="67"/>
      <c r="G739" s="67"/>
      <c r="H739" s="67"/>
      <c r="I739" s="67"/>
      <c r="J739" s="67"/>
      <c r="K739" s="68"/>
    </row>
    <row r="740" spans="1:11" s="60" customFormat="1" x14ac:dyDescent="0.25">
      <c r="A740" s="67"/>
      <c r="B740" s="67"/>
      <c r="C740" s="67"/>
      <c r="D740" s="67"/>
      <c r="E740" s="67"/>
      <c r="F740" s="67"/>
      <c r="G740" s="67"/>
      <c r="H740" s="67"/>
      <c r="I740" s="67"/>
      <c r="J740" s="67"/>
      <c r="K740" s="68"/>
    </row>
    <row r="741" spans="1:11" s="60" customFormat="1" x14ac:dyDescent="0.25">
      <c r="A741" s="67"/>
      <c r="B741" s="67"/>
      <c r="C741" s="67"/>
      <c r="D741" s="67"/>
      <c r="E741" s="67"/>
      <c r="F741" s="67"/>
      <c r="G741" s="67"/>
      <c r="H741" s="67"/>
      <c r="I741" s="67"/>
      <c r="J741" s="67"/>
      <c r="K741" s="68"/>
    </row>
    <row r="742" spans="1:11" s="60" customFormat="1" x14ac:dyDescent="0.25">
      <c r="A742" s="67"/>
      <c r="B742" s="67"/>
      <c r="C742" s="67"/>
      <c r="D742" s="67"/>
      <c r="E742" s="67"/>
      <c r="F742" s="67"/>
      <c r="G742" s="67"/>
      <c r="H742" s="67"/>
      <c r="I742" s="67"/>
      <c r="J742" s="67"/>
      <c r="K742" s="68"/>
    </row>
    <row r="743" spans="1:11" s="60" customFormat="1" x14ac:dyDescent="0.25">
      <c r="A743" s="67"/>
      <c r="B743" s="67"/>
      <c r="C743" s="67"/>
      <c r="D743" s="67"/>
      <c r="E743" s="67"/>
      <c r="F743" s="67"/>
      <c r="G743" s="67"/>
      <c r="H743" s="67"/>
      <c r="I743" s="67"/>
      <c r="J743" s="67"/>
      <c r="K743" s="68"/>
    </row>
    <row r="744" spans="1:11" s="60" customFormat="1" x14ac:dyDescent="0.25">
      <c r="A744" s="67"/>
      <c r="B744" s="67"/>
      <c r="C744" s="67"/>
      <c r="D744" s="67"/>
      <c r="E744" s="67"/>
      <c r="F744" s="67"/>
      <c r="G744" s="67"/>
      <c r="H744" s="67"/>
      <c r="I744" s="67"/>
      <c r="J744" s="67"/>
      <c r="K744" s="68"/>
    </row>
    <row r="745" spans="1:11" s="60" customFormat="1" x14ac:dyDescent="0.25">
      <c r="A745" s="67"/>
      <c r="B745" s="67"/>
      <c r="C745" s="67"/>
      <c r="D745" s="67"/>
      <c r="E745" s="67"/>
      <c r="F745" s="67"/>
      <c r="G745" s="67"/>
      <c r="H745" s="67"/>
      <c r="I745" s="67"/>
      <c r="J745" s="67"/>
      <c r="K745" s="68"/>
    </row>
    <row r="746" spans="1:11" s="60" customFormat="1" x14ac:dyDescent="0.25">
      <c r="A746" s="67"/>
      <c r="B746" s="67"/>
      <c r="C746" s="67"/>
      <c r="D746" s="67"/>
      <c r="E746" s="67"/>
      <c r="F746" s="67"/>
      <c r="G746" s="67"/>
      <c r="H746" s="67"/>
      <c r="I746" s="67"/>
      <c r="J746" s="67"/>
      <c r="K746" s="68"/>
    </row>
    <row r="747" spans="1:11" s="60" customFormat="1" x14ac:dyDescent="0.25">
      <c r="A747" s="67"/>
      <c r="B747" s="67"/>
      <c r="C747" s="67"/>
      <c r="D747" s="67"/>
      <c r="E747" s="67"/>
      <c r="F747" s="67"/>
      <c r="G747" s="67"/>
      <c r="H747" s="67"/>
      <c r="I747" s="67"/>
      <c r="J747" s="67"/>
      <c r="K747" s="68"/>
    </row>
    <row r="748" spans="1:11" s="60" customFormat="1" x14ac:dyDescent="0.25">
      <c r="A748" s="67"/>
      <c r="B748" s="67"/>
      <c r="C748" s="67"/>
      <c r="D748" s="67"/>
      <c r="E748" s="67"/>
      <c r="F748" s="67"/>
      <c r="G748" s="67"/>
      <c r="H748" s="67"/>
      <c r="I748" s="67"/>
      <c r="J748" s="67"/>
      <c r="K748" s="68"/>
    </row>
    <row r="749" spans="1:11" s="60" customFormat="1" x14ac:dyDescent="0.25">
      <c r="A749" s="67"/>
      <c r="B749" s="67"/>
      <c r="C749" s="67"/>
      <c r="D749" s="67"/>
      <c r="E749" s="67"/>
      <c r="F749" s="67"/>
      <c r="G749" s="67"/>
      <c r="H749" s="67"/>
      <c r="I749" s="67"/>
      <c r="J749" s="67"/>
      <c r="K749" s="68"/>
    </row>
    <row r="750" spans="1:11" s="60" customFormat="1" x14ac:dyDescent="0.25">
      <c r="A750" s="67"/>
      <c r="B750" s="67"/>
      <c r="C750" s="67"/>
      <c r="D750" s="67"/>
      <c r="E750" s="67"/>
      <c r="F750" s="67"/>
      <c r="G750" s="67"/>
      <c r="H750" s="67"/>
      <c r="I750" s="67"/>
      <c r="J750" s="67"/>
      <c r="K750" s="68"/>
    </row>
    <row r="751" spans="1:11" s="60" customFormat="1" x14ac:dyDescent="0.25">
      <c r="A751" s="67"/>
      <c r="B751" s="67"/>
      <c r="C751" s="67"/>
      <c r="D751" s="67"/>
      <c r="E751" s="67"/>
      <c r="F751" s="67"/>
      <c r="G751" s="67"/>
      <c r="H751" s="67"/>
      <c r="I751" s="67"/>
      <c r="J751" s="67"/>
      <c r="K751" s="68"/>
    </row>
    <row r="752" spans="1:11" s="60" customFormat="1" x14ac:dyDescent="0.25">
      <c r="A752" s="67"/>
      <c r="B752" s="67"/>
      <c r="C752" s="67"/>
      <c r="D752" s="67"/>
      <c r="E752" s="67"/>
      <c r="F752" s="67"/>
      <c r="G752" s="67"/>
      <c r="H752" s="67"/>
      <c r="I752" s="67"/>
      <c r="J752" s="67"/>
      <c r="K752" s="68"/>
    </row>
    <row r="753" spans="1:11" s="60" customFormat="1" x14ac:dyDescent="0.25">
      <c r="A753" s="67"/>
      <c r="B753" s="67"/>
      <c r="C753" s="67"/>
      <c r="D753" s="67"/>
      <c r="E753" s="67"/>
      <c r="F753" s="67"/>
      <c r="G753" s="67"/>
      <c r="H753" s="67"/>
      <c r="I753" s="67"/>
      <c r="J753" s="67"/>
      <c r="K753" s="68"/>
    </row>
    <row r="754" spans="1:11" s="60" customFormat="1" x14ac:dyDescent="0.25">
      <c r="A754" s="67"/>
      <c r="B754" s="67"/>
      <c r="C754" s="67"/>
      <c r="D754" s="67"/>
      <c r="E754" s="67"/>
      <c r="F754" s="67"/>
      <c r="G754" s="67"/>
      <c r="H754" s="67"/>
      <c r="I754" s="67"/>
      <c r="J754" s="67"/>
      <c r="K754" s="68"/>
    </row>
    <row r="755" spans="1:11" s="60" customFormat="1" x14ac:dyDescent="0.25">
      <c r="A755" s="67"/>
      <c r="B755" s="67"/>
      <c r="C755" s="67"/>
      <c r="D755" s="67"/>
      <c r="E755" s="67"/>
      <c r="F755" s="67"/>
      <c r="G755" s="67"/>
      <c r="H755" s="67"/>
      <c r="I755" s="67"/>
      <c r="J755" s="67"/>
      <c r="K755" s="68"/>
    </row>
    <row r="756" spans="1:11" s="60" customFormat="1" x14ac:dyDescent="0.25">
      <c r="A756" s="67"/>
      <c r="B756" s="67"/>
      <c r="C756" s="67"/>
      <c r="D756" s="67"/>
      <c r="E756" s="67"/>
      <c r="F756" s="67"/>
      <c r="G756" s="67"/>
      <c r="H756" s="67"/>
      <c r="I756" s="67"/>
      <c r="J756" s="67"/>
      <c r="K756" s="68"/>
    </row>
    <row r="757" spans="1:11" s="60" customFormat="1" x14ac:dyDescent="0.25">
      <c r="A757" s="67"/>
      <c r="B757" s="67"/>
      <c r="C757" s="67"/>
      <c r="D757" s="67"/>
      <c r="E757" s="67"/>
      <c r="F757" s="67"/>
      <c r="G757" s="67"/>
      <c r="H757" s="67"/>
      <c r="I757" s="67"/>
      <c r="J757" s="67"/>
      <c r="K757" s="68"/>
    </row>
    <row r="758" spans="1:11" s="60" customFormat="1" x14ac:dyDescent="0.25">
      <c r="A758" s="67"/>
      <c r="B758" s="67"/>
      <c r="C758" s="67"/>
      <c r="D758" s="67"/>
      <c r="E758" s="67"/>
      <c r="F758" s="67"/>
      <c r="G758" s="67"/>
      <c r="H758" s="67"/>
      <c r="I758" s="67"/>
      <c r="J758" s="67"/>
      <c r="K758" s="68"/>
    </row>
    <row r="759" spans="1:11" s="60" customFormat="1" x14ac:dyDescent="0.25">
      <c r="A759" s="67"/>
      <c r="B759" s="67"/>
      <c r="C759" s="67"/>
      <c r="D759" s="67"/>
      <c r="E759" s="67"/>
      <c r="F759" s="67"/>
      <c r="G759" s="67"/>
      <c r="H759" s="67"/>
      <c r="I759" s="67"/>
      <c r="J759" s="67"/>
      <c r="K759" s="68"/>
    </row>
    <row r="760" spans="1:11" s="60" customFormat="1" x14ac:dyDescent="0.25">
      <c r="A760" s="67"/>
      <c r="B760" s="67"/>
      <c r="C760" s="67"/>
      <c r="D760" s="67"/>
      <c r="E760" s="67"/>
      <c r="F760" s="67"/>
      <c r="G760" s="67"/>
      <c r="H760" s="67"/>
      <c r="I760" s="67"/>
      <c r="J760" s="67"/>
      <c r="K760" s="68"/>
    </row>
    <row r="761" spans="1:11" s="60" customFormat="1" x14ac:dyDescent="0.25">
      <c r="A761" s="67"/>
      <c r="B761" s="67"/>
      <c r="C761" s="67"/>
      <c r="D761" s="67"/>
      <c r="E761" s="67"/>
      <c r="F761" s="67"/>
      <c r="G761" s="67"/>
      <c r="H761" s="67"/>
      <c r="I761" s="67"/>
      <c r="J761" s="67"/>
      <c r="K761" s="68"/>
    </row>
    <row r="762" spans="1:11" s="60" customFormat="1" x14ac:dyDescent="0.25">
      <c r="A762" s="67"/>
      <c r="B762" s="67"/>
      <c r="C762" s="67"/>
      <c r="D762" s="67"/>
      <c r="E762" s="67"/>
      <c r="F762" s="67"/>
      <c r="G762" s="67"/>
      <c r="H762" s="67"/>
      <c r="I762" s="67"/>
      <c r="J762" s="67"/>
      <c r="K762" s="68"/>
    </row>
    <row r="763" spans="1:11" s="60" customFormat="1" x14ac:dyDescent="0.25">
      <c r="A763" s="67"/>
      <c r="B763" s="67"/>
      <c r="C763" s="67"/>
      <c r="D763" s="67"/>
      <c r="E763" s="67"/>
      <c r="F763" s="67"/>
      <c r="G763" s="67"/>
      <c r="H763" s="67"/>
      <c r="I763" s="67"/>
      <c r="J763" s="67"/>
      <c r="K763" s="68"/>
    </row>
    <row r="764" spans="1:11" s="60" customFormat="1" x14ac:dyDescent="0.25">
      <c r="A764" s="67"/>
      <c r="B764" s="67"/>
      <c r="C764" s="67"/>
      <c r="D764" s="67"/>
      <c r="E764" s="67"/>
      <c r="F764" s="67"/>
      <c r="G764" s="67"/>
      <c r="H764" s="67"/>
      <c r="I764" s="67"/>
      <c r="J764" s="67"/>
      <c r="K764" s="68"/>
    </row>
    <row r="765" spans="1:11" s="60" customFormat="1" x14ac:dyDescent="0.25">
      <c r="A765" s="67"/>
      <c r="B765" s="67"/>
      <c r="C765" s="67"/>
      <c r="D765" s="67"/>
      <c r="E765" s="67"/>
      <c r="F765" s="67"/>
      <c r="G765" s="67"/>
      <c r="H765" s="67"/>
      <c r="I765" s="67"/>
      <c r="J765" s="67"/>
      <c r="K765" s="68"/>
    </row>
    <row r="766" spans="1:11" s="60" customFormat="1" x14ac:dyDescent="0.25">
      <c r="A766" s="67"/>
      <c r="B766" s="67"/>
      <c r="C766" s="67"/>
      <c r="D766" s="67"/>
      <c r="E766" s="67"/>
      <c r="F766" s="67"/>
      <c r="G766" s="67"/>
      <c r="H766" s="67"/>
      <c r="I766" s="67"/>
      <c r="J766" s="67"/>
      <c r="K766" s="68"/>
    </row>
    <row r="767" spans="1:11" s="60" customFormat="1" x14ac:dyDescent="0.25">
      <c r="A767" s="67"/>
      <c r="B767" s="67"/>
      <c r="C767" s="67"/>
      <c r="D767" s="67"/>
      <c r="E767" s="67"/>
      <c r="F767" s="67"/>
      <c r="G767" s="67"/>
      <c r="H767" s="67"/>
      <c r="I767" s="67"/>
      <c r="J767" s="67"/>
      <c r="K767" s="68"/>
    </row>
    <row r="768" spans="1:11" s="60" customFormat="1" x14ac:dyDescent="0.25">
      <c r="A768" s="67"/>
      <c r="B768" s="67"/>
      <c r="C768" s="67"/>
      <c r="D768" s="67"/>
      <c r="E768" s="67"/>
      <c r="F768" s="67"/>
      <c r="G768" s="67"/>
      <c r="H768" s="67"/>
      <c r="I768" s="67"/>
      <c r="J768" s="67"/>
      <c r="K768" s="68"/>
    </row>
    <row r="769" spans="1:11" s="60" customFormat="1" x14ac:dyDescent="0.25">
      <c r="A769" s="67"/>
      <c r="B769" s="67"/>
      <c r="C769" s="67"/>
      <c r="D769" s="67"/>
      <c r="E769" s="67"/>
      <c r="F769" s="67"/>
      <c r="G769" s="67"/>
      <c r="H769" s="67"/>
      <c r="I769" s="67"/>
      <c r="J769" s="67"/>
      <c r="K769" s="68"/>
    </row>
    <row r="770" spans="1:11" s="60" customFormat="1" x14ac:dyDescent="0.25">
      <c r="A770" s="67"/>
      <c r="B770" s="67"/>
      <c r="C770" s="67"/>
      <c r="D770" s="67"/>
      <c r="E770" s="67"/>
      <c r="F770" s="67"/>
      <c r="G770" s="67"/>
      <c r="H770" s="67"/>
      <c r="I770" s="67"/>
      <c r="J770" s="67"/>
      <c r="K770" s="68"/>
    </row>
    <row r="771" spans="1:11" s="60" customFormat="1" x14ac:dyDescent="0.25">
      <c r="A771" s="67"/>
      <c r="B771" s="67"/>
      <c r="C771" s="67"/>
      <c r="D771" s="67"/>
      <c r="E771" s="67"/>
      <c r="F771" s="67"/>
      <c r="G771" s="67"/>
      <c r="H771" s="67"/>
      <c r="I771" s="67"/>
      <c r="J771" s="67"/>
      <c r="K771" s="68"/>
    </row>
    <row r="772" spans="1:11" s="60" customFormat="1" x14ac:dyDescent="0.25">
      <c r="A772" s="67"/>
      <c r="B772" s="67"/>
      <c r="C772" s="67"/>
      <c r="D772" s="67"/>
      <c r="E772" s="67"/>
      <c r="F772" s="67"/>
      <c r="G772" s="67"/>
      <c r="H772" s="67"/>
      <c r="I772" s="67"/>
      <c r="J772" s="67"/>
      <c r="K772" s="68"/>
    </row>
    <row r="773" spans="1:11" s="60" customFormat="1" x14ac:dyDescent="0.25">
      <c r="A773" s="67"/>
      <c r="B773" s="67"/>
      <c r="C773" s="67"/>
      <c r="D773" s="67"/>
      <c r="E773" s="67"/>
      <c r="F773" s="67"/>
      <c r="G773" s="67"/>
      <c r="H773" s="67"/>
      <c r="I773" s="67"/>
      <c r="J773" s="67"/>
      <c r="K773" s="68"/>
    </row>
    <row r="774" spans="1:11" s="60" customFormat="1" x14ac:dyDescent="0.25">
      <c r="A774" s="67"/>
      <c r="B774" s="67"/>
      <c r="C774" s="67"/>
      <c r="D774" s="67"/>
      <c r="E774" s="67"/>
      <c r="F774" s="67"/>
      <c r="G774" s="67"/>
      <c r="H774" s="67"/>
      <c r="I774" s="67"/>
      <c r="J774" s="67"/>
      <c r="K774" s="68"/>
    </row>
    <row r="775" spans="1:11" s="60" customFormat="1" x14ac:dyDescent="0.25">
      <c r="A775" s="67"/>
      <c r="B775" s="67"/>
      <c r="C775" s="67"/>
      <c r="D775" s="67"/>
      <c r="E775" s="67"/>
      <c r="F775" s="67"/>
      <c r="G775" s="67"/>
      <c r="H775" s="67"/>
      <c r="I775" s="67"/>
      <c r="J775" s="67"/>
      <c r="K775" s="68"/>
    </row>
    <row r="776" spans="1:11" s="60" customFormat="1" x14ac:dyDescent="0.25">
      <c r="A776" s="67"/>
      <c r="B776" s="67"/>
      <c r="C776" s="67"/>
      <c r="D776" s="67"/>
      <c r="E776" s="67"/>
      <c r="F776" s="67"/>
      <c r="G776" s="67"/>
      <c r="H776" s="67"/>
      <c r="I776" s="67"/>
      <c r="J776" s="67"/>
      <c r="K776" s="68"/>
    </row>
    <row r="777" spans="1:11" s="60" customFormat="1" x14ac:dyDescent="0.25">
      <c r="A777" s="67"/>
      <c r="B777" s="67"/>
      <c r="C777" s="67"/>
      <c r="D777" s="67"/>
      <c r="E777" s="67"/>
      <c r="F777" s="67"/>
      <c r="G777" s="67"/>
      <c r="H777" s="67"/>
      <c r="I777" s="67"/>
      <c r="J777" s="67"/>
      <c r="K777" s="68"/>
    </row>
    <row r="778" spans="1:11" s="60" customFormat="1" x14ac:dyDescent="0.25">
      <c r="A778" s="67"/>
      <c r="B778" s="67"/>
      <c r="C778" s="67"/>
      <c r="D778" s="67"/>
      <c r="E778" s="67"/>
      <c r="F778" s="67"/>
      <c r="G778" s="67"/>
      <c r="H778" s="67"/>
      <c r="I778" s="67"/>
      <c r="J778" s="67"/>
      <c r="K778" s="68"/>
    </row>
    <row r="779" spans="1:11" s="60" customFormat="1" x14ac:dyDescent="0.25">
      <c r="A779" s="67"/>
      <c r="B779" s="67"/>
      <c r="C779" s="67"/>
      <c r="D779" s="67"/>
      <c r="E779" s="67"/>
      <c r="F779" s="67"/>
      <c r="G779" s="67"/>
      <c r="H779" s="67"/>
      <c r="I779" s="67"/>
      <c r="J779" s="67"/>
      <c r="K779" s="68"/>
    </row>
    <row r="780" spans="1:11" s="60" customFormat="1" x14ac:dyDescent="0.25">
      <c r="A780" s="67"/>
      <c r="B780" s="67"/>
      <c r="C780" s="67"/>
      <c r="D780" s="67"/>
      <c r="E780" s="67"/>
      <c r="F780" s="67"/>
      <c r="G780" s="67"/>
      <c r="H780" s="67"/>
      <c r="I780" s="67"/>
      <c r="J780" s="67"/>
      <c r="K780" s="68"/>
    </row>
    <row r="781" spans="1:11" s="60" customFormat="1" x14ac:dyDescent="0.25">
      <c r="A781" s="67"/>
      <c r="B781" s="67"/>
      <c r="C781" s="67"/>
      <c r="D781" s="67"/>
      <c r="E781" s="67"/>
      <c r="F781" s="67"/>
      <c r="G781" s="67"/>
      <c r="H781" s="67"/>
      <c r="I781" s="67"/>
      <c r="J781" s="67"/>
      <c r="K781" s="68"/>
    </row>
    <row r="782" spans="1:11" s="60" customFormat="1" x14ac:dyDescent="0.25">
      <c r="A782" s="67"/>
      <c r="B782" s="67"/>
      <c r="C782" s="67"/>
      <c r="D782" s="67"/>
      <c r="E782" s="67"/>
      <c r="F782" s="67"/>
      <c r="G782" s="67"/>
      <c r="H782" s="67"/>
      <c r="I782" s="67"/>
      <c r="J782" s="67"/>
      <c r="K782" s="68"/>
    </row>
    <row r="783" spans="1:11" s="60" customFormat="1" x14ac:dyDescent="0.25">
      <c r="A783" s="67"/>
      <c r="B783" s="67"/>
      <c r="C783" s="67"/>
      <c r="D783" s="67"/>
      <c r="E783" s="67"/>
      <c r="F783" s="67"/>
      <c r="G783" s="67"/>
      <c r="H783" s="67"/>
      <c r="I783" s="67"/>
      <c r="J783" s="67"/>
      <c r="K783" s="68"/>
    </row>
    <row r="784" spans="1:11" s="60" customFormat="1" x14ac:dyDescent="0.25">
      <c r="A784" s="67"/>
      <c r="B784" s="67"/>
      <c r="C784" s="67"/>
      <c r="D784" s="67"/>
      <c r="E784" s="67"/>
      <c r="F784" s="67"/>
      <c r="G784" s="67"/>
      <c r="H784" s="67"/>
      <c r="I784" s="67"/>
      <c r="J784" s="67"/>
      <c r="K784" s="68"/>
    </row>
    <row r="785" spans="1:11" s="60" customFormat="1" x14ac:dyDescent="0.25">
      <c r="A785" s="67"/>
      <c r="B785" s="67"/>
      <c r="C785" s="67"/>
      <c r="D785" s="67"/>
      <c r="E785" s="67"/>
      <c r="F785" s="67"/>
      <c r="G785" s="67"/>
      <c r="H785" s="67"/>
      <c r="I785" s="67"/>
      <c r="J785" s="67"/>
      <c r="K785" s="68"/>
    </row>
    <row r="786" spans="1:11" s="60" customFormat="1" x14ac:dyDescent="0.25">
      <c r="A786" s="67"/>
      <c r="B786" s="67"/>
      <c r="C786" s="67"/>
      <c r="D786" s="67"/>
      <c r="E786" s="67"/>
      <c r="F786" s="67"/>
      <c r="G786" s="67"/>
      <c r="H786" s="67"/>
      <c r="I786" s="67"/>
      <c r="J786" s="67"/>
      <c r="K786" s="68"/>
    </row>
    <row r="787" spans="1:11" s="60" customFormat="1" x14ac:dyDescent="0.25">
      <c r="A787" s="67"/>
      <c r="B787" s="67"/>
      <c r="C787" s="67"/>
      <c r="D787" s="67"/>
      <c r="E787" s="67"/>
      <c r="F787" s="67"/>
      <c r="G787" s="67"/>
      <c r="H787" s="67"/>
      <c r="I787" s="67"/>
      <c r="J787" s="67"/>
      <c r="K787" s="68"/>
    </row>
    <row r="788" spans="1:11" s="60" customFormat="1" x14ac:dyDescent="0.25">
      <c r="A788" s="67"/>
      <c r="B788" s="67"/>
      <c r="C788" s="67"/>
      <c r="D788" s="67"/>
      <c r="E788" s="67"/>
      <c r="F788" s="67"/>
      <c r="G788" s="67"/>
      <c r="H788" s="67"/>
      <c r="I788" s="67"/>
      <c r="J788" s="67"/>
      <c r="K788" s="68"/>
    </row>
    <row r="789" spans="1:11" s="60" customFormat="1" x14ac:dyDescent="0.25">
      <c r="A789" s="67"/>
      <c r="B789" s="67"/>
      <c r="C789" s="67"/>
      <c r="D789" s="67"/>
      <c r="E789" s="67"/>
      <c r="F789" s="67"/>
      <c r="G789" s="67"/>
      <c r="H789" s="67"/>
      <c r="I789" s="67"/>
      <c r="J789" s="67"/>
      <c r="K789" s="68"/>
    </row>
    <row r="790" spans="1:11" s="60" customFormat="1" x14ac:dyDescent="0.25">
      <c r="A790" s="67"/>
      <c r="B790" s="67"/>
      <c r="C790" s="67"/>
      <c r="D790" s="67"/>
      <c r="E790" s="67"/>
      <c r="F790" s="67"/>
      <c r="G790" s="67"/>
      <c r="H790" s="67"/>
      <c r="I790" s="67"/>
      <c r="J790" s="67"/>
      <c r="K790" s="68"/>
    </row>
    <row r="791" spans="1:11" s="60" customFormat="1" x14ac:dyDescent="0.25">
      <c r="A791" s="67"/>
      <c r="B791" s="67"/>
      <c r="C791" s="67"/>
      <c r="D791" s="67"/>
      <c r="E791" s="67"/>
      <c r="F791" s="67"/>
      <c r="G791" s="67"/>
      <c r="H791" s="67"/>
      <c r="I791" s="67"/>
      <c r="J791" s="67"/>
      <c r="K791" s="68"/>
    </row>
    <row r="792" spans="1:11" s="60" customFormat="1" x14ac:dyDescent="0.25">
      <c r="A792" s="67"/>
      <c r="B792" s="67"/>
      <c r="C792" s="67"/>
      <c r="D792" s="67"/>
      <c r="E792" s="67"/>
      <c r="F792" s="67"/>
      <c r="G792" s="67"/>
      <c r="H792" s="67"/>
      <c r="I792" s="67"/>
      <c r="J792" s="67"/>
      <c r="K792" s="68"/>
    </row>
    <row r="793" spans="1:11" s="60" customFormat="1" x14ac:dyDescent="0.25">
      <c r="A793" s="67"/>
      <c r="B793" s="67"/>
      <c r="C793" s="67"/>
      <c r="D793" s="67"/>
      <c r="E793" s="67"/>
      <c r="F793" s="67"/>
      <c r="G793" s="67"/>
      <c r="H793" s="67"/>
      <c r="I793" s="67"/>
      <c r="J793" s="67"/>
      <c r="K793" s="68"/>
    </row>
    <row r="794" spans="1:11" s="60" customFormat="1" x14ac:dyDescent="0.25">
      <c r="A794" s="67"/>
      <c r="B794" s="67"/>
      <c r="C794" s="67"/>
      <c r="D794" s="67"/>
      <c r="E794" s="67"/>
      <c r="F794" s="67"/>
      <c r="G794" s="67"/>
      <c r="H794" s="67"/>
      <c r="I794" s="67"/>
      <c r="J794" s="67"/>
      <c r="K794" s="68"/>
    </row>
    <row r="795" spans="1:11" s="60" customFormat="1" x14ac:dyDescent="0.25">
      <c r="A795" s="67"/>
      <c r="B795" s="67"/>
      <c r="C795" s="67"/>
      <c r="D795" s="67"/>
      <c r="E795" s="67"/>
      <c r="F795" s="67"/>
      <c r="G795" s="67"/>
      <c r="H795" s="67"/>
      <c r="I795" s="67"/>
      <c r="J795" s="67"/>
      <c r="K795" s="68"/>
    </row>
    <row r="796" spans="1:11" s="60" customFormat="1" x14ac:dyDescent="0.25">
      <c r="A796" s="67"/>
      <c r="B796" s="67"/>
      <c r="C796" s="67"/>
      <c r="D796" s="67"/>
      <c r="E796" s="67"/>
      <c r="F796" s="67"/>
      <c r="G796" s="67"/>
      <c r="H796" s="67"/>
      <c r="I796" s="67"/>
      <c r="J796" s="67"/>
      <c r="K796" s="68"/>
    </row>
    <row r="797" spans="1:11" s="60" customFormat="1" x14ac:dyDescent="0.25">
      <c r="A797" s="67"/>
      <c r="B797" s="67"/>
      <c r="C797" s="67"/>
      <c r="D797" s="67"/>
      <c r="E797" s="67"/>
      <c r="F797" s="67"/>
      <c r="G797" s="67"/>
      <c r="H797" s="67"/>
      <c r="I797" s="67"/>
      <c r="J797" s="67"/>
      <c r="K797" s="68"/>
    </row>
    <row r="798" spans="1:11" s="60" customFormat="1" x14ac:dyDescent="0.25">
      <c r="A798" s="67"/>
      <c r="B798" s="67"/>
      <c r="C798" s="67"/>
      <c r="D798" s="67"/>
      <c r="E798" s="67"/>
      <c r="F798" s="67"/>
      <c r="G798" s="67"/>
      <c r="H798" s="67"/>
      <c r="I798" s="67"/>
      <c r="J798" s="67"/>
      <c r="K798" s="68"/>
    </row>
    <row r="799" spans="1:11" s="60" customFormat="1" x14ac:dyDescent="0.25">
      <c r="A799" s="67"/>
      <c r="B799" s="67"/>
      <c r="C799" s="67"/>
      <c r="D799" s="67"/>
      <c r="E799" s="67"/>
      <c r="F799" s="67"/>
      <c r="G799" s="67"/>
      <c r="H799" s="67"/>
      <c r="I799" s="67"/>
      <c r="J799" s="67"/>
      <c r="K799" s="68"/>
    </row>
    <row r="800" spans="1:11" s="60" customFormat="1" x14ac:dyDescent="0.25">
      <c r="A800" s="67"/>
      <c r="B800" s="67"/>
      <c r="C800" s="67"/>
      <c r="D800" s="67"/>
      <c r="E800" s="67"/>
      <c r="F800" s="67"/>
      <c r="G800" s="67"/>
      <c r="H800" s="67"/>
      <c r="I800" s="67"/>
      <c r="J800" s="67"/>
      <c r="K800" s="68"/>
    </row>
    <row r="801" spans="1:11" s="60" customFormat="1" x14ac:dyDescent="0.25">
      <c r="A801" s="67"/>
      <c r="B801" s="67"/>
      <c r="C801" s="67"/>
      <c r="D801" s="67"/>
      <c r="E801" s="67"/>
      <c r="F801" s="67"/>
      <c r="G801" s="67"/>
      <c r="H801" s="67"/>
      <c r="I801" s="67"/>
      <c r="J801" s="67"/>
      <c r="K801" s="68"/>
    </row>
    <row r="802" spans="1:11" s="60" customFormat="1" x14ac:dyDescent="0.25">
      <c r="A802" s="67"/>
      <c r="B802" s="67"/>
      <c r="C802" s="67"/>
      <c r="D802" s="67"/>
      <c r="E802" s="67"/>
      <c r="F802" s="67"/>
      <c r="G802" s="67"/>
      <c r="H802" s="67"/>
      <c r="I802" s="67"/>
      <c r="J802" s="67"/>
      <c r="K802" s="68"/>
    </row>
    <row r="803" spans="1:11" s="60" customFormat="1" x14ac:dyDescent="0.25">
      <c r="A803" s="67"/>
      <c r="B803" s="67"/>
      <c r="C803" s="67"/>
      <c r="D803" s="67"/>
      <c r="E803" s="67"/>
      <c r="F803" s="67"/>
      <c r="G803" s="67"/>
      <c r="H803" s="67"/>
      <c r="I803" s="67"/>
      <c r="J803" s="67"/>
      <c r="K803" s="68"/>
    </row>
    <row r="804" spans="1:11" s="60" customFormat="1" x14ac:dyDescent="0.25">
      <c r="A804" s="67"/>
      <c r="B804" s="67"/>
      <c r="C804" s="67"/>
      <c r="D804" s="67"/>
      <c r="E804" s="67"/>
      <c r="F804" s="67"/>
      <c r="G804" s="67"/>
      <c r="H804" s="67"/>
      <c r="I804" s="67"/>
      <c r="J804" s="67"/>
      <c r="K804" s="68"/>
    </row>
    <row r="805" spans="1:11" s="60" customFormat="1" x14ac:dyDescent="0.25">
      <c r="A805" s="67"/>
      <c r="B805" s="67"/>
      <c r="C805" s="67"/>
      <c r="D805" s="67"/>
      <c r="E805" s="67"/>
      <c r="F805" s="67"/>
      <c r="G805" s="67"/>
      <c r="H805" s="67"/>
      <c r="I805" s="67"/>
      <c r="J805" s="67"/>
      <c r="K805" s="68"/>
    </row>
    <row r="806" spans="1:11" s="60" customFormat="1" x14ac:dyDescent="0.25">
      <c r="A806" s="67"/>
      <c r="B806" s="67"/>
      <c r="C806" s="67"/>
      <c r="D806" s="67"/>
      <c r="E806" s="67"/>
      <c r="F806" s="67"/>
      <c r="G806" s="67"/>
      <c r="H806" s="67"/>
      <c r="I806" s="67"/>
      <c r="J806" s="67"/>
      <c r="K806" s="68"/>
    </row>
    <row r="807" spans="1:11" s="60" customFormat="1" x14ac:dyDescent="0.25">
      <c r="A807" s="67"/>
      <c r="B807" s="67"/>
      <c r="C807" s="67"/>
      <c r="D807" s="67"/>
      <c r="E807" s="67"/>
      <c r="F807" s="67"/>
      <c r="G807" s="67"/>
      <c r="H807" s="67"/>
      <c r="I807" s="67"/>
      <c r="J807" s="67"/>
      <c r="K807" s="68"/>
    </row>
    <row r="808" spans="1:11" s="60" customFormat="1" x14ac:dyDescent="0.25">
      <c r="A808" s="67"/>
      <c r="B808" s="67"/>
      <c r="C808" s="67"/>
      <c r="D808" s="67"/>
      <c r="E808" s="67"/>
      <c r="F808" s="67"/>
      <c r="G808" s="67"/>
      <c r="H808" s="67"/>
      <c r="I808" s="67"/>
      <c r="J808" s="67"/>
      <c r="K808" s="68"/>
    </row>
    <row r="809" spans="1:11" s="60" customFormat="1" x14ac:dyDescent="0.25">
      <c r="A809" s="67"/>
      <c r="B809" s="67"/>
      <c r="C809" s="67"/>
      <c r="D809" s="67"/>
      <c r="E809" s="67"/>
      <c r="F809" s="67"/>
      <c r="G809" s="67"/>
      <c r="H809" s="67"/>
      <c r="I809" s="67"/>
      <c r="J809" s="67"/>
      <c r="K809" s="68"/>
    </row>
    <row r="810" spans="1:11" s="60" customFormat="1" x14ac:dyDescent="0.25">
      <c r="A810" s="67"/>
      <c r="B810" s="67"/>
      <c r="C810" s="67"/>
      <c r="D810" s="67"/>
      <c r="E810" s="67"/>
      <c r="F810" s="67"/>
      <c r="G810" s="67"/>
      <c r="H810" s="67"/>
      <c r="I810" s="67"/>
      <c r="J810" s="67"/>
      <c r="K810" s="68"/>
    </row>
    <row r="811" spans="1:11" s="60" customFormat="1" x14ac:dyDescent="0.25">
      <c r="A811" s="67"/>
      <c r="B811" s="67"/>
      <c r="C811" s="67"/>
      <c r="D811" s="67"/>
      <c r="E811" s="67"/>
      <c r="F811" s="67"/>
      <c r="G811" s="67"/>
      <c r="H811" s="67"/>
      <c r="I811" s="67"/>
      <c r="J811" s="67"/>
      <c r="K811" s="68"/>
    </row>
    <row r="812" spans="1:11" s="60" customFormat="1" x14ac:dyDescent="0.25">
      <c r="A812" s="67"/>
      <c r="B812" s="67"/>
      <c r="C812" s="67"/>
      <c r="D812" s="67"/>
      <c r="E812" s="67"/>
      <c r="F812" s="67"/>
      <c r="G812" s="67"/>
      <c r="H812" s="67"/>
      <c r="I812" s="67"/>
      <c r="J812" s="67"/>
      <c r="K812" s="68"/>
    </row>
    <row r="813" spans="1:11" s="60" customFormat="1" x14ac:dyDescent="0.25">
      <c r="A813" s="67"/>
      <c r="B813" s="67"/>
      <c r="C813" s="67"/>
      <c r="D813" s="67"/>
      <c r="E813" s="67"/>
      <c r="F813" s="67"/>
      <c r="G813" s="67"/>
      <c r="H813" s="67"/>
      <c r="I813" s="67"/>
      <c r="J813" s="67"/>
      <c r="K813" s="68"/>
    </row>
    <row r="814" spans="1:11" s="60" customFormat="1" x14ac:dyDescent="0.25">
      <c r="A814" s="67"/>
      <c r="B814" s="67"/>
      <c r="C814" s="67"/>
      <c r="D814" s="67"/>
      <c r="E814" s="67"/>
      <c r="F814" s="67"/>
      <c r="G814" s="67"/>
      <c r="H814" s="67"/>
      <c r="I814" s="67"/>
      <c r="J814" s="67"/>
      <c r="K814" s="68"/>
    </row>
    <row r="815" spans="1:11" s="60" customFormat="1" x14ac:dyDescent="0.25">
      <c r="A815" s="67"/>
      <c r="B815" s="67"/>
      <c r="C815" s="67"/>
      <c r="D815" s="67"/>
      <c r="E815" s="67"/>
      <c r="F815" s="67"/>
      <c r="G815" s="67"/>
      <c r="H815" s="67"/>
      <c r="I815" s="67"/>
      <c r="J815" s="67"/>
      <c r="K815" s="68"/>
    </row>
    <row r="816" spans="1:11" s="60" customFormat="1" x14ac:dyDescent="0.25">
      <c r="A816" s="67"/>
      <c r="B816" s="67"/>
      <c r="C816" s="67"/>
      <c r="D816" s="67"/>
      <c r="E816" s="67"/>
      <c r="F816" s="67"/>
      <c r="G816" s="67"/>
      <c r="H816" s="67"/>
      <c r="I816" s="67"/>
      <c r="J816" s="67"/>
      <c r="K816" s="68"/>
    </row>
    <row r="817" spans="1:11" s="60" customFormat="1" x14ac:dyDescent="0.25">
      <c r="A817" s="67"/>
      <c r="B817" s="67"/>
      <c r="C817" s="67"/>
      <c r="D817" s="67"/>
      <c r="E817" s="67"/>
      <c r="F817" s="67"/>
      <c r="G817" s="67"/>
      <c r="H817" s="67"/>
      <c r="I817" s="67"/>
      <c r="J817" s="67"/>
      <c r="K817" s="68"/>
    </row>
    <row r="818" spans="1:11" s="60" customFormat="1" x14ac:dyDescent="0.25">
      <c r="A818" s="67"/>
      <c r="B818" s="67"/>
      <c r="C818" s="67"/>
      <c r="D818" s="67"/>
      <c r="E818" s="67"/>
      <c r="F818" s="67"/>
      <c r="G818" s="67"/>
      <c r="H818" s="67"/>
      <c r="I818" s="67"/>
      <c r="J818" s="67"/>
      <c r="K818" s="68"/>
    </row>
    <row r="819" spans="1:11" s="60" customFormat="1" x14ac:dyDescent="0.25">
      <c r="A819" s="67"/>
      <c r="B819" s="67"/>
      <c r="C819" s="67"/>
      <c r="D819" s="67"/>
      <c r="E819" s="67"/>
      <c r="F819" s="67"/>
      <c r="G819" s="67"/>
      <c r="H819" s="67"/>
      <c r="I819" s="67"/>
      <c r="J819" s="67"/>
      <c r="K819" s="68"/>
    </row>
    <row r="820" spans="1:11" s="60" customFormat="1" x14ac:dyDescent="0.25">
      <c r="A820" s="67"/>
      <c r="B820" s="67"/>
      <c r="C820" s="67"/>
      <c r="D820" s="67"/>
      <c r="E820" s="67"/>
      <c r="F820" s="67"/>
      <c r="G820" s="67"/>
      <c r="H820" s="67"/>
      <c r="I820" s="67"/>
      <c r="J820" s="67"/>
      <c r="K820" s="68"/>
    </row>
    <row r="821" spans="1:11" s="60" customFormat="1" x14ac:dyDescent="0.25">
      <c r="A821" s="67"/>
      <c r="B821" s="67"/>
      <c r="C821" s="67"/>
      <c r="D821" s="67"/>
      <c r="E821" s="67"/>
      <c r="F821" s="67"/>
      <c r="G821" s="67"/>
      <c r="H821" s="67"/>
      <c r="I821" s="67"/>
      <c r="J821" s="67"/>
      <c r="K821" s="68"/>
    </row>
    <row r="822" spans="1:11" s="60" customFormat="1" x14ac:dyDescent="0.25">
      <c r="A822" s="67"/>
      <c r="B822" s="67"/>
      <c r="C822" s="67"/>
      <c r="D822" s="67"/>
      <c r="E822" s="67"/>
      <c r="F822" s="67"/>
      <c r="G822" s="67"/>
      <c r="H822" s="67"/>
      <c r="I822" s="67"/>
      <c r="J822" s="67"/>
      <c r="K822" s="68"/>
    </row>
    <row r="823" spans="1:11" s="60" customFormat="1" x14ac:dyDescent="0.25">
      <c r="A823" s="67"/>
      <c r="B823" s="67"/>
      <c r="C823" s="67"/>
      <c r="D823" s="67"/>
      <c r="E823" s="67"/>
      <c r="F823" s="67"/>
      <c r="G823" s="67"/>
      <c r="H823" s="67"/>
      <c r="I823" s="67"/>
      <c r="J823" s="67"/>
      <c r="K823" s="68"/>
    </row>
    <row r="824" spans="1:11" s="60" customFormat="1" x14ac:dyDescent="0.25">
      <c r="A824" s="67"/>
      <c r="B824" s="67"/>
      <c r="C824" s="67"/>
      <c r="D824" s="67"/>
      <c r="E824" s="67"/>
      <c r="F824" s="67"/>
      <c r="G824" s="67"/>
      <c r="H824" s="67"/>
      <c r="I824" s="67"/>
      <c r="J824" s="67"/>
      <c r="K824" s="68"/>
    </row>
    <row r="825" spans="1:11" s="60" customFormat="1" x14ac:dyDescent="0.25">
      <c r="A825" s="67"/>
      <c r="B825" s="67"/>
      <c r="C825" s="67"/>
      <c r="D825" s="67"/>
      <c r="E825" s="67"/>
      <c r="F825" s="67"/>
      <c r="G825" s="67"/>
      <c r="H825" s="67"/>
      <c r="I825" s="67"/>
      <c r="J825" s="67"/>
      <c r="K825" s="68"/>
    </row>
    <row r="826" spans="1:11" s="60" customFormat="1" x14ac:dyDescent="0.25">
      <c r="A826" s="67"/>
      <c r="B826" s="67"/>
      <c r="C826" s="67"/>
      <c r="D826" s="67"/>
      <c r="E826" s="67"/>
      <c r="F826" s="67"/>
      <c r="G826" s="67"/>
      <c r="H826" s="67"/>
      <c r="I826" s="67"/>
      <c r="J826" s="67"/>
      <c r="K826" s="68"/>
    </row>
    <row r="827" spans="1:11" s="60" customFormat="1" x14ac:dyDescent="0.25">
      <c r="A827" s="67"/>
      <c r="B827" s="67"/>
      <c r="C827" s="67"/>
      <c r="D827" s="67"/>
      <c r="E827" s="67"/>
      <c r="F827" s="67"/>
      <c r="G827" s="67"/>
      <c r="H827" s="67"/>
      <c r="I827" s="67"/>
      <c r="J827" s="67"/>
      <c r="K827" s="68"/>
    </row>
    <row r="828" spans="1:11" s="60" customFormat="1" x14ac:dyDescent="0.25">
      <c r="A828" s="67"/>
      <c r="B828" s="67"/>
      <c r="C828" s="67"/>
      <c r="D828" s="67"/>
      <c r="E828" s="67"/>
      <c r="F828" s="67"/>
      <c r="G828" s="67"/>
      <c r="H828" s="67"/>
      <c r="I828" s="67"/>
      <c r="J828" s="67"/>
      <c r="K828" s="68"/>
    </row>
    <row r="829" spans="1:11" s="60" customFormat="1" x14ac:dyDescent="0.25">
      <c r="A829" s="67"/>
      <c r="B829" s="67"/>
      <c r="C829" s="67"/>
      <c r="D829" s="67"/>
      <c r="E829" s="67"/>
      <c r="F829" s="67"/>
      <c r="G829" s="67"/>
      <c r="H829" s="67"/>
      <c r="I829" s="67"/>
      <c r="J829" s="67"/>
      <c r="K829" s="68"/>
    </row>
    <row r="830" spans="1:11" s="60" customFormat="1" x14ac:dyDescent="0.25">
      <c r="A830" s="67"/>
      <c r="B830" s="67"/>
      <c r="C830" s="67"/>
      <c r="D830" s="67"/>
      <c r="E830" s="67"/>
      <c r="F830" s="67"/>
      <c r="G830" s="67"/>
      <c r="H830" s="67"/>
      <c r="I830" s="67"/>
      <c r="J830" s="67"/>
      <c r="K830" s="68"/>
    </row>
    <row r="831" spans="1:11" s="60" customFormat="1" x14ac:dyDescent="0.25">
      <c r="A831" s="67"/>
      <c r="B831" s="67"/>
      <c r="C831" s="67"/>
      <c r="D831" s="67"/>
      <c r="E831" s="67"/>
      <c r="F831" s="67"/>
      <c r="G831" s="67"/>
      <c r="H831" s="67"/>
      <c r="I831" s="67"/>
      <c r="J831" s="67"/>
      <c r="K831" s="68"/>
    </row>
    <row r="832" spans="1:11" s="60" customFormat="1" x14ac:dyDescent="0.25">
      <c r="A832" s="67"/>
      <c r="B832" s="67"/>
      <c r="C832" s="67"/>
      <c r="D832" s="67"/>
      <c r="E832" s="67"/>
      <c r="F832" s="67"/>
      <c r="G832" s="67"/>
      <c r="H832" s="67"/>
      <c r="I832" s="67"/>
      <c r="J832" s="67"/>
      <c r="K832" s="68"/>
    </row>
    <row r="833" spans="1:11" s="60" customFormat="1" x14ac:dyDescent="0.25">
      <c r="A833" s="67"/>
      <c r="B833" s="67"/>
      <c r="C833" s="67"/>
      <c r="D833" s="67"/>
      <c r="E833" s="67"/>
      <c r="F833" s="67"/>
      <c r="G833" s="67"/>
      <c r="H833" s="67"/>
      <c r="I833" s="67"/>
      <c r="J833" s="67"/>
      <c r="K833" s="68"/>
    </row>
    <row r="834" spans="1:11" s="60" customFormat="1" x14ac:dyDescent="0.25">
      <c r="A834" s="67"/>
      <c r="B834" s="67"/>
      <c r="C834" s="67"/>
      <c r="D834" s="67"/>
      <c r="E834" s="67"/>
      <c r="F834" s="67"/>
      <c r="G834" s="67"/>
      <c r="H834" s="67"/>
      <c r="I834" s="67"/>
      <c r="J834" s="67"/>
      <c r="K834" s="68"/>
    </row>
    <row r="835" spans="1:11" s="60" customFormat="1" x14ac:dyDescent="0.25">
      <c r="A835" s="67"/>
      <c r="B835" s="67"/>
      <c r="C835" s="67"/>
      <c r="D835" s="67"/>
      <c r="E835" s="67"/>
      <c r="F835" s="67"/>
      <c r="G835" s="67"/>
      <c r="H835" s="67"/>
      <c r="I835" s="67"/>
      <c r="J835" s="67"/>
      <c r="K835" s="68"/>
    </row>
    <row r="836" spans="1:11" s="60" customFormat="1" x14ac:dyDescent="0.25">
      <c r="A836" s="67"/>
      <c r="B836" s="67"/>
      <c r="C836" s="67"/>
      <c r="D836" s="67"/>
      <c r="E836" s="67"/>
      <c r="F836" s="67"/>
      <c r="G836" s="67"/>
      <c r="H836" s="67"/>
      <c r="I836" s="67"/>
      <c r="J836" s="67"/>
      <c r="K836" s="68"/>
    </row>
    <row r="837" spans="1:11" s="60" customFormat="1" x14ac:dyDescent="0.25">
      <c r="A837" s="67"/>
      <c r="B837" s="67"/>
      <c r="C837" s="67"/>
      <c r="D837" s="67"/>
      <c r="E837" s="67"/>
      <c r="F837" s="67"/>
      <c r="G837" s="67"/>
      <c r="H837" s="67"/>
      <c r="I837" s="67"/>
      <c r="J837" s="67"/>
      <c r="K837" s="68"/>
    </row>
    <row r="838" spans="1:11" s="60" customFormat="1" x14ac:dyDescent="0.25">
      <c r="A838" s="67"/>
      <c r="B838" s="67"/>
      <c r="C838" s="67"/>
      <c r="D838" s="67"/>
      <c r="E838" s="67"/>
      <c r="F838" s="67"/>
      <c r="G838" s="67"/>
      <c r="H838" s="67"/>
      <c r="I838" s="67"/>
      <c r="J838" s="67"/>
      <c r="K838" s="68"/>
    </row>
    <row r="839" spans="1:11" s="60" customFormat="1" x14ac:dyDescent="0.25">
      <c r="A839" s="67"/>
      <c r="B839" s="67"/>
      <c r="C839" s="67"/>
      <c r="D839" s="67"/>
      <c r="E839" s="67"/>
      <c r="F839" s="67"/>
      <c r="G839" s="67"/>
      <c r="H839" s="67"/>
      <c r="I839" s="67"/>
      <c r="J839" s="67"/>
      <c r="K839" s="68"/>
    </row>
    <row r="840" spans="1:11" s="60" customFormat="1" x14ac:dyDescent="0.25">
      <c r="A840" s="67"/>
      <c r="B840" s="67"/>
      <c r="C840" s="67"/>
      <c r="D840" s="67"/>
      <c r="E840" s="67"/>
      <c r="F840" s="67"/>
      <c r="G840" s="67"/>
      <c r="H840" s="67"/>
      <c r="I840" s="67"/>
      <c r="J840" s="67"/>
      <c r="K840" s="68"/>
    </row>
    <row r="841" spans="1:11" s="60" customFormat="1" x14ac:dyDescent="0.25">
      <c r="A841" s="67"/>
      <c r="B841" s="67"/>
      <c r="C841" s="67"/>
      <c r="D841" s="67"/>
      <c r="E841" s="67"/>
      <c r="F841" s="67"/>
      <c r="G841" s="67"/>
      <c r="H841" s="67"/>
      <c r="I841" s="67"/>
      <c r="J841" s="67"/>
      <c r="K841" s="68"/>
    </row>
    <row r="842" spans="1:11" s="60" customFormat="1" x14ac:dyDescent="0.25">
      <c r="A842" s="67"/>
      <c r="B842" s="67"/>
      <c r="C842" s="67"/>
      <c r="D842" s="67"/>
      <c r="E842" s="67"/>
      <c r="F842" s="67"/>
      <c r="G842" s="67"/>
      <c r="H842" s="67"/>
      <c r="I842" s="67"/>
      <c r="J842" s="67"/>
      <c r="K842" s="68"/>
    </row>
    <row r="843" spans="1:11" s="60" customFormat="1" x14ac:dyDescent="0.25">
      <c r="A843" s="67"/>
      <c r="B843" s="67"/>
      <c r="C843" s="67"/>
      <c r="D843" s="67"/>
      <c r="E843" s="67"/>
      <c r="F843" s="67"/>
      <c r="G843" s="67"/>
      <c r="H843" s="67"/>
      <c r="I843" s="67"/>
      <c r="J843" s="67"/>
      <c r="K843" s="68"/>
    </row>
    <row r="844" spans="1:11" s="60" customFormat="1" x14ac:dyDescent="0.25">
      <c r="A844" s="67"/>
      <c r="B844" s="67"/>
      <c r="C844" s="67"/>
      <c r="D844" s="67"/>
      <c r="E844" s="67"/>
      <c r="F844" s="67"/>
      <c r="G844" s="67"/>
      <c r="H844" s="67"/>
      <c r="I844" s="67"/>
      <c r="J844" s="67"/>
      <c r="K844" s="68"/>
    </row>
    <row r="845" spans="1:11" s="60" customFormat="1" x14ac:dyDescent="0.25">
      <c r="A845" s="67"/>
      <c r="B845" s="67"/>
      <c r="C845" s="67"/>
      <c r="D845" s="67"/>
      <c r="E845" s="67"/>
      <c r="F845" s="67"/>
      <c r="G845" s="67"/>
      <c r="H845" s="67"/>
      <c r="I845" s="67"/>
      <c r="J845" s="67"/>
      <c r="K845" s="68"/>
    </row>
    <row r="846" spans="1:11" s="60" customFormat="1" x14ac:dyDescent="0.25">
      <c r="A846" s="67"/>
      <c r="B846" s="67"/>
      <c r="C846" s="67"/>
      <c r="D846" s="67"/>
      <c r="E846" s="67"/>
      <c r="F846" s="67"/>
      <c r="G846" s="67"/>
      <c r="H846" s="67"/>
      <c r="I846" s="67"/>
      <c r="J846" s="67"/>
      <c r="K846" s="68"/>
    </row>
    <row r="847" spans="1:11" s="60" customFormat="1" x14ac:dyDescent="0.25">
      <c r="A847" s="67"/>
      <c r="B847" s="67"/>
      <c r="C847" s="67"/>
      <c r="D847" s="67"/>
      <c r="E847" s="67"/>
      <c r="F847" s="67"/>
      <c r="G847" s="67"/>
      <c r="H847" s="67"/>
      <c r="I847" s="67"/>
      <c r="J847" s="67"/>
      <c r="K847" s="68"/>
    </row>
    <row r="848" spans="1:11" s="60" customFormat="1" x14ac:dyDescent="0.25">
      <c r="A848" s="67"/>
      <c r="B848" s="67"/>
      <c r="C848" s="67"/>
      <c r="D848" s="67"/>
      <c r="E848" s="67"/>
      <c r="F848" s="67"/>
      <c r="G848" s="67"/>
      <c r="H848" s="67"/>
      <c r="I848" s="67"/>
      <c r="J848" s="67"/>
      <c r="K848" s="68"/>
    </row>
    <row r="849" spans="1:11" s="60" customFormat="1" x14ac:dyDescent="0.25">
      <c r="A849" s="67"/>
      <c r="B849" s="67"/>
      <c r="C849" s="67"/>
      <c r="D849" s="67"/>
      <c r="E849" s="67"/>
      <c r="F849" s="67"/>
      <c r="G849" s="67"/>
      <c r="H849" s="67"/>
      <c r="I849" s="67"/>
      <c r="J849" s="67"/>
      <c r="K849" s="68"/>
    </row>
    <row r="850" spans="1:11" s="60" customFormat="1" x14ac:dyDescent="0.25">
      <c r="A850" s="67"/>
      <c r="B850" s="67"/>
      <c r="C850" s="67"/>
      <c r="D850" s="67"/>
      <c r="E850" s="67"/>
      <c r="F850" s="67"/>
      <c r="G850" s="67"/>
      <c r="H850" s="67"/>
      <c r="I850" s="67"/>
      <c r="J850" s="67"/>
      <c r="K850" s="68"/>
    </row>
    <row r="851" spans="1:11" s="60" customFormat="1" x14ac:dyDescent="0.25">
      <c r="A851" s="67"/>
      <c r="B851" s="67"/>
      <c r="C851" s="67"/>
      <c r="D851" s="67"/>
      <c r="E851" s="67"/>
      <c r="F851" s="67"/>
      <c r="G851" s="67"/>
      <c r="H851" s="67"/>
      <c r="I851" s="67"/>
      <c r="J851" s="67"/>
      <c r="K851" s="68"/>
    </row>
    <row r="852" spans="1:11" s="60" customFormat="1" x14ac:dyDescent="0.25">
      <c r="A852" s="67"/>
      <c r="B852" s="67"/>
      <c r="C852" s="67"/>
      <c r="D852" s="67"/>
      <c r="E852" s="67"/>
      <c r="F852" s="67"/>
      <c r="G852" s="67"/>
      <c r="H852" s="67"/>
      <c r="I852" s="67"/>
      <c r="J852" s="67"/>
      <c r="K852" s="68"/>
    </row>
    <row r="853" spans="1:11" s="60" customFormat="1" x14ac:dyDescent="0.25">
      <c r="A853" s="67"/>
      <c r="B853" s="67"/>
      <c r="C853" s="67"/>
      <c r="D853" s="67"/>
      <c r="E853" s="67"/>
      <c r="F853" s="67"/>
      <c r="G853" s="67"/>
      <c r="H853" s="67"/>
      <c r="I853" s="67"/>
      <c r="J853" s="67"/>
      <c r="K853" s="68"/>
    </row>
    <row r="854" spans="1:11" s="60" customFormat="1" x14ac:dyDescent="0.25">
      <c r="A854" s="67"/>
      <c r="B854" s="67"/>
      <c r="C854" s="67"/>
      <c r="D854" s="67"/>
      <c r="E854" s="67"/>
      <c r="F854" s="67"/>
      <c r="G854" s="67"/>
      <c r="H854" s="67"/>
      <c r="I854" s="67"/>
      <c r="J854" s="67"/>
      <c r="K854" s="68"/>
    </row>
    <row r="855" spans="1:11" s="60" customFormat="1" x14ac:dyDescent="0.25">
      <c r="A855" s="67"/>
      <c r="B855" s="67"/>
      <c r="C855" s="67"/>
      <c r="D855" s="67"/>
      <c r="E855" s="67"/>
      <c r="F855" s="67"/>
      <c r="G855" s="67"/>
      <c r="H855" s="67"/>
      <c r="I855" s="67"/>
      <c r="J855" s="67"/>
      <c r="K855" s="68"/>
    </row>
  </sheetData>
  <sheetProtection algorithmName="SHA-512" hashValue="Z7I+S/LAnMKls6J9PxXSw/qCU0om6pCb0/sTjjDsJo5fjB63tkeGlzkHisyJzcKxsKRXbNckAnfR8SoE44BNjA==" saltValue="RNJBB8iUeDOIMHu2z6mErw==" spinCount="100000" sheet="1" objects="1" scenarios="1"/>
  <mergeCells count="11">
    <mergeCell ref="F16:F17"/>
    <mergeCell ref="A16:A17"/>
    <mergeCell ref="B16:B17"/>
    <mergeCell ref="C16:C17"/>
    <mergeCell ref="D16:D17"/>
    <mergeCell ref="E16:E17"/>
    <mergeCell ref="G16:G17"/>
    <mergeCell ref="H16:H17"/>
    <mergeCell ref="I16:I17"/>
    <mergeCell ref="J16:J17"/>
    <mergeCell ref="K16:K17"/>
  </mergeCells>
  <pageMargins left="1.6535433070866143" right="0.11811023622047245" top="0.27559055118110237" bottom="0.23622047244094491" header="0" footer="0"/>
  <pageSetup paperSize="9" scale="65" orientation="landscape"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8"/>
  <dimension ref="A1:BH514"/>
  <sheetViews>
    <sheetView showGridLines="0" zoomScale="90" zoomScaleNormal="90" workbookViewId="0">
      <selection activeCell="F7" sqref="F7"/>
    </sheetView>
  </sheetViews>
  <sheetFormatPr baseColWidth="10" defaultColWidth="11.42578125" defaultRowHeight="15" x14ac:dyDescent="0.25"/>
  <cols>
    <col min="1" max="1" width="5" style="55" customWidth="1"/>
    <col min="2" max="2" width="6.5703125" style="55" customWidth="1"/>
    <col min="3" max="3" width="6.42578125" style="55" customWidth="1"/>
    <col min="4" max="4" width="6.5703125" style="55" customWidth="1"/>
    <col min="5" max="5" width="5.5703125" style="55" customWidth="1"/>
    <col min="6" max="6" width="62.85546875" style="55" customWidth="1"/>
    <col min="7" max="7" width="17" style="55" customWidth="1"/>
    <col min="8" max="8" width="16.5703125" style="55" customWidth="1"/>
    <col min="9" max="9" width="14.85546875" style="55" customWidth="1"/>
    <col min="10" max="10" width="15.5703125" style="55" customWidth="1"/>
    <col min="11" max="11" width="11.42578125" style="56"/>
    <col min="12" max="16384" width="11.42578125" style="3"/>
  </cols>
  <sheetData>
    <row r="1" spans="1:60" customFormat="1" x14ac:dyDescent="0.25">
      <c r="C1" s="1"/>
      <c r="D1" s="1"/>
      <c r="E1" s="1"/>
      <c r="F1" s="1"/>
      <c r="G1" s="1"/>
      <c r="H1" s="1"/>
      <c r="I1" s="1"/>
      <c r="J1" s="1"/>
      <c r="K1" s="1"/>
      <c r="L1" s="1"/>
      <c r="M1" s="1"/>
      <c r="N1" s="1"/>
      <c r="O1" s="1"/>
      <c r="P1" s="105"/>
      <c r="Q1" s="103"/>
      <c r="R1" s="103"/>
      <c r="S1" s="103"/>
      <c r="T1" s="104"/>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row>
    <row r="2" spans="1:60" customFormat="1" ht="15.75" x14ac:dyDescent="0.25">
      <c r="C2" s="514"/>
      <c r="D2" s="1"/>
      <c r="E2" s="55"/>
      <c r="F2" s="515" t="str">
        <f>'[3]Formulario PPGR1'!H2</f>
        <v>Servicio Nacional de Salud</v>
      </c>
      <c r="G2" s="1"/>
      <c r="H2" s="1"/>
      <c r="I2" s="1"/>
      <c r="J2" s="1"/>
      <c r="K2" s="1"/>
      <c r="L2" s="1"/>
      <c r="M2" s="1"/>
      <c r="N2" s="1"/>
      <c r="O2" s="1"/>
      <c r="P2" s="105"/>
      <c r="Q2" s="103"/>
      <c r="R2" s="103"/>
      <c r="S2" s="103"/>
      <c r="T2" s="104"/>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row>
    <row r="3" spans="1:60" customFormat="1" x14ac:dyDescent="0.25">
      <c r="C3" s="514"/>
      <c r="D3" s="1"/>
      <c r="E3" s="55"/>
      <c r="F3" s="516" t="str">
        <f>'[3]Formulario PPGR1'!H3</f>
        <v>Dirección de Planificación y Desarrollo</v>
      </c>
      <c r="G3" s="1"/>
      <c r="H3" s="1"/>
      <c r="I3" s="1"/>
      <c r="J3" s="1"/>
      <c r="K3" s="1"/>
      <c r="L3" s="1"/>
      <c r="M3" s="1"/>
      <c r="N3" s="1"/>
      <c r="O3" s="1"/>
      <c r="P3" s="105"/>
      <c r="Q3" s="103"/>
      <c r="R3" s="103"/>
      <c r="S3" s="103"/>
      <c r="T3" s="104"/>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row>
    <row r="4" spans="1:60" customFormat="1" x14ac:dyDescent="0.25">
      <c r="C4" s="514"/>
      <c r="D4" s="1"/>
      <c r="E4" s="55"/>
      <c r="F4" s="433"/>
      <c r="G4" s="1"/>
      <c r="H4" s="1"/>
      <c r="I4" s="1"/>
      <c r="J4" s="1"/>
      <c r="K4" s="1"/>
      <c r="L4" s="1"/>
      <c r="M4" s="1"/>
      <c r="N4" s="1"/>
      <c r="O4" s="1"/>
      <c r="P4" s="105"/>
      <c r="Q4" s="103"/>
      <c r="R4" s="103"/>
      <c r="S4" s="103"/>
      <c r="T4" s="104"/>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row>
    <row r="5" spans="1:60" customFormat="1" x14ac:dyDescent="0.25">
      <c r="C5" s="514"/>
      <c r="D5" s="1"/>
      <c r="E5" s="55"/>
      <c r="F5" s="433" t="s">
        <v>476</v>
      </c>
      <c r="G5" s="1"/>
      <c r="H5" s="1"/>
      <c r="I5" s="1"/>
      <c r="J5" s="1"/>
      <c r="K5" s="1"/>
      <c r="L5" s="1"/>
      <c r="M5" s="1"/>
      <c r="N5" s="1"/>
      <c r="O5" s="1"/>
      <c r="P5" s="105"/>
      <c r="Q5" s="103"/>
      <c r="R5" s="103"/>
      <c r="S5" s="103"/>
      <c r="T5" s="104"/>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60" customFormat="1" x14ac:dyDescent="0.25">
      <c r="C6" s="1"/>
      <c r="D6" s="1"/>
      <c r="E6" s="55"/>
      <c r="F6" s="433" t="str">
        <f>'[3]Formulario PPGR1'!$N$3</f>
        <v>R8 - SRS Cibao Central</v>
      </c>
      <c r="G6" s="1"/>
      <c r="H6" s="1"/>
      <c r="I6" s="1"/>
      <c r="J6" s="1"/>
      <c r="K6" s="1"/>
      <c r="L6" s="1"/>
      <c r="M6" s="1"/>
      <c r="N6" s="1"/>
      <c r="O6" s="1"/>
      <c r="P6" s="1"/>
      <c r="Q6" s="1"/>
      <c r="R6" s="103"/>
      <c r="S6" s="103"/>
      <c r="T6" s="104"/>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row>
    <row r="7" spans="1:60" ht="16.5" customHeight="1" x14ac:dyDescent="0.2">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row>
    <row r="8" spans="1:60" ht="15.75" customHeight="1" x14ac:dyDescent="0.2">
      <c r="A8" s="48" t="s">
        <v>46</v>
      </c>
      <c r="B8" s="522"/>
      <c r="C8" s="522"/>
      <c r="D8" s="522"/>
      <c r="E8" s="522"/>
      <c r="F8" s="522"/>
      <c r="G8" s="522"/>
      <c r="H8" s="522"/>
      <c r="I8" s="522"/>
      <c r="J8" s="522"/>
      <c r="K8" s="523"/>
    </row>
    <row r="9" spans="1:60" ht="12.75" x14ac:dyDescent="0.2">
      <c r="A9" s="49" t="s">
        <v>74</v>
      </c>
      <c r="B9" s="524"/>
      <c r="C9" s="524"/>
      <c r="D9" s="524"/>
      <c r="E9" s="524"/>
      <c r="F9" s="524"/>
      <c r="G9" s="69"/>
      <c r="H9" s="525"/>
      <c r="I9" s="525"/>
      <c r="J9" s="525"/>
      <c r="K9" s="50"/>
    </row>
    <row r="10" spans="1:60" ht="12.75" x14ac:dyDescent="0.2">
      <c r="A10" s="49" t="s">
        <v>75</v>
      </c>
      <c r="B10" s="524"/>
      <c r="C10" s="524"/>
      <c r="D10" s="524"/>
      <c r="E10" s="524"/>
      <c r="F10" s="524"/>
      <c r="G10" s="70"/>
      <c r="H10" s="525"/>
      <c r="I10" s="525"/>
      <c r="J10" s="525"/>
      <c r="K10" s="50"/>
    </row>
    <row r="11" spans="1:60" ht="12.75" x14ac:dyDescent="0.2">
      <c r="A11" s="49" t="s">
        <v>475</v>
      </c>
      <c r="B11" s="524"/>
      <c r="C11" s="524"/>
      <c r="D11" s="524"/>
      <c r="E11" s="524"/>
      <c r="F11" s="524"/>
      <c r="G11" s="70"/>
      <c r="H11" s="525"/>
      <c r="I11" s="525"/>
      <c r="J11" s="525">
        <v>0.1</v>
      </c>
      <c r="K11" s="50"/>
    </row>
    <row r="12" spans="1:60" ht="12.75" x14ac:dyDescent="0.2">
      <c r="A12" s="49" t="s">
        <v>76</v>
      </c>
      <c r="B12" s="524"/>
      <c r="C12" s="524"/>
      <c r="D12" s="524"/>
      <c r="E12" s="524"/>
      <c r="F12" s="524"/>
      <c r="G12" s="70"/>
      <c r="H12" s="525"/>
      <c r="I12" s="525"/>
      <c r="J12" s="525"/>
      <c r="K12" s="50"/>
    </row>
    <row r="13" spans="1:60" ht="12.75" x14ac:dyDescent="0.2">
      <c r="A13" s="51" t="s">
        <v>70</v>
      </c>
      <c r="B13" s="524"/>
      <c r="C13" s="524"/>
      <c r="D13" s="524"/>
      <c r="E13" s="524"/>
      <c r="F13" s="524"/>
      <c r="G13" s="69"/>
      <c r="H13" s="525"/>
      <c r="I13" s="525"/>
      <c r="J13" s="525"/>
      <c r="K13" s="50"/>
    </row>
    <row r="14" spans="1:60" ht="13.5" thickBot="1" x14ac:dyDescent="0.25">
      <c r="A14" s="52" t="s">
        <v>77</v>
      </c>
      <c r="B14" s="528"/>
      <c r="C14" s="528"/>
      <c r="D14" s="528"/>
      <c r="E14" s="528"/>
      <c r="F14" s="528"/>
      <c r="G14" s="71">
        <f>SUM(G9:G13)</f>
        <v>0</v>
      </c>
      <c r="H14" s="529"/>
      <c r="I14" s="529"/>
      <c r="J14" s="529"/>
      <c r="K14" s="54"/>
    </row>
    <row r="15" spans="1:60" ht="15.75" customHeight="1" thickTop="1" x14ac:dyDescent="0.2">
      <c r="A15" s="530" t="s">
        <v>67</v>
      </c>
      <c r="B15" s="531"/>
      <c r="C15" s="531"/>
      <c r="D15" s="531"/>
      <c r="E15" s="531"/>
      <c r="F15" s="531"/>
      <c r="G15" s="531"/>
      <c r="H15" s="531"/>
      <c r="I15" s="531"/>
      <c r="J15" s="531"/>
      <c r="K15" s="532"/>
    </row>
    <row r="16" spans="1:60" ht="19.5" customHeight="1" x14ac:dyDescent="0.2">
      <c r="A16" s="624" t="s">
        <v>79</v>
      </c>
      <c r="B16" s="624" t="s">
        <v>65</v>
      </c>
      <c r="C16" s="624" t="s">
        <v>7</v>
      </c>
      <c r="D16" s="624" t="s">
        <v>66</v>
      </c>
      <c r="E16" s="624" t="s">
        <v>8</v>
      </c>
      <c r="F16" s="622" t="s">
        <v>78</v>
      </c>
      <c r="G16" s="625" t="s">
        <v>71</v>
      </c>
      <c r="H16" s="626"/>
      <c r="I16" s="627"/>
      <c r="J16" s="620" t="s">
        <v>325</v>
      </c>
      <c r="K16" s="620" t="s">
        <v>9</v>
      </c>
    </row>
    <row r="17" spans="1:11" ht="44.25" customHeight="1" x14ac:dyDescent="0.2">
      <c r="A17" s="624"/>
      <c r="B17" s="624"/>
      <c r="C17" s="624"/>
      <c r="D17" s="624"/>
      <c r="E17" s="624"/>
      <c r="F17" s="623"/>
      <c r="G17" s="421" t="s">
        <v>309</v>
      </c>
      <c r="H17" s="421" t="s">
        <v>72</v>
      </c>
      <c r="I17" s="421" t="s">
        <v>73</v>
      </c>
      <c r="J17" s="621"/>
      <c r="K17" s="621"/>
    </row>
    <row r="18" spans="1:11" ht="12.75" x14ac:dyDescent="0.2">
      <c r="A18" s="533">
        <v>2</v>
      </c>
      <c r="B18" s="534"/>
      <c r="C18" s="534"/>
      <c r="D18" s="534"/>
      <c r="E18" s="534"/>
      <c r="F18" s="535" t="s">
        <v>326</v>
      </c>
      <c r="G18" s="29" t="e">
        <f>+G19+G87+G218+G337+G395+G402+G485</f>
        <v>#VALUE!</v>
      </c>
      <c r="H18" s="29">
        <f>+H19+H87+H218+H337+H395+H402+H485</f>
        <v>0</v>
      </c>
      <c r="I18" s="29">
        <f>+I19+I87+I218+I337+I395+I402+I485</f>
        <v>1815992901.661139</v>
      </c>
      <c r="J18" s="29" t="e">
        <f>+J19+J87+J218+J337+J395+J402+J485</f>
        <v>#VALUE!</v>
      </c>
      <c r="K18" s="30">
        <f>+K19+K87+K218+K337+K395+K402+K485</f>
        <v>0</v>
      </c>
    </row>
    <row r="19" spans="1:11" ht="12.75" x14ac:dyDescent="0.2">
      <c r="A19" s="536">
        <v>2</v>
      </c>
      <c r="B19" s="537">
        <v>1</v>
      </c>
      <c r="C19" s="538"/>
      <c r="D19" s="538"/>
      <c r="E19" s="538"/>
      <c r="F19" s="539" t="s">
        <v>327</v>
      </c>
      <c r="G19" s="31">
        <f>+G20+G47+G63+G70+G78</f>
        <v>88912341.799999982</v>
      </c>
      <c r="H19" s="31">
        <f>+H20+H47+H63+H70+H78</f>
        <v>0</v>
      </c>
      <c r="I19" s="31">
        <f>+I20+I47+I63+I70+I78</f>
        <v>1144479131.4227915</v>
      </c>
      <c r="J19" s="31">
        <f>+J20+J47+J63+J70+J78</f>
        <v>1233391473.2227914</v>
      </c>
      <c r="K19" s="32">
        <f>+K20+K47+K63+K70+K78</f>
        <v>0</v>
      </c>
    </row>
    <row r="20" spans="1:11" ht="12.75" x14ac:dyDescent="0.2">
      <c r="A20" s="540">
        <v>2</v>
      </c>
      <c r="B20" s="541">
        <v>1</v>
      </c>
      <c r="C20" s="541">
        <v>1</v>
      </c>
      <c r="D20" s="541"/>
      <c r="E20" s="541"/>
      <c r="F20" s="542" t="s">
        <v>80</v>
      </c>
      <c r="G20" s="33">
        <f>+G21+G28+G36+G38+G40+G45</f>
        <v>86937189.479999989</v>
      </c>
      <c r="H20" s="33">
        <f>+H21+H28+H36+H38+H40+H45</f>
        <v>0</v>
      </c>
      <c r="I20" s="33">
        <f>+I21+I28+I36+I38+I40+I45</f>
        <v>1091099428.657264</v>
      </c>
      <c r="J20" s="33">
        <f>+J21+J28+J36+J38+J40+J45</f>
        <v>1178036618.137264</v>
      </c>
      <c r="K20" s="34">
        <f>+K21+K28+K36+K38+K40+K45</f>
        <v>0</v>
      </c>
    </row>
    <row r="21" spans="1:11" ht="12.75" x14ac:dyDescent="0.2">
      <c r="A21" s="543">
        <v>2</v>
      </c>
      <c r="B21" s="544">
        <v>1</v>
      </c>
      <c r="C21" s="544">
        <v>1</v>
      </c>
      <c r="D21" s="544">
        <v>1</v>
      </c>
      <c r="E21" s="544"/>
      <c r="F21" s="545" t="s">
        <v>81</v>
      </c>
      <c r="G21" s="35">
        <f>SUM(G22:G27)</f>
        <v>25946494.299999993</v>
      </c>
      <c r="H21" s="35">
        <f>SUM(H22:H27)</f>
        <v>0</v>
      </c>
      <c r="I21" s="35">
        <f>SUM(I22:I27)</f>
        <v>601960664.18999994</v>
      </c>
      <c r="J21" s="35">
        <f>SUM(J22:J27)</f>
        <v>627907158.49000001</v>
      </c>
      <c r="K21" s="36">
        <f>SUM(K22:K27)</f>
        <v>0</v>
      </c>
    </row>
    <row r="22" spans="1:11" ht="12.75" x14ac:dyDescent="0.2">
      <c r="A22" s="546">
        <v>2</v>
      </c>
      <c r="B22" s="547">
        <v>1</v>
      </c>
      <c r="C22" s="547">
        <v>1</v>
      </c>
      <c r="D22" s="547">
        <v>1</v>
      </c>
      <c r="E22" s="547" t="s">
        <v>314</v>
      </c>
      <c r="F22" s="548" t="s">
        <v>328</v>
      </c>
      <c r="G22" s="37">
        <f>+[10]PPNE5!H22+[11]PPNE5!H22+[12]PPNE5!H22+[13]PPNE5!H22+'[14]PPNE5 '!H22+[15]PPNE5!H22+[16]PPNE5!H22+[17]PPNE5!H22+[18]PPNE5!H22+[19]PPNE5!H22+[20]PPNE5!H22+[21]PPNE5!H22+[22]PPNE5!H22+[23]PPNE5!H22+[24]PPNE5!H22+'[25]PPNE5 cop'!H22+[26]PPNE5!H22</f>
        <v>1296000</v>
      </c>
      <c r="H22" s="37"/>
      <c r="I22" s="37">
        <f>+[10]PPNE5!J22+[11]PPNE5!J22+[12]PPNE5!J22+[13]PPNE5!J22+'[14]PPNE5 '!J22+[15]PPNE5!J22+[16]PPNE5!J22+[17]PPNE5!J22+[18]PPNE5!J22+[19]PPNE5!J22+[20]PPNE5!J22+[21]PPNE5!J22+[22]PPNE5!J22+[23]PPNE5!J22+[24]PPNE5!J22+'[25]PPNE5 cop'!J22+[26]PPNE5!J22</f>
        <v>548205046.09000003</v>
      </c>
      <c r="J22" s="63">
        <f t="shared" ref="J22:J27" si="0">SUBTOTAL(9,G22:I22)</f>
        <v>549501046.09000003</v>
      </c>
      <c r="K22" s="64" t="str">
        <f t="shared" ref="K22:K27" si="1">IFERROR(J22/$J$18*100,"0.00")</f>
        <v>0.00</v>
      </c>
    </row>
    <row r="23" spans="1:11" ht="12.75" x14ac:dyDescent="0.2">
      <c r="A23" s="546">
        <v>2</v>
      </c>
      <c r="B23" s="547">
        <v>1</v>
      </c>
      <c r="C23" s="547">
        <v>1</v>
      </c>
      <c r="D23" s="547">
        <v>1</v>
      </c>
      <c r="E23" s="547" t="s">
        <v>315</v>
      </c>
      <c r="F23" s="549" t="s">
        <v>82</v>
      </c>
      <c r="G23" s="37">
        <f>+[10]PPNE5!H23+[11]PPNE5!H23+[12]PPNE5!H23+[13]PPNE5!H23+'[14]PPNE5 '!H23+[15]PPNE5!H23+[16]PPNE5!H23+[17]PPNE5!H23+[18]PPNE5!H23+[19]PPNE5!H23+[20]PPNE5!H23+[21]PPNE5!H23+[22]PPNE5!H23+[23]PPNE5!H23+[24]PPNE5!H23+'[25]PPNE5 cop'!H23+[26]PPNE5!H23</f>
        <v>600000</v>
      </c>
      <c r="H23" s="37"/>
      <c r="I23" s="37">
        <f>+[10]PPNE5!J23+[11]PPNE5!J23+[12]PPNE5!J23+[13]PPNE5!J23+'[14]PPNE5 '!J23+[15]PPNE5!J23+[16]PPNE5!J23+[17]PPNE5!J23+[18]PPNE5!J23+[19]PPNE5!J23+[20]PPNE5!J23+[21]PPNE5!J23+[22]PPNE5!J23+[23]PPNE5!J23+[24]PPNE5!J23+'[25]PPNE5 cop'!J23+[26]PPNE5!J23</f>
        <v>29759123.799999997</v>
      </c>
      <c r="J23" s="63">
        <f t="shared" si="0"/>
        <v>30359123.799999997</v>
      </c>
      <c r="K23" s="64" t="str">
        <f t="shared" si="1"/>
        <v>0.00</v>
      </c>
    </row>
    <row r="24" spans="1:11" ht="12.75" x14ac:dyDescent="0.2">
      <c r="A24" s="546">
        <v>2</v>
      </c>
      <c r="B24" s="547">
        <v>1</v>
      </c>
      <c r="C24" s="547">
        <v>1</v>
      </c>
      <c r="D24" s="547">
        <v>1</v>
      </c>
      <c r="E24" s="547" t="s">
        <v>316</v>
      </c>
      <c r="F24" s="549" t="s">
        <v>329</v>
      </c>
      <c r="G24" s="37">
        <f>+[10]PPNE5!H24+[11]PPNE5!H24+[12]PPNE5!H24+[13]PPNE5!H24+'[14]PPNE5 '!H24+[15]PPNE5!H24+[16]PPNE5!H24+[17]PPNE5!H24+[18]PPNE5!H24+[19]PPNE5!H24+[20]PPNE5!H24+[21]PPNE5!H24+[22]PPNE5!H24+[23]PPNE5!H24+[24]PPNE5!H24+'[25]PPNE5 cop'!H24+[26]PPNE5!H24</f>
        <v>0</v>
      </c>
      <c r="H24" s="37"/>
      <c r="I24" s="37">
        <f>+[10]PPNE5!J24+[11]PPNE5!J24+[12]PPNE5!J24+[13]PPNE5!J24+'[14]PPNE5 '!J24+[15]PPNE5!J24+[16]PPNE5!J24+[17]PPNE5!J24+[18]PPNE5!J24+[19]PPNE5!J24+[20]PPNE5!J24+[21]PPNE5!J24+[22]PPNE5!J24+[23]PPNE5!J24+[24]PPNE5!J24+'[25]PPNE5 cop'!J24+[26]PPNE5!J24</f>
        <v>0</v>
      </c>
      <c r="J24" s="63">
        <f t="shared" si="0"/>
        <v>0</v>
      </c>
      <c r="K24" s="64" t="str">
        <f t="shared" si="1"/>
        <v>0.00</v>
      </c>
    </row>
    <row r="25" spans="1:11" ht="12.75" x14ac:dyDescent="0.2">
      <c r="A25" s="546">
        <v>2</v>
      </c>
      <c r="B25" s="547">
        <v>1</v>
      </c>
      <c r="C25" s="547">
        <v>1</v>
      </c>
      <c r="D25" s="547">
        <v>1</v>
      </c>
      <c r="E25" s="547" t="s">
        <v>317</v>
      </c>
      <c r="F25" s="549" t="s">
        <v>83</v>
      </c>
      <c r="G25" s="37">
        <f>+[10]PPNE5!H25+[11]PPNE5!H25+[12]PPNE5!H25+[13]PPNE5!H25+'[14]PPNE5 '!H25+[15]PPNE5!H25+[16]PPNE5!H25+[17]PPNE5!H25+[18]PPNE5!H25+[19]PPNE5!H25+[20]PPNE5!H25+[21]PPNE5!H25+[22]PPNE5!H25+[23]PPNE5!H25+[24]PPNE5!H25+'[25]PPNE5 cop'!H25+[26]PPNE5!H25</f>
        <v>0</v>
      </c>
      <c r="H25" s="37"/>
      <c r="I25" s="37">
        <f>+[10]PPNE5!J25+[11]PPNE5!J25+[12]PPNE5!J25+[13]PPNE5!J25+'[14]PPNE5 '!J25+[15]PPNE5!J25+[16]PPNE5!J25+[17]PPNE5!J25+[18]PPNE5!J25+[19]PPNE5!J25+[20]PPNE5!J25+[21]PPNE5!J25+[22]PPNE5!J25+[23]PPNE5!J25+[24]PPNE5!J25+'[25]PPNE5 cop'!J25+[26]PPNE5!J25</f>
        <v>0</v>
      </c>
      <c r="J25" s="63">
        <f t="shared" si="0"/>
        <v>0</v>
      </c>
      <c r="K25" s="64" t="str">
        <f t="shared" si="1"/>
        <v>0.00</v>
      </c>
    </row>
    <row r="26" spans="1:11" ht="12.75" x14ac:dyDescent="0.2">
      <c r="A26" s="546">
        <v>2</v>
      </c>
      <c r="B26" s="547">
        <v>1</v>
      </c>
      <c r="C26" s="547">
        <v>1</v>
      </c>
      <c r="D26" s="547">
        <v>1</v>
      </c>
      <c r="E26" s="547" t="s">
        <v>318</v>
      </c>
      <c r="F26" s="549" t="s">
        <v>84</v>
      </c>
      <c r="G26" s="37">
        <f>+[10]PPNE5!H26+[11]PPNE5!H26+[12]PPNE5!H26+[13]PPNE5!H26+'[14]PPNE5 '!H26+[15]PPNE5!H26+[16]PPNE5!H26+[17]PPNE5!H26+[18]PPNE5!H26+[19]PPNE5!H26+[20]PPNE5!H26+[21]PPNE5!H26+[22]PPNE5!H26+[23]PPNE5!H26+[24]PPNE5!H26+'[25]PPNE5 cop'!H26+[26]PPNE5!H26</f>
        <v>24050494.299999993</v>
      </c>
      <c r="H26" s="37"/>
      <c r="I26" s="37">
        <f>+[10]PPNE5!J26+[11]PPNE5!J26+[12]PPNE5!J26+[13]PPNE5!J26+'[14]PPNE5 '!J26+[15]PPNE5!J26+[16]PPNE5!J26+[17]PPNE5!J26+[18]PPNE5!J26+[19]PPNE5!J26+[20]PPNE5!J26+[21]PPNE5!J26+[22]PPNE5!J26+[23]PPNE5!J26+[24]PPNE5!J26+'[25]PPNE5 cop'!J26+[26]PPNE5!J26</f>
        <v>23996494.299999993</v>
      </c>
      <c r="J26" s="63">
        <f t="shared" si="0"/>
        <v>48046988.599999987</v>
      </c>
      <c r="K26" s="64" t="str">
        <f t="shared" si="1"/>
        <v>0.00</v>
      </c>
    </row>
    <row r="27" spans="1:11" ht="12.75" x14ac:dyDescent="0.2">
      <c r="A27" s="546">
        <v>2</v>
      </c>
      <c r="B27" s="547">
        <v>1</v>
      </c>
      <c r="C27" s="547">
        <v>1</v>
      </c>
      <c r="D27" s="547">
        <v>1</v>
      </c>
      <c r="E27" s="547" t="s">
        <v>330</v>
      </c>
      <c r="F27" s="549" t="s">
        <v>331</v>
      </c>
      <c r="G27" s="37">
        <f>+[10]PPNE5!H27+[11]PPNE5!H27+[12]PPNE5!H27+[13]PPNE5!H27+'[14]PPNE5 '!H27+[15]PPNE5!H27+[16]PPNE5!H27+[17]PPNE5!H27+[18]PPNE5!H27+[19]PPNE5!H27+[20]PPNE5!H27+[21]PPNE5!H27+[22]PPNE5!H27+[23]PPNE5!H27+[24]PPNE5!H27+'[25]PPNE5 cop'!H27+[26]PPNE5!H27</f>
        <v>0</v>
      </c>
      <c r="H27" s="37"/>
      <c r="I27" s="37">
        <f>+[10]PPNE5!J27+[11]PPNE5!J27+[12]PPNE5!J27+[13]PPNE5!J27+'[14]PPNE5 '!J27+[15]PPNE5!J27+[16]PPNE5!J27+[17]PPNE5!J27+[18]PPNE5!J27+[19]PPNE5!J27+[20]PPNE5!J27+[21]PPNE5!J27+[22]PPNE5!J27+[23]PPNE5!J27+[24]PPNE5!J27+'[25]PPNE5 cop'!J27+[26]PPNE5!J27</f>
        <v>0</v>
      </c>
      <c r="J27" s="63">
        <f t="shared" si="0"/>
        <v>0</v>
      </c>
      <c r="K27" s="64" t="str">
        <f t="shared" si="1"/>
        <v>0.00</v>
      </c>
    </row>
    <row r="28" spans="1:11" ht="12.75" x14ac:dyDescent="0.2">
      <c r="A28" s="543">
        <v>2</v>
      </c>
      <c r="B28" s="544">
        <v>1</v>
      </c>
      <c r="C28" s="544">
        <v>1</v>
      </c>
      <c r="D28" s="544">
        <v>2</v>
      </c>
      <c r="E28" s="544"/>
      <c r="F28" s="545" t="s">
        <v>85</v>
      </c>
      <c r="G28" s="35">
        <f>SUM(G29:G35)</f>
        <v>56142157.809999995</v>
      </c>
      <c r="H28" s="35">
        <f>SUM(H29:H35)</f>
        <v>0</v>
      </c>
      <c r="I28" s="35">
        <f>SUM(I29:I35)</f>
        <v>385857081.2382437</v>
      </c>
      <c r="J28" s="35">
        <f>SUM(J29:J35)</f>
        <v>441999239.0482437</v>
      </c>
      <c r="K28" s="36">
        <f>SUM(K29:K35)</f>
        <v>0</v>
      </c>
    </row>
    <row r="29" spans="1:11" ht="12.75" x14ac:dyDescent="0.2">
      <c r="A29" s="546">
        <v>2</v>
      </c>
      <c r="B29" s="547">
        <v>1</v>
      </c>
      <c r="C29" s="547">
        <v>1</v>
      </c>
      <c r="D29" s="547">
        <v>2</v>
      </c>
      <c r="E29" s="547" t="s">
        <v>314</v>
      </c>
      <c r="F29" s="549" t="s">
        <v>86</v>
      </c>
      <c r="G29" s="37">
        <f>+[10]PPNE5!H29+[11]PPNE5!H29+[12]PPNE5!H29+[13]PPNE5!H29+'[14]PPNE5 '!H29+[15]PPNE5!H29+[16]PPNE5!H29+[17]PPNE5!H29+[18]PPNE5!H29+[19]PPNE5!H29+[20]PPNE5!H29+[21]PPNE5!H29+[22]PPNE5!H29+[23]PPNE5!H29+[24]PPNE5!H29+'[25]PPNE5 cop'!H29+[26]PPNE5!H29</f>
        <v>15149200</v>
      </c>
      <c r="H29" s="37"/>
      <c r="I29" s="37">
        <f>+[10]PPNE5!J29+[11]PPNE5!J29+[12]PPNE5!J29+[13]PPNE5!J29+'[14]PPNE5 '!J29+[15]PPNE5!J29+[16]PPNE5!J29+[17]PPNE5!J29+[18]PPNE5!J29+[19]PPNE5!J29+[20]PPNE5!J29+[21]PPNE5!J29+[22]PPNE5!J29+[23]PPNE5!J29+[24]PPNE5!J29+'[25]PPNE5 cop'!J29+[26]PPNE5!J29</f>
        <v>338794345.74824369</v>
      </c>
      <c r="J29" s="63">
        <f t="shared" ref="J29:J35" si="2">SUBTOTAL(9,G29:I29)</f>
        <v>353943545.74824369</v>
      </c>
      <c r="K29" s="64" t="str">
        <f t="shared" ref="K29:K35" si="3">IFERROR(J29/$J$18*100,"0.00")</f>
        <v>0.00</v>
      </c>
    </row>
    <row r="30" spans="1:11" ht="12.75" x14ac:dyDescent="0.2">
      <c r="A30" s="546">
        <v>2</v>
      </c>
      <c r="B30" s="547">
        <v>1</v>
      </c>
      <c r="C30" s="547">
        <v>1</v>
      </c>
      <c r="D30" s="547">
        <v>2</v>
      </c>
      <c r="E30" s="547" t="s">
        <v>315</v>
      </c>
      <c r="F30" s="549" t="s">
        <v>87</v>
      </c>
      <c r="G30" s="37">
        <f>+[10]PPNE5!H30+[11]PPNE5!H30+[12]PPNE5!H30+[13]PPNE5!H30+'[14]PPNE5 '!H30+[15]PPNE5!H30+[16]PPNE5!H30+[17]PPNE5!H30+[18]PPNE5!H30+[19]PPNE5!H30+[20]PPNE5!H30+[21]PPNE5!H30+[22]PPNE5!H30+[23]PPNE5!H30+[24]PPNE5!H30+'[25]PPNE5 cop'!H30+[26]PPNE5!H30</f>
        <v>38809298.439999998</v>
      </c>
      <c r="H30" s="37"/>
      <c r="I30" s="37">
        <f>+[10]PPNE5!J30+[11]PPNE5!J30+[12]PPNE5!J30+[13]PPNE5!J30+'[14]PPNE5 '!J30+[15]PPNE5!J30+[16]PPNE5!J30+[17]PPNE5!J30+[18]PPNE5!J30+[19]PPNE5!J30+[20]PPNE5!J30+[21]PPNE5!J30+[22]PPNE5!J30+[23]PPNE5!J30+[24]PPNE5!J30+'[25]PPNE5 cop'!J30+[26]PPNE5!J30</f>
        <v>43669298.439999998</v>
      </c>
      <c r="J30" s="63">
        <f t="shared" si="2"/>
        <v>82478596.879999995</v>
      </c>
      <c r="K30" s="64" t="str">
        <f t="shared" si="3"/>
        <v>0.00</v>
      </c>
    </row>
    <row r="31" spans="1:11" ht="12.75" x14ac:dyDescent="0.2">
      <c r="A31" s="546">
        <v>2</v>
      </c>
      <c r="B31" s="547">
        <v>1</v>
      </c>
      <c r="C31" s="547">
        <v>1</v>
      </c>
      <c r="D31" s="547">
        <v>2</v>
      </c>
      <c r="E31" s="547" t="s">
        <v>316</v>
      </c>
      <c r="F31" s="549" t="s">
        <v>23</v>
      </c>
      <c r="G31" s="37">
        <f>+[10]PPNE5!H31+[11]PPNE5!H31+[12]PPNE5!H31+[13]PPNE5!H31+'[14]PPNE5 '!H31+[15]PPNE5!H31+[16]PPNE5!H31+[17]PPNE5!H31+[18]PPNE5!H31+[19]PPNE5!H31+[20]PPNE5!H31+[21]PPNE5!H31+[22]PPNE5!H31+[23]PPNE5!H31+[24]PPNE5!H31+'[25]PPNE5 cop'!H31+[26]PPNE5!H31</f>
        <v>1233659.3700000001</v>
      </c>
      <c r="H31" s="37"/>
      <c r="I31" s="37">
        <f>+[10]PPNE5!J31+[11]PPNE5!J31+[12]PPNE5!J31+[13]PPNE5!J31+'[14]PPNE5 '!J31+[15]PPNE5!J31+[16]PPNE5!J31+[17]PPNE5!J31+[18]PPNE5!J31+[19]PPNE5!J31+[20]PPNE5!J31+[21]PPNE5!J31+[22]PPNE5!J31+[23]PPNE5!J31+[24]PPNE5!J31+'[25]PPNE5 cop'!J31+[26]PPNE5!J31</f>
        <v>1349659.37</v>
      </c>
      <c r="J31" s="63">
        <f t="shared" si="2"/>
        <v>2583318.7400000002</v>
      </c>
      <c r="K31" s="64" t="str">
        <f t="shared" si="3"/>
        <v>0.00</v>
      </c>
    </row>
    <row r="32" spans="1:11" ht="12.75" x14ac:dyDescent="0.2">
      <c r="A32" s="546">
        <v>2</v>
      </c>
      <c r="B32" s="547">
        <v>1</v>
      </c>
      <c r="C32" s="547">
        <v>1</v>
      </c>
      <c r="D32" s="547">
        <v>2</v>
      </c>
      <c r="E32" s="547" t="s">
        <v>317</v>
      </c>
      <c r="F32" s="549" t="s">
        <v>88</v>
      </c>
      <c r="G32" s="37">
        <f>+[10]PPNE5!H32+[11]PPNE5!H32+[12]PPNE5!H32+[13]PPNE5!H32+'[14]PPNE5 '!H32+[15]PPNE5!H32+[16]PPNE5!H32+[17]PPNE5!H32+[18]PPNE5!H32+[19]PPNE5!H32+[20]PPNE5!H32+[21]PPNE5!H32+[22]PPNE5!H32+[23]PPNE5!H32+[24]PPNE5!H32+'[25]PPNE5 cop'!H32+[26]PPNE5!H32</f>
        <v>950000</v>
      </c>
      <c r="H32" s="37"/>
      <c r="I32" s="37">
        <f>+[10]PPNE5!J32+[11]PPNE5!J32+[12]PPNE5!J32+[13]PPNE5!J32+'[14]PPNE5 '!J32+[15]PPNE5!J32+[16]PPNE5!J32+[17]PPNE5!J32+[18]PPNE5!J32+[19]PPNE5!J32+[20]PPNE5!J32+[21]PPNE5!J32+[22]PPNE5!J32+[23]PPNE5!J32+[24]PPNE5!J32+'[25]PPNE5 cop'!J32+[26]PPNE5!J32</f>
        <v>2021277.68</v>
      </c>
      <c r="J32" s="63">
        <f t="shared" si="2"/>
        <v>2971277.6799999997</v>
      </c>
      <c r="K32" s="64" t="str">
        <f t="shared" si="3"/>
        <v>0.00</v>
      </c>
    </row>
    <row r="33" spans="1:11" ht="12.75" x14ac:dyDescent="0.2">
      <c r="A33" s="546">
        <v>2</v>
      </c>
      <c r="B33" s="547">
        <v>1</v>
      </c>
      <c r="C33" s="547">
        <v>1</v>
      </c>
      <c r="D33" s="547">
        <v>2</v>
      </c>
      <c r="E33" s="547" t="s">
        <v>318</v>
      </c>
      <c r="F33" s="549" t="s">
        <v>89</v>
      </c>
      <c r="G33" s="37">
        <f>+[10]PPNE5!H33+[11]PPNE5!H33+[12]PPNE5!H33+[13]PPNE5!H33+'[14]PPNE5 '!H33+[15]PPNE5!H33+[16]PPNE5!H33+[17]PPNE5!H33+[18]PPNE5!H33+[19]PPNE5!H33+[20]PPNE5!H33+[21]PPNE5!H33+[22]PPNE5!H33+[23]PPNE5!H33+[24]PPNE5!H33+'[25]PPNE5 cop'!H33+[26]PPNE5!H33</f>
        <v>0</v>
      </c>
      <c r="H33" s="37"/>
      <c r="I33" s="37">
        <f>+[10]PPNE5!J33+[11]PPNE5!J33+[12]PPNE5!J33+[13]PPNE5!J33+'[14]PPNE5 '!J33+[15]PPNE5!J33+[16]PPNE5!J33+[17]PPNE5!J33+[18]PPNE5!J33+[19]PPNE5!J33+[20]PPNE5!J33+[21]PPNE5!J33+[22]PPNE5!J33+[23]PPNE5!J33+[24]PPNE5!J33+'[25]PPNE5 cop'!J33+[26]PPNE5!J33</f>
        <v>0</v>
      </c>
      <c r="J33" s="63">
        <f t="shared" si="2"/>
        <v>0</v>
      </c>
      <c r="K33" s="64" t="str">
        <f t="shared" si="3"/>
        <v>0.00</v>
      </c>
    </row>
    <row r="34" spans="1:11" ht="12.75" x14ac:dyDescent="0.2">
      <c r="A34" s="546">
        <v>2</v>
      </c>
      <c r="B34" s="547">
        <v>1</v>
      </c>
      <c r="C34" s="547">
        <v>1</v>
      </c>
      <c r="D34" s="547">
        <v>2</v>
      </c>
      <c r="E34" s="547" t="s">
        <v>330</v>
      </c>
      <c r="F34" s="549" t="s">
        <v>90</v>
      </c>
      <c r="G34" s="37">
        <f>+[10]PPNE5!H34+[11]PPNE5!H34+[12]PPNE5!H34+[13]PPNE5!H34+'[14]PPNE5 '!H34+[15]PPNE5!H34+[16]PPNE5!H34+[17]PPNE5!H34+[18]PPNE5!H34+[19]PPNE5!H34+[20]PPNE5!H34+[21]PPNE5!H34+[22]PPNE5!H34+[23]PPNE5!H34+[24]PPNE5!H34+'[25]PPNE5 cop'!H34+[26]PPNE5!H34</f>
        <v>0</v>
      </c>
      <c r="H34" s="37"/>
      <c r="I34" s="37">
        <f>+[10]PPNE5!J34+[11]PPNE5!J34+[12]PPNE5!J34+[13]PPNE5!J34+'[14]PPNE5 '!J34+[15]PPNE5!J34+[16]PPNE5!J34+[17]PPNE5!J34+[18]PPNE5!J34+[19]PPNE5!J34+[20]PPNE5!J34+[21]PPNE5!J34+[22]PPNE5!J34+[23]PPNE5!J34+[24]PPNE5!J34+'[25]PPNE5 cop'!J34+[26]PPNE5!J34</f>
        <v>0</v>
      </c>
      <c r="J34" s="63">
        <f t="shared" si="2"/>
        <v>0</v>
      </c>
      <c r="K34" s="64" t="str">
        <f t="shared" si="3"/>
        <v>0.00</v>
      </c>
    </row>
    <row r="35" spans="1:11" ht="12.75" x14ac:dyDescent="0.2">
      <c r="A35" s="546">
        <v>2</v>
      </c>
      <c r="B35" s="547">
        <v>1</v>
      </c>
      <c r="C35" s="547">
        <v>1</v>
      </c>
      <c r="D35" s="547">
        <v>2</v>
      </c>
      <c r="E35" s="547" t="s">
        <v>332</v>
      </c>
      <c r="F35" s="549" t="s">
        <v>25</v>
      </c>
      <c r="G35" s="37">
        <f>+[10]PPNE5!H35+[11]PPNE5!H35+[12]PPNE5!H35+[13]PPNE5!H35+'[14]PPNE5 '!H35+[15]PPNE5!H35+[16]PPNE5!H35+[17]PPNE5!H35+[18]PPNE5!H35+[19]PPNE5!H35+[20]PPNE5!H35+[21]PPNE5!H35+[22]PPNE5!H35+[23]PPNE5!H35+[24]PPNE5!H35+'[25]PPNE5 cop'!H35+[26]PPNE5!H35</f>
        <v>0</v>
      </c>
      <c r="H35" s="37"/>
      <c r="I35" s="37">
        <f>+[10]PPNE5!J35+[11]PPNE5!J35+[12]PPNE5!J35+[13]PPNE5!J35+'[14]PPNE5 '!J35+[15]PPNE5!J35+[16]PPNE5!J35+[17]PPNE5!J35+[18]PPNE5!J35+[19]PPNE5!J35+[20]PPNE5!J35+[21]PPNE5!J35+[22]PPNE5!J35+[23]PPNE5!J35+[24]PPNE5!J35+'[25]PPNE5 cop'!J35+[26]PPNE5!J35</f>
        <v>22500</v>
      </c>
      <c r="J35" s="63">
        <f t="shared" si="2"/>
        <v>22500</v>
      </c>
      <c r="K35" s="64" t="str">
        <f t="shared" si="3"/>
        <v>0.00</v>
      </c>
    </row>
    <row r="36" spans="1:11" ht="12.75" x14ac:dyDescent="0.2">
      <c r="A36" s="543">
        <v>2</v>
      </c>
      <c r="B36" s="544">
        <v>1</v>
      </c>
      <c r="C36" s="544">
        <v>1</v>
      </c>
      <c r="D36" s="544">
        <v>3</v>
      </c>
      <c r="E36" s="544"/>
      <c r="F36" s="545" t="s">
        <v>91</v>
      </c>
      <c r="G36" s="35">
        <f>G37</f>
        <v>295900</v>
      </c>
      <c r="H36" s="35">
        <f>H37</f>
        <v>0</v>
      </c>
      <c r="I36" s="35">
        <f>I37</f>
        <v>295900</v>
      </c>
      <c r="J36" s="35">
        <f>J37</f>
        <v>591800</v>
      </c>
      <c r="K36" s="36" t="str">
        <f>K37</f>
        <v>0.00</v>
      </c>
    </row>
    <row r="37" spans="1:11" ht="12.75" x14ac:dyDescent="0.2">
      <c r="A37" s="546">
        <v>2</v>
      </c>
      <c r="B37" s="547">
        <v>1</v>
      </c>
      <c r="C37" s="547">
        <v>1</v>
      </c>
      <c r="D37" s="547">
        <v>3</v>
      </c>
      <c r="E37" s="547" t="s">
        <v>314</v>
      </c>
      <c r="F37" s="549" t="s">
        <v>91</v>
      </c>
      <c r="G37" s="37">
        <f>+[10]PPNE5!H37+[11]PPNE5!H37+[12]PPNE5!H37+[13]PPNE5!H37+'[14]PPNE5 '!H37+[15]PPNE5!H37+[16]PPNE5!H37+[17]PPNE5!H37+[18]PPNE5!H37+[19]PPNE5!H37+[20]PPNE5!H37+[21]PPNE5!H37+[22]PPNE5!H37+[23]PPNE5!H37+[24]PPNE5!H37+'[25]PPNE5 cop'!H37+[26]PPNE5!H37</f>
        <v>295900</v>
      </c>
      <c r="H37" s="37"/>
      <c r="I37" s="37">
        <f>+[10]PPNE5!J37+[11]PPNE5!J37+[12]PPNE5!J37+[13]PPNE5!J37+'[14]PPNE5 '!J37+[15]PPNE5!J37+[16]PPNE5!J37+[17]PPNE5!J37+[18]PPNE5!J37+[19]PPNE5!J37+[20]PPNE5!J37+[21]PPNE5!J37+[22]PPNE5!J37+[23]PPNE5!J37+[24]PPNE5!J37+'[25]PPNE5 cop'!J37+[26]PPNE5!J37</f>
        <v>295900</v>
      </c>
      <c r="J37" s="63">
        <f>SUBTOTAL(9,G37:I37)</f>
        <v>591800</v>
      </c>
      <c r="K37" s="64" t="str">
        <f>IFERROR(J37/$J$18*100,"0.00")</f>
        <v>0.00</v>
      </c>
    </row>
    <row r="38" spans="1:11" ht="12.75" x14ac:dyDescent="0.2">
      <c r="A38" s="543">
        <v>2</v>
      </c>
      <c r="B38" s="544">
        <v>1</v>
      </c>
      <c r="C38" s="544">
        <v>1</v>
      </c>
      <c r="D38" s="544">
        <v>4</v>
      </c>
      <c r="E38" s="544"/>
      <c r="F38" s="545" t="s">
        <v>333</v>
      </c>
      <c r="G38" s="35">
        <f>G39</f>
        <v>4193537.37</v>
      </c>
      <c r="H38" s="35">
        <f>H39</f>
        <v>0</v>
      </c>
      <c r="I38" s="35">
        <f>I39</f>
        <v>92571683.229020312</v>
      </c>
      <c r="J38" s="35">
        <f>J39</f>
        <v>96765220.599020317</v>
      </c>
      <c r="K38" s="36" t="str">
        <f>K39</f>
        <v>0.00</v>
      </c>
    </row>
    <row r="39" spans="1:11" ht="12.75" x14ac:dyDescent="0.2">
      <c r="A39" s="546">
        <v>2</v>
      </c>
      <c r="B39" s="547">
        <v>1</v>
      </c>
      <c r="C39" s="547">
        <v>1</v>
      </c>
      <c r="D39" s="547">
        <v>4</v>
      </c>
      <c r="E39" s="547" t="s">
        <v>314</v>
      </c>
      <c r="F39" s="549" t="s">
        <v>333</v>
      </c>
      <c r="G39" s="37">
        <f>+[10]PPNE5!H39+[11]PPNE5!H39+[12]PPNE5!H39+[13]PPNE5!H39+'[14]PPNE5 '!H39+[15]PPNE5!H39+[16]PPNE5!H39+[17]PPNE5!H39+[18]PPNE5!H39+[19]PPNE5!H39+[20]PPNE5!H39+[21]PPNE5!H39+[22]PPNE5!H39+[23]PPNE5!H39+[24]PPNE5!H39+'[25]PPNE5 cop'!H39+[26]PPNE5!H39</f>
        <v>4193537.37</v>
      </c>
      <c r="H39" s="37"/>
      <c r="I39" s="37">
        <f>+[10]PPNE5!J39+[11]PPNE5!J39+[12]PPNE5!J39+[13]PPNE5!J39+'[14]PPNE5 '!J39+[15]PPNE5!J39+[16]PPNE5!J39+[17]PPNE5!J39+[18]PPNE5!J39+[19]PPNE5!J39+[20]PPNE5!J39+[21]PPNE5!J39+[22]PPNE5!J39+[23]PPNE5!J39+[24]PPNE5!J39+'[25]PPNE5 cop'!J39+[26]PPNE5!J39</f>
        <v>92571683.229020312</v>
      </c>
      <c r="J39" s="63">
        <f>SUBTOTAL(9,G39:I39)</f>
        <v>96765220.599020317</v>
      </c>
      <c r="K39" s="64" t="str">
        <f>IFERROR(J39/$J$18*100,"0.00")</f>
        <v>0.00</v>
      </c>
    </row>
    <row r="40" spans="1:11" ht="12.75" x14ac:dyDescent="0.2">
      <c r="A40" s="543">
        <v>2</v>
      </c>
      <c r="B40" s="544">
        <v>1</v>
      </c>
      <c r="C40" s="544">
        <v>1</v>
      </c>
      <c r="D40" s="544">
        <v>5</v>
      </c>
      <c r="E40" s="544"/>
      <c r="F40" s="545" t="s">
        <v>334</v>
      </c>
      <c r="G40" s="35">
        <f>SUM(G41:G44)</f>
        <v>309100</v>
      </c>
      <c r="H40" s="35">
        <f>SUM(H41:H44)</f>
        <v>0</v>
      </c>
      <c r="I40" s="35">
        <f>SUM(I41:I44)</f>
        <v>10309100</v>
      </c>
      <c r="J40" s="35">
        <f>SUM(J41:J44)</f>
        <v>10618200</v>
      </c>
      <c r="K40" s="36">
        <f>SUM(K41:K44)</f>
        <v>0</v>
      </c>
    </row>
    <row r="41" spans="1:11" ht="12.75" x14ac:dyDescent="0.2">
      <c r="A41" s="546">
        <v>2</v>
      </c>
      <c r="B41" s="547">
        <v>1</v>
      </c>
      <c r="C41" s="547">
        <v>1</v>
      </c>
      <c r="D41" s="547">
        <v>5</v>
      </c>
      <c r="E41" s="547" t="s">
        <v>314</v>
      </c>
      <c r="F41" s="39" t="s">
        <v>334</v>
      </c>
      <c r="G41" s="37">
        <f>+[10]PPNE5!H41+[11]PPNE5!H41+[12]PPNE5!H41+[13]PPNE5!H41+'[14]PPNE5 '!H41+[15]PPNE5!H41+[16]PPNE5!H41+[17]PPNE5!H41+[18]PPNE5!H41+[19]PPNE5!H41+[20]PPNE5!H41+[21]PPNE5!H41+[22]PPNE5!H41+[23]PPNE5!H41+[24]PPNE5!H41+'[25]PPNE5 cop'!H41+[26]PPNE5!H41</f>
        <v>0</v>
      </c>
      <c r="H41" s="37"/>
      <c r="I41" s="37">
        <f>+[10]PPNE5!J41+[11]PPNE5!J41+[12]PPNE5!J41+[13]PPNE5!J41+'[14]PPNE5 '!J41+[15]PPNE5!J41+[16]PPNE5!J41+[17]PPNE5!J41+[18]PPNE5!J41+[19]PPNE5!J41+[20]PPNE5!J41+[21]PPNE5!J41+[22]PPNE5!J41+[23]PPNE5!J41+[24]PPNE5!J41+'[25]PPNE5 cop'!J41+[26]PPNE5!J41</f>
        <v>0</v>
      </c>
      <c r="J41" s="63">
        <f>SUBTOTAL(9,G41:I41)</f>
        <v>0</v>
      </c>
      <c r="K41" s="64" t="str">
        <f>IFERROR(J41/$J$18*100,"0.00")</f>
        <v>0.00</v>
      </c>
    </row>
    <row r="42" spans="1:11" ht="12.75" x14ac:dyDescent="0.2">
      <c r="A42" s="546">
        <v>2</v>
      </c>
      <c r="B42" s="547">
        <v>1</v>
      </c>
      <c r="C42" s="547">
        <v>1</v>
      </c>
      <c r="D42" s="547">
        <v>5</v>
      </c>
      <c r="E42" s="547" t="s">
        <v>315</v>
      </c>
      <c r="F42" s="549" t="s">
        <v>92</v>
      </c>
      <c r="G42" s="37">
        <f>+[10]PPNE5!H42+[11]PPNE5!H42+[12]PPNE5!H42+[13]PPNE5!H42+'[14]PPNE5 '!H42+[15]PPNE5!H42+[16]PPNE5!H42+[17]PPNE5!H42+[18]PPNE5!H42+[19]PPNE5!H42+[20]PPNE5!H42+[21]PPNE5!H42+[22]PPNE5!H42+[23]PPNE5!H42+[24]PPNE5!H42+'[25]PPNE5 cop'!H42+[26]PPNE5!H42</f>
        <v>0</v>
      </c>
      <c r="H42" s="37"/>
      <c r="I42" s="37">
        <f>+[10]PPNE5!J42+[11]PPNE5!J42+[12]PPNE5!J42+[13]PPNE5!J42+'[14]PPNE5 '!J42+[15]PPNE5!J42+[16]PPNE5!J42+[17]PPNE5!J42+[18]PPNE5!J42+[19]PPNE5!J42+[20]PPNE5!J42+[21]PPNE5!J42+[22]PPNE5!J42+[23]PPNE5!J42+[24]PPNE5!J42+'[25]PPNE5 cop'!J42+[26]PPNE5!J42</f>
        <v>10000000</v>
      </c>
      <c r="J42" s="63">
        <f>SUBTOTAL(9,G42:I42)</f>
        <v>10000000</v>
      </c>
      <c r="K42" s="64" t="str">
        <f>IFERROR(J42/$J$18*100,"0.00")</f>
        <v>0.00</v>
      </c>
    </row>
    <row r="43" spans="1:11" ht="12.75" x14ac:dyDescent="0.2">
      <c r="A43" s="546">
        <v>2</v>
      </c>
      <c r="B43" s="547">
        <v>1</v>
      </c>
      <c r="C43" s="547">
        <v>1</v>
      </c>
      <c r="D43" s="547">
        <v>5</v>
      </c>
      <c r="E43" s="547" t="s">
        <v>316</v>
      </c>
      <c r="F43" s="549" t="s">
        <v>335</v>
      </c>
      <c r="G43" s="37">
        <f>+[10]PPNE5!H43+[11]PPNE5!H43+[12]PPNE5!H43+[13]PPNE5!H43+'[14]PPNE5 '!H43+[15]PPNE5!H43+[16]PPNE5!H43+[17]PPNE5!H43+[18]PPNE5!H43+[19]PPNE5!H43+[20]PPNE5!H43+[21]PPNE5!H43+[22]PPNE5!H43+[23]PPNE5!H43+[24]PPNE5!H43+'[25]PPNE5 cop'!H43+[26]PPNE5!H43</f>
        <v>0</v>
      </c>
      <c r="H43" s="37"/>
      <c r="I43" s="37">
        <f>+[10]PPNE5!J43+[11]PPNE5!J43+[12]PPNE5!J43+[13]PPNE5!J43+'[14]PPNE5 '!J43+[15]PPNE5!J43+[16]PPNE5!J43+[17]PPNE5!J43+[18]PPNE5!J43+[19]PPNE5!J43+[20]PPNE5!J43+[21]PPNE5!J43+[22]PPNE5!J43+[23]PPNE5!J43+[24]PPNE5!J43+'[25]PPNE5 cop'!J43+[26]PPNE5!J43</f>
        <v>0</v>
      </c>
      <c r="J43" s="63">
        <f>SUBTOTAL(9,G43:I43)</f>
        <v>0</v>
      </c>
      <c r="K43" s="64" t="str">
        <f>IFERROR(J43/$J$18*100,"0.00")</f>
        <v>0.00</v>
      </c>
    </row>
    <row r="44" spans="1:11" ht="12.75" x14ac:dyDescent="0.2">
      <c r="A44" s="546">
        <v>2</v>
      </c>
      <c r="B44" s="547">
        <v>1</v>
      </c>
      <c r="C44" s="547">
        <v>1</v>
      </c>
      <c r="D44" s="547">
        <v>5</v>
      </c>
      <c r="E44" s="547" t="s">
        <v>317</v>
      </c>
      <c r="F44" s="549" t="s">
        <v>311</v>
      </c>
      <c r="G44" s="37">
        <f>+[10]PPNE5!H44+[11]PPNE5!H44+[12]PPNE5!H44+[13]PPNE5!H44+'[14]PPNE5 '!H44+[15]PPNE5!H44+[16]PPNE5!H44+[17]PPNE5!H44+[18]PPNE5!H44+[19]PPNE5!H44+[20]PPNE5!H44+[21]PPNE5!H44+[22]PPNE5!H44+[23]PPNE5!H44+[24]PPNE5!H44+'[25]PPNE5 cop'!H44+[26]PPNE5!H44</f>
        <v>309100</v>
      </c>
      <c r="H44" s="37"/>
      <c r="I44" s="37">
        <f>+[10]PPNE5!J44+[11]PPNE5!J44+[12]PPNE5!J44+[13]PPNE5!J44+'[14]PPNE5 '!J44+[15]PPNE5!J44+[16]PPNE5!J44+[17]PPNE5!J44+[18]PPNE5!J44+[19]PPNE5!J44+[20]PPNE5!J44+[21]PPNE5!J44+[22]PPNE5!J44+[23]PPNE5!J44+[24]PPNE5!J44+'[25]PPNE5 cop'!J44+[26]PPNE5!J44</f>
        <v>309100</v>
      </c>
      <c r="J44" s="63">
        <f>SUBTOTAL(9,G44:I44)</f>
        <v>618200</v>
      </c>
      <c r="K44" s="64" t="str">
        <f>IFERROR(J44/$J$18*100,"0.00")</f>
        <v>0.00</v>
      </c>
    </row>
    <row r="45" spans="1:11" ht="12.75" x14ac:dyDescent="0.2">
      <c r="A45" s="543">
        <v>2</v>
      </c>
      <c r="B45" s="544">
        <v>1</v>
      </c>
      <c r="C45" s="544">
        <v>1</v>
      </c>
      <c r="D45" s="544">
        <v>6</v>
      </c>
      <c r="E45" s="544"/>
      <c r="F45" s="545" t="s">
        <v>336</v>
      </c>
      <c r="G45" s="35">
        <f>G46</f>
        <v>50000</v>
      </c>
      <c r="H45" s="35">
        <f>H46</f>
        <v>0</v>
      </c>
      <c r="I45" s="35">
        <f>I46</f>
        <v>105000</v>
      </c>
      <c r="J45" s="35">
        <f>J46</f>
        <v>155000</v>
      </c>
      <c r="K45" s="36" t="str">
        <f>K46</f>
        <v>0.00</v>
      </c>
    </row>
    <row r="46" spans="1:11" ht="12.75" x14ac:dyDescent="0.2">
      <c r="A46" s="546">
        <v>2</v>
      </c>
      <c r="B46" s="547">
        <v>1</v>
      </c>
      <c r="C46" s="547">
        <v>1</v>
      </c>
      <c r="D46" s="547">
        <v>6</v>
      </c>
      <c r="E46" s="547" t="s">
        <v>314</v>
      </c>
      <c r="F46" s="549" t="s">
        <v>336</v>
      </c>
      <c r="G46" s="37">
        <f>+[10]PPNE5!H46+[11]PPNE5!H46+[12]PPNE5!H46+[13]PPNE5!H46+'[14]PPNE5 '!H46+[15]PPNE5!H46+[16]PPNE5!H46+[17]PPNE5!H46+[18]PPNE5!H46+[19]PPNE5!H46+[20]PPNE5!H46+[21]PPNE5!H46+[22]PPNE5!H46+[23]PPNE5!H46+[24]PPNE5!H46+'[25]PPNE5 cop'!H46+[26]PPNE5!H46</f>
        <v>50000</v>
      </c>
      <c r="H46" s="37"/>
      <c r="I46" s="37">
        <f>+[10]PPNE5!J46+[11]PPNE5!J46+[12]PPNE5!J46+[13]PPNE5!J46+'[14]PPNE5 '!J46+[15]PPNE5!J46+[16]PPNE5!J46+[17]PPNE5!J46+[18]PPNE5!J46+[19]PPNE5!J46+[20]PPNE5!J46+[21]PPNE5!J46+[22]PPNE5!J46+[23]PPNE5!J46+[24]PPNE5!J46+'[25]PPNE5 cop'!J46+[26]PPNE5!J46</f>
        <v>105000</v>
      </c>
      <c r="J46" s="63">
        <f>SUBTOTAL(9,G46:I46)</f>
        <v>155000</v>
      </c>
      <c r="K46" s="64" t="str">
        <f>IFERROR(J46/$J$18*100,"0.00")</f>
        <v>0.00</v>
      </c>
    </row>
    <row r="47" spans="1:11" ht="12.75" x14ac:dyDescent="0.2">
      <c r="A47" s="540">
        <v>2</v>
      </c>
      <c r="B47" s="541">
        <v>1</v>
      </c>
      <c r="C47" s="541">
        <v>2</v>
      </c>
      <c r="D47" s="541"/>
      <c r="E47" s="541"/>
      <c r="F47" s="542" t="s">
        <v>10</v>
      </c>
      <c r="G47" s="33">
        <f>+G48+G50+G61</f>
        <v>1444880</v>
      </c>
      <c r="H47" s="33">
        <f>+H48+H50+H61</f>
        <v>0</v>
      </c>
      <c r="I47" s="33">
        <f>+I48+I50+I61</f>
        <v>2253330</v>
      </c>
      <c r="J47" s="33">
        <f>+J48+J50+J61</f>
        <v>3698210</v>
      </c>
      <c r="K47" s="34">
        <f>+K48+K50+K61</f>
        <v>0</v>
      </c>
    </row>
    <row r="48" spans="1:11" ht="12.75" x14ac:dyDescent="0.2">
      <c r="A48" s="543">
        <v>2</v>
      </c>
      <c r="B48" s="544">
        <v>1</v>
      </c>
      <c r="C48" s="544">
        <v>2</v>
      </c>
      <c r="D48" s="544">
        <v>1</v>
      </c>
      <c r="E48" s="544"/>
      <c r="F48" s="545" t="s">
        <v>93</v>
      </c>
      <c r="G48" s="35">
        <f>G49</f>
        <v>0</v>
      </c>
      <c r="H48" s="35">
        <f>H49</f>
        <v>0</v>
      </c>
      <c r="I48" s="35">
        <f>I49</f>
        <v>0</v>
      </c>
      <c r="J48" s="35">
        <f>J49</f>
        <v>0</v>
      </c>
      <c r="K48" s="36" t="str">
        <f>K49</f>
        <v>0.00</v>
      </c>
    </row>
    <row r="49" spans="1:11" ht="12.75" x14ac:dyDescent="0.2">
      <c r="A49" s="546">
        <v>2</v>
      </c>
      <c r="B49" s="547">
        <v>1</v>
      </c>
      <c r="C49" s="547">
        <v>2</v>
      </c>
      <c r="D49" s="547">
        <v>1</v>
      </c>
      <c r="E49" s="547" t="s">
        <v>314</v>
      </c>
      <c r="F49" s="549" t="s">
        <v>93</v>
      </c>
      <c r="G49" s="37">
        <f>+[10]PPNE5!H49+[11]PPNE5!H49+[12]PPNE5!H49+[13]PPNE5!H49+'[14]PPNE5 '!H49+[15]PPNE5!H49+[16]PPNE5!H49+[17]PPNE5!H49+[18]PPNE5!H49+[19]PPNE5!H49+[20]PPNE5!H49+[21]PPNE5!H49+[22]PPNE5!H49+[23]PPNE5!H49+[24]PPNE5!H49+'[25]PPNE5 cop'!H49+[26]PPNE5!H49</f>
        <v>0</v>
      </c>
      <c r="H49" s="37"/>
      <c r="I49" s="37">
        <f>+[10]PPNE5!J49+[11]PPNE5!J49+[12]PPNE5!J49+[13]PPNE5!J49+'[14]PPNE5 '!J49+[15]PPNE5!J49+[16]PPNE5!J49+[17]PPNE5!J49+[18]PPNE5!J49+[19]PPNE5!J49+[20]PPNE5!J49+[21]PPNE5!J49+[22]PPNE5!J49+[23]PPNE5!J49+[24]PPNE5!J49+'[25]PPNE5 cop'!J49+[26]PPNE5!J49</f>
        <v>0</v>
      </c>
      <c r="J49" s="63">
        <f>SUBTOTAL(9,G49:I49)</f>
        <v>0</v>
      </c>
      <c r="K49" s="64" t="str">
        <f>IFERROR(J49/$J$18*100,"0.00")</f>
        <v>0.00</v>
      </c>
    </row>
    <row r="50" spans="1:11" ht="12.75" x14ac:dyDescent="0.2">
      <c r="A50" s="543">
        <v>2</v>
      </c>
      <c r="B50" s="544">
        <v>1</v>
      </c>
      <c r="C50" s="544">
        <v>2</v>
      </c>
      <c r="D50" s="544">
        <v>2</v>
      </c>
      <c r="E50" s="544"/>
      <c r="F50" s="545" t="s">
        <v>94</v>
      </c>
      <c r="G50" s="35">
        <f>SUM(G51:G60)</f>
        <v>1444880</v>
      </c>
      <c r="H50" s="35">
        <f>SUM(H51:H60)</f>
        <v>0</v>
      </c>
      <c r="I50" s="35">
        <f>SUM(I51:I60)</f>
        <v>2253330</v>
      </c>
      <c r="J50" s="35">
        <f>SUM(J51:J60)</f>
        <v>3698210</v>
      </c>
      <c r="K50" s="36">
        <f>SUM(K51:K60)</f>
        <v>0</v>
      </c>
    </row>
    <row r="51" spans="1:11" ht="12.75" x14ac:dyDescent="0.2">
      <c r="A51" s="546">
        <v>2</v>
      </c>
      <c r="B51" s="547">
        <v>1</v>
      </c>
      <c r="C51" s="547">
        <v>2</v>
      </c>
      <c r="D51" s="547">
        <v>2</v>
      </c>
      <c r="E51" s="547" t="s">
        <v>314</v>
      </c>
      <c r="F51" s="549" t="s">
        <v>95</v>
      </c>
      <c r="G51" s="37">
        <f>+[10]PPNE5!H51+[11]PPNE5!H51+[12]PPNE5!H51+[13]PPNE5!H51+'[14]PPNE5 '!H51+[15]PPNE5!H51+[16]PPNE5!H51+[17]PPNE5!H51+[18]PPNE5!H51+[19]PPNE5!H51+[20]PPNE5!H51+[21]PPNE5!H51+[22]PPNE5!H51+[23]PPNE5!H51+[24]PPNE5!H51+'[25]PPNE5 cop'!H51+[26]PPNE5!H51</f>
        <v>990680</v>
      </c>
      <c r="H51" s="37"/>
      <c r="I51" s="37">
        <f>+[10]PPNE5!J51+[11]PPNE5!J51+[12]PPNE5!J51+[13]PPNE5!J51+'[14]PPNE5 '!J51+[15]PPNE5!J51+[16]PPNE5!J51+[17]PPNE5!J51+[18]PPNE5!J51+[19]PPNE5!J51+[20]PPNE5!J51+[21]PPNE5!J51+[22]PPNE5!J51+[23]PPNE5!J51+[24]PPNE5!J51+'[25]PPNE5 cop'!J51+[26]PPNE5!J51</f>
        <v>990680</v>
      </c>
      <c r="J51" s="63">
        <f t="shared" ref="J51:J60" si="4">SUBTOTAL(9,G51:I51)</f>
        <v>1981360</v>
      </c>
      <c r="K51" s="64" t="str">
        <f t="shared" ref="K51:K60" si="5">IFERROR(J51/$J$18*100,"0.00")</f>
        <v>0.00</v>
      </c>
    </row>
    <row r="52" spans="1:11" ht="12.75" x14ac:dyDescent="0.2">
      <c r="A52" s="546">
        <v>2</v>
      </c>
      <c r="B52" s="547">
        <v>1</v>
      </c>
      <c r="C52" s="547">
        <v>2</v>
      </c>
      <c r="D52" s="547">
        <v>2</v>
      </c>
      <c r="E52" s="547" t="s">
        <v>315</v>
      </c>
      <c r="F52" s="549" t="s">
        <v>96</v>
      </c>
      <c r="G52" s="37">
        <f>+[10]PPNE5!H52+[11]PPNE5!H52+[12]PPNE5!H52+[13]PPNE5!H52+'[14]PPNE5 '!H52+[15]PPNE5!H52+[16]PPNE5!H52+[17]PPNE5!H52+[18]PPNE5!H52+[19]PPNE5!H52+[20]PPNE5!H52+[21]PPNE5!H52+[22]PPNE5!H52+[23]PPNE5!H52+[24]PPNE5!H52+'[25]PPNE5 cop'!H52+[26]PPNE5!H52</f>
        <v>0</v>
      </c>
      <c r="H52" s="37"/>
      <c r="I52" s="37">
        <f>+[10]PPNE5!J52+[11]PPNE5!J52+[12]PPNE5!J52+[13]PPNE5!J52+'[14]PPNE5 '!J52+[15]PPNE5!J52+[16]PPNE5!J52+[17]PPNE5!J52+[18]PPNE5!J52+[19]PPNE5!J52+[20]PPNE5!J52+[21]PPNE5!J52+[22]PPNE5!J52+[23]PPNE5!J52+[24]PPNE5!J52+'[25]PPNE5 cop'!J52+[26]PPNE5!J52</f>
        <v>0</v>
      </c>
      <c r="J52" s="63">
        <f t="shared" si="4"/>
        <v>0</v>
      </c>
      <c r="K52" s="64" t="str">
        <f t="shared" si="5"/>
        <v>0.00</v>
      </c>
    </row>
    <row r="53" spans="1:11" ht="12.75" x14ac:dyDescent="0.2">
      <c r="A53" s="546">
        <v>2</v>
      </c>
      <c r="B53" s="547">
        <v>1</v>
      </c>
      <c r="C53" s="547">
        <v>2</v>
      </c>
      <c r="D53" s="547">
        <v>2</v>
      </c>
      <c r="E53" s="547" t="s">
        <v>316</v>
      </c>
      <c r="F53" s="550" t="s">
        <v>97</v>
      </c>
      <c r="G53" s="37">
        <f>+[10]PPNE5!H53+[11]PPNE5!H53+[12]PPNE5!H53+[13]PPNE5!H53+'[14]PPNE5 '!H53+[15]PPNE5!H53+[16]PPNE5!H53+[17]PPNE5!H53+[18]PPNE5!H53+[19]PPNE5!H53+[20]PPNE5!H53+[21]PPNE5!H53+[22]PPNE5!H53+[23]PPNE5!H53+[24]PPNE5!H53+'[25]PPNE5 cop'!H53+[26]PPNE5!H53</f>
        <v>0</v>
      </c>
      <c r="H53" s="37"/>
      <c r="I53" s="37">
        <f>+[10]PPNE5!J53+[11]PPNE5!J53+[12]PPNE5!J53+[13]PPNE5!J53+'[14]PPNE5 '!J53+[15]PPNE5!J53+[16]PPNE5!J53+[17]PPNE5!J53+[18]PPNE5!J53+[19]PPNE5!J53+[20]PPNE5!J53+[21]PPNE5!J53+[22]PPNE5!J53+[23]PPNE5!J53+[24]PPNE5!J53+'[25]PPNE5 cop'!J53+[26]PPNE5!J53</f>
        <v>0</v>
      </c>
      <c r="J53" s="63">
        <f t="shared" si="4"/>
        <v>0</v>
      </c>
      <c r="K53" s="64" t="str">
        <f t="shared" si="5"/>
        <v>0.00</v>
      </c>
    </row>
    <row r="54" spans="1:11" ht="12.75" x14ac:dyDescent="0.2">
      <c r="A54" s="546">
        <v>2</v>
      </c>
      <c r="B54" s="547">
        <v>1</v>
      </c>
      <c r="C54" s="547">
        <v>2</v>
      </c>
      <c r="D54" s="547">
        <v>2</v>
      </c>
      <c r="E54" s="547" t="s">
        <v>317</v>
      </c>
      <c r="F54" s="549" t="s">
        <v>98</v>
      </c>
      <c r="G54" s="37">
        <f>+[10]PPNE5!H54+[11]PPNE5!H54+[12]PPNE5!H54+[13]PPNE5!H54+'[14]PPNE5 '!H54+[15]PPNE5!H54+[16]PPNE5!H54+[17]PPNE5!H54+[18]PPNE5!H54+[19]PPNE5!H54+[20]PPNE5!H54+[21]PPNE5!H54+[22]PPNE5!H54+[23]PPNE5!H54+[24]PPNE5!H54+'[25]PPNE5 cop'!H54+[26]PPNE5!H54</f>
        <v>0</v>
      </c>
      <c r="H54" s="37"/>
      <c r="I54" s="37">
        <f>+[10]PPNE5!J54+[11]PPNE5!J54+[12]PPNE5!J54+[13]PPNE5!J54+'[14]PPNE5 '!J54+[15]PPNE5!J54+[16]PPNE5!J54+[17]PPNE5!J54+[18]PPNE5!J54+[19]PPNE5!J54+[20]PPNE5!J54+[21]PPNE5!J54+[22]PPNE5!J54+[23]PPNE5!J54+[24]PPNE5!J54+'[25]PPNE5 cop'!J54+[26]PPNE5!J54</f>
        <v>0</v>
      </c>
      <c r="J54" s="63">
        <f t="shared" si="4"/>
        <v>0</v>
      </c>
      <c r="K54" s="64" t="str">
        <f t="shared" si="5"/>
        <v>0.00</v>
      </c>
    </row>
    <row r="55" spans="1:11" ht="12.75" x14ac:dyDescent="0.2">
      <c r="A55" s="546">
        <v>2</v>
      </c>
      <c r="B55" s="547">
        <v>1</v>
      </c>
      <c r="C55" s="547">
        <v>2</v>
      </c>
      <c r="D55" s="547">
        <v>2</v>
      </c>
      <c r="E55" s="547" t="s">
        <v>318</v>
      </c>
      <c r="F55" s="549" t="s">
        <v>99</v>
      </c>
      <c r="G55" s="37">
        <f>+[10]PPNE5!H55+[11]PPNE5!H55+[12]PPNE5!H55+[13]PPNE5!H55+'[14]PPNE5 '!H55+[15]PPNE5!H55+[16]PPNE5!H55+[17]PPNE5!H55+[18]PPNE5!H55+[19]PPNE5!H55+[20]PPNE5!H55+[21]PPNE5!H55+[22]PPNE5!H55+[23]PPNE5!H55+[24]PPNE5!H55+'[25]PPNE5 cop'!H55+[26]PPNE5!H55</f>
        <v>0</v>
      </c>
      <c r="H55" s="37"/>
      <c r="I55" s="37">
        <f>+[10]PPNE5!J55+[11]PPNE5!J55+[12]PPNE5!J55+[13]PPNE5!J55+'[14]PPNE5 '!J55+[15]PPNE5!J55+[16]PPNE5!J55+[17]PPNE5!J55+[18]PPNE5!J55+[19]PPNE5!J55+[20]PPNE5!J55+[21]PPNE5!J55+[22]PPNE5!J55+[23]PPNE5!J55+[24]PPNE5!J55+'[25]PPNE5 cop'!J55+[26]PPNE5!J55</f>
        <v>808450</v>
      </c>
      <c r="J55" s="63">
        <f t="shared" si="4"/>
        <v>808450</v>
      </c>
      <c r="K55" s="64" t="str">
        <f t="shared" si="5"/>
        <v>0.00</v>
      </c>
    </row>
    <row r="56" spans="1:11" ht="12.75" x14ac:dyDescent="0.2">
      <c r="A56" s="546">
        <v>2</v>
      </c>
      <c r="B56" s="547">
        <v>1</v>
      </c>
      <c r="C56" s="547">
        <v>2</v>
      </c>
      <c r="D56" s="547">
        <v>2</v>
      </c>
      <c r="E56" s="547" t="s">
        <v>330</v>
      </c>
      <c r="F56" s="549" t="s">
        <v>100</v>
      </c>
      <c r="G56" s="37">
        <f>+[10]PPNE5!H56+[11]PPNE5!H56+[12]PPNE5!H56+[13]PPNE5!H56+'[14]PPNE5 '!H56+[15]PPNE5!H56+[16]PPNE5!H56+[17]PPNE5!H56+[18]PPNE5!H56+[19]PPNE5!H56+[20]PPNE5!H56+[21]PPNE5!H56+[22]PPNE5!H56+[23]PPNE5!H56+[24]PPNE5!H56+'[25]PPNE5 cop'!H56+[26]PPNE5!H56</f>
        <v>0</v>
      </c>
      <c r="H56" s="37"/>
      <c r="I56" s="37">
        <f>+[10]PPNE5!J56+[11]PPNE5!J56+[12]PPNE5!J56+[13]PPNE5!J56+'[14]PPNE5 '!J56+[15]PPNE5!J56+[16]PPNE5!J56+[17]PPNE5!J56+[18]PPNE5!J56+[19]PPNE5!J56+[20]PPNE5!J56+[21]PPNE5!J56+[22]PPNE5!J56+[23]PPNE5!J56+[24]PPNE5!J56+'[25]PPNE5 cop'!J56+[26]PPNE5!J56</f>
        <v>0</v>
      </c>
      <c r="J56" s="63">
        <f t="shared" si="4"/>
        <v>0</v>
      </c>
      <c r="K56" s="64" t="str">
        <f t="shared" si="5"/>
        <v>0.00</v>
      </c>
    </row>
    <row r="57" spans="1:11" ht="12.75" x14ac:dyDescent="0.2">
      <c r="A57" s="546">
        <v>2</v>
      </c>
      <c r="B57" s="547">
        <v>1</v>
      </c>
      <c r="C57" s="547">
        <v>2</v>
      </c>
      <c r="D57" s="547">
        <v>2</v>
      </c>
      <c r="E57" s="547" t="s">
        <v>332</v>
      </c>
      <c r="F57" s="549" t="s">
        <v>101</v>
      </c>
      <c r="G57" s="37">
        <f>+[10]PPNE5!H57+[11]PPNE5!H57+[12]PPNE5!H57+[13]PPNE5!H57+'[14]PPNE5 '!H57+[15]PPNE5!H57+[16]PPNE5!H57+[17]PPNE5!H57+[18]PPNE5!H57+[19]PPNE5!H57+[20]PPNE5!H57+[21]PPNE5!H57+[22]PPNE5!H57+[23]PPNE5!H57+[24]PPNE5!H57+'[25]PPNE5 cop'!H57+[26]PPNE5!H57</f>
        <v>0</v>
      </c>
      <c r="H57" s="37"/>
      <c r="I57" s="37">
        <f>+[10]PPNE5!J57+[11]PPNE5!J57+[12]PPNE5!J57+[13]PPNE5!J57+'[14]PPNE5 '!J57+[15]PPNE5!J57+[16]PPNE5!J57+[17]PPNE5!J57+[18]PPNE5!J57+[19]PPNE5!J57+[20]PPNE5!J57+[21]PPNE5!J57+[22]PPNE5!J57+[23]PPNE5!J57+[24]PPNE5!J57+'[25]PPNE5 cop'!J57+[26]PPNE5!J57</f>
        <v>0</v>
      </c>
      <c r="J57" s="63">
        <f t="shared" si="4"/>
        <v>0</v>
      </c>
      <c r="K57" s="64" t="str">
        <f t="shared" si="5"/>
        <v>0.00</v>
      </c>
    </row>
    <row r="58" spans="1:11" ht="12.75" x14ac:dyDescent="0.2">
      <c r="A58" s="546">
        <v>2</v>
      </c>
      <c r="B58" s="547">
        <v>1</v>
      </c>
      <c r="C58" s="547">
        <v>2</v>
      </c>
      <c r="D58" s="547">
        <v>2</v>
      </c>
      <c r="E58" s="547" t="s">
        <v>337</v>
      </c>
      <c r="F58" s="549" t="s">
        <v>102</v>
      </c>
      <c r="G58" s="37">
        <f>+[10]PPNE5!H58+[11]PPNE5!H58+[12]PPNE5!H58+[13]PPNE5!H58+'[14]PPNE5 '!H58+[15]PPNE5!H58+[16]PPNE5!H58+[17]PPNE5!H58+[18]PPNE5!H58+[19]PPNE5!H58+[20]PPNE5!H58+[21]PPNE5!H58+[22]PPNE5!H58+[23]PPNE5!H58+[24]PPNE5!H58+'[25]PPNE5 cop'!H58+[26]PPNE5!H58</f>
        <v>120000</v>
      </c>
      <c r="H58" s="37"/>
      <c r="I58" s="37">
        <f>+[10]PPNE5!J58+[11]PPNE5!J58+[12]PPNE5!J58+[13]PPNE5!J58+'[14]PPNE5 '!J58+[15]PPNE5!J58+[16]PPNE5!J58+[17]PPNE5!J58+[18]PPNE5!J58+[19]PPNE5!J58+[20]PPNE5!J58+[21]PPNE5!J58+[22]PPNE5!J58+[23]PPNE5!J58+[24]PPNE5!J58+'[25]PPNE5 cop'!J58+[26]PPNE5!J58</f>
        <v>120000</v>
      </c>
      <c r="J58" s="63">
        <f t="shared" si="4"/>
        <v>240000</v>
      </c>
      <c r="K58" s="64" t="str">
        <f t="shared" si="5"/>
        <v>0.00</v>
      </c>
    </row>
    <row r="59" spans="1:11" ht="12.75" x14ac:dyDescent="0.2">
      <c r="A59" s="546">
        <v>2</v>
      </c>
      <c r="B59" s="547">
        <v>1</v>
      </c>
      <c r="C59" s="547">
        <v>2</v>
      </c>
      <c r="D59" s="547">
        <v>2</v>
      </c>
      <c r="E59" s="547" t="s">
        <v>338</v>
      </c>
      <c r="F59" s="549" t="s">
        <v>103</v>
      </c>
      <c r="G59" s="37">
        <f>+[10]PPNE5!H59+[11]PPNE5!H59+[12]PPNE5!H59+[13]PPNE5!H59+'[14]PPNE5 '!H59+[15]PPNE5!H59+[16]PPNE5!H59+[17]PPNE5!H59+[18]PPNE5!H59+[19]PPNE5!H59+[20]PPNE5!H59+[21]PPNE5!H59+[22]PPNE5!H59+[23]PPNE5!H59+[24]PPNE5!H59+'[25]PPNE5 cop'!H59+[26]PPNE5!H59</f>
        <v>0</v>
      </c>
      <c r="H59" s="37"/>
      <c r="I59" s="37">
        <f>+[10]PPNE5!J59+[11]PPNE5!J59+[12]PPNE5!J59+[13]PPNE5!J59+'[14]PPNE5 '!J59+[15]PPNE5!J59+[16]PPNE5!J59+[17]PPNE5!J59+[18]PPNE5!J59+[19]PPNE5!J59+[20]PPNE5!J59+[21]PPNE5!J59+[22]PPNE5!J59+[23]PPNE5!J59+[24]PPNE5!J59+'[25]PPNE5 cop'!J59+[26]PPNE5!J59</f>
        <v>0</v>
      </c>
      <c r="J59" s="63">
        <f t="shared" si="4"/>
        <v>0</v>
      </c>
      <c r="K59" s="64" t="str">
        <f t="shared" si="5"/>
        <v>0.00</v>
      </c>
    </row>
    <row r="60" spans="1:11" ht="12.75" x14ac:dyDescent="0.2">
      <c r="A60" s="546">
        <v>2</v>
      </c>
      <c r="B60" s="547">
        <v>1</v>
      </c>
      <c r="C60" s="547">
        <v>2</v>
      </c>
      <c r="D60" s="547">
        <v>2</v>
      </c>
      <c r="E60" s="547" t="s">
        <v>339</v>
      </c>
      <c r="F60" s="550" t="s">
        <v>104</v>
      </c>
      <c r="G60" s="37">
        <f>+[10]PPNE5!H60+[11]PPNE5!H60+[12]PPNE5!H60+[13]PPNE5!H60+'[14]PPNE5 '!H60+[15]PPNE5!H60+[16]PPNE5!H60+[17]PPNE5!H60+[18]PPNE5!H60+[19]PPNE5!H60+[20]PPNE5!H60+[21]PPNE5!H60+[22]PPNE5!H60+[23]PPNE5!H60+[24]PPNE5!H60+'[25]PPNE5 cop'!H60+[26]PPNE5!H60</f>
        <v>334200</v>
      </c>
      <c r="H60" s="37"/>
      <c r="I60" s="37">
        <f>+[10]PPNE5!J60+[11]PPNE5!J60+[12]PPNE5!J60+[13]PPNE5!J60+'[14]PPNE5 '!J60+[15]PPNE5!J60+[16]PPNE5!J60+[17]PPNE5!J60+[18]PPNE5!J60+[19]PPNE5!J60+[20]PPNE5!J60+[21]PPNE5!J60+[22]PPNE5!J60+[23]PPNE5!J60+[24]PPNE5!J60+'[25]PPNE5 cop'!J60+[26]PPNE5!J60</f>
        <v>334200</v>
      </c>
      <c r="J60" s="63">
        <f t="shared" si="4"/>
        <v>668400</v>
      </c>
      <c r="K60" s="64" t="str">
        <f t="shared" si="5"/>
        <v>0.00</v>
      </c>
    </row>
    <row r="61" spans="1:11" ht="12.75" x14ac:dyDescent="0.2">
      <c r="A61" s="543">
        <v>2</v>
      </c>
      <c r="B61" s="544">
        <v>1</v>
      </c>
      <c r="C61" s="544">
        <v>2</v>
      </c>
      <c r="D61" s="544">
        <v>3</v>
      </c>
      <c r="E61" s="544"/>
      <c r="F61" s="545" t="s">
        <v>24</v>
      </c>
      <c r="G61" s="35">
        <f>G62</f>
        <v>0</v>
      </c>
      <c r="H61" s="35">
        <f>H62</f>
        <v>0</v>
      </c>
      <c r="I61" s="35">
        <f>I62</f>
        <v>0</v>
      </c>
      <c r="J61" s="35">
        <f>J62</f>
        <v>0</v>
      </c>
      <c r="K61" s="36" t="str">
        <f>K62</f>
        <v>0.00</v>
      </c>
    </row>
    <row r="62" spans="1:11" ht="12.75" x14ac:dyDescent="0.2">
      <c r="A62" s="546">
        <v>2</v>
      </c>
      <c r="B62" s="547">
        <v>1</v>
      </c>
      <c r="C62" s="547">
        <v>2</v>
      </c>
      <c r="D62" s="547">
        <v>3</v>
      </c>
      <c r="E62" s="547" t="s">
        <v>314</v>
      </c>
      <c r="F62" s="549" t="s">
        <v>24</v>
      </c>
      <c r="G62" s="37">
        <f>+[10]PPNE5!H62+[11]PPNE5!H62+[12]PPNE5!H62+[13]PPNE5!H62+'[14]PPNE5 '!H62+[15]PPNE5!H62+[16]PPNE5!H62+[17]PPNE5!H62+[18]PPNE5!H62+[19]PPNE5!H62+[20]PPNE5!H62+[21]PPNE5!H62+[22]PPNE5!H62+[23]PPNE5!H62+[24]PPNE5!H62+'[25]PPNE5 cop'!H62+[26]PPNE5!H62</f>
        <v>0</v>
      </c>
      <c r="H62" s="37"/>
      <c r="I62" s="37">
        <f>+[10]PPNE5!J62+[11]PPNE5!J62+[12]PPNE5!J62+[13]PPNE5!J62+'[14]PPNE5 '!J62+[15]PPNE5!J62+[16]PPNE5!J62+[17]PPNE5!J62+[18]PPNE5!J62+[19]PPNE5!J62+[20]PPNE5!J62+[21]PPNE5!J62+[22]PPNE5!J62+[23]PPNE5!J62+[24]PPNE5!J62+'[25]PPNE5 cop'!J62+[26]PPNE5!J62</f>
        <v>0</v>
      </c>
      <c r="J62" s="63">
        <f>SUBTOTAL(9,G62:I62)</f>
        <v>0</v>
      </c>
      <c r="K62" s="64" t="str">
        <f>IFERROR(J62/$J$18*100,"0.00")</f>
        <v>0.00</v>
      </c>
    </row>
    <row r="63" spans="1:11" ht="12.75" x14ac:dyDescent="0.2">
      <c r="A63" s="540">
        <v>2</v>
      </c>
      <c r="B63" s="541">
        <v>1</v>
      </c>
      <c r="C63" s="541">
        <v>3</v>
      </c>
      <c r="D63" s="541"/>
      <c r="E63" s="541"/>
      <c r="F63" s="542" t="s">
        <v>26</v>
      </c>
      <c r="G63" s="33">
        <f>G64+G67</f>
        <v>45000</v>
      </c>
      <c r="H63" s="33">
        <f>H64+H67</f>
        <v>0</v>
      </c>
      <c r="I63" s="33">
        <f>I64+I67</f>
        <v>348200</v>
      </c>
      <c r="J63" s="33">
        <f>J64+J67</f>
        <v>393200</v>
      </c>
      <c r="K63" s="34">
        <f>K64+K67</f>
        <v>0</v>
      </c>
    </row>
    <row r="64" spans="1:11" ht="12.75" x14ac:dyDescent="0.2">
      <c r="A64" s="543">
        <v>2</v>
      </c>
      <c r="B64" s="544">
        <v>1</v>
      </c>
      <c r="C64" s="544">
        <v>3</v>
      </c>
      <c r="D64" s="544">
        <v>1</v>
      </c>
      <c r="E64" s="544"/>
      <c r="F64" s="551" t="s">
        <v>105</v>
      </c>
      <c r="G64" s="35">
        <f>SUM(G65:G66)</f>
        <v>35000</v>
      </c>
      <c r="H64" s="35">
        <f>SUM(H65:H66)</f>
        <v>0</v>
      </c>
      <c r="I64" s="35">
        <f>SUM(I65:I66)</f>
        <v>338200</v>
      </c>
      <c r="J64" s="35">
        <f>SUM(J65:J66)</f>
        <v>373200</v>
      </c>
      <c r="K64" s="36">
        <f>SUM(K65:K66)</f>
        <v>0</v>
      </c>
    </row>
    <row r="65" spans="1:11" ht="12.75" x14ac:dyDescent="0.2">
      <c r="A65" s="552">
        <v>2</v>
      </c>
      <c r="B65" s="553">
        <v>1</v>
      </c>
      <c r="C65" s="553">
        <v>3</v>
      </c>
      <c r="D65" s="553">
        <v>1</v>
      </c>
      <c r="E65" s="553" t="s">
        <v>314</v>
      </c>
      <c r="F65" s="554" t="s">
        <v>106</v>
      </c>
      <c r="G65" s="37">
        <f>+[10]PPNE5!H65+[11]PPNE5!H65+[12]PPNE5!H65+[13]PPNE5!H65+'[14]PPNE5 '!H65+[15]PPNE5!H65+[16]PPNE5!H65+[17]PPNE5!H65+[18]PPNE5!H65+[19]PPNE5!H65+[20]PPNE5!H65+[21]PPNE5!H65+[22]PPNE5!H65+[23]PPNE5!H65+[24]PPNE5!H65+'[25]PPNE5 cop'!H65+[26]PPNE5!H65</f>
        <v>35000</v>
      </c>
      <c r="H65" s="37"/>
      <c r="I65" s="37">
        <f>+[10]PPNE5!J65+[11]PPNE5!J65+[12]PPNE5!J65+[13]PPNE5!J65+'[14]PPNE5 '!J65+[15]PPNE5!J65+[16]PPNE5!J65+[17]PPNE5!J65+[18]PPNE5!J65+[19]PPNE5!J65+[20]PPNE5!J65+[21]PPNE5!J65+[22]PPNE5!J65+[23]PPNE5!J65+[24]PPNE5!J65+'[25]PPNE5 cop'!J65+[26]PPNE5!J65</f>
        <v>338200</v>
      </c>
      <c r="J65" s="65">
        <f>SUBTOTAL(9,G65:I65)</f>
        <v>373200</v>
      </c>
      <c r="K65" s="66" t="str">
        <f>IFERROR(J65/$J$18*100,"0.00")</f>
        <v>0.00</v>
      </c>
    </row>
    <row r="66" spans="1:11" ht="12.75" x14ac:dyDescent="0.2">
      <c r="A66" s="555">
        <v>2</v>
      </c>
      <c r="B66" s="547">
        <v>1</v>
      </c>
      <c r="C66" s="547">
        <v>3</v>
      </c>
      <c r="D66" s="547">
        <v>1</v>
      </c>
      <c r="E66" s="547" t="s">
        <v>315</v>
      </c>
      <c r="F66" s="556" t="s">
        <v>107</v>
      </c>
      <c r="G66" s="37"/>
      <c r="H66" s="37"/>
      <c r="I66" s="37">
        <f>+'[27]PPNE5 '!J66+[28]PPNE5!J66+[29]PPNE5!J66+[30]PPNE5!J66+[31]PPNE5!J66+[32]PPNE5!J66+[33]PPNE5!J66+'[34]PPNE5 '!J66+[35]PPNE5!J66+[36]PPNE5!J66+[37]PPNE5!J66+[38]PPNE5!J66+[39]PPNE5!J67+[40]PPNE5!J66+[41]PPNE5!J66+[42]PPNE5!J66+[43]PPNE5!J66</f>
        <v>0</v>
      </c>
      <c r="J66" s="63">
        <f>SUBTOTAL(9,G66:I66)</f>
        <v>0</v>
      </c>
      <c r="K66" s="64" t="str">
        <f>IFERROR(J66/$J$18*100,"0.00")</f>
        <v>0.00</v>
      </c>
    </row>
    <row r="67" spans="1:11" ht="12.75" x14ac:dyDescent="0.2">
      <c r="A67" s="543">
        <v>2</v>
      </c>
      <c r="B67" s="544">
        <v>1</v>
      </c>
      <c r="C67" s="544">
        <v>3</v>
      </c>
      <c r="D67" s="544">
        <v>2</v>
      </c>
      <c r="E67" s="544"/>
      <c r="F67" s="551" t="s">
        <v>108</v>
      </c>
      <c r="G67" s="35">
        <f>SUM(G68:G69)</f>
        <v>10000</v>
      </c>
      <c r="H67" s="35">
        <f>SUM(H68:H69)</f>
        <v>0</v>
      </c>
      <c r="I67" s="35">
        <f>SUM(I68:I69)</f>
        <v>10000</v>
      </c>
      <c r="J67" s="35">
        <f>SUM(J68:J69)</f>
        <v>20000</v>
      </c>
      <c r="K67" s="36">
        <f>SUM(K68:K69)</f>
        <v>0</v>
      </c>
    </row>
    <row r="68" spans="1:11" ht="12.75" x14ac:dyDescent="0.2">
      <c r="A68" s="555">
        <v>2</v>
      </c>
      <c r="B68" s="547">
        <v>1</v>
      </c>
      <c r="C68" s="547">
        <v>3</v>
      </c>
      <c r="D68" s="547">
        <v>2</v>
      </c>
      <c r="E68" s="547" t="s">
        <v>314</v>
      </c>
      <c r="F68" s="556" t="s">
        <v>109</v>
      </c>
      <c r="G68" s="37">
        <f>+[10]PPNE5!H68+[11]PPNE5!H68+[12]PPNE5!H68+[13]PPNE5!H68+'[14]PPNE5 '!H68+[15]PPNE5!H68+[16]PPNE5!H68+[17]PPNE5!H68+[18]PPNE5!H68+[19]PPNE5!H68+[20]PPNE5!H68+[21]PPNE5!H68+[22]PPNE5!H68+[23]PPNE5!H68+[24]PPNE5!H68+'[25]PPNE5 cop'!H68+[26]PPNE5!H68</f>
        <v>10000</v>
      </c>
      <c r="H68" s="37"/>
      <c r="I68" s="37">
        <f>+[10]PPNE5!J68+[11]PPNE5!J68+[12]PPNE5!J68+[13]PPNE5!J68+'[14]PPNE5 '!J68+[15]PPNE5!J68+[16]PPNE5!J68+[17]PPNE5!J68+[18]PPNE5!J68+[19]PPNE5!J68+[20]PPNE5!J68+[21]PPNE5!J68+[22]PPNE5!J68+[23]PPNE5!J68+[24]PPNE5!J68+'[25]PPNE5 cop'!J68+[26]PPNE5!J68</f>
        <v>10000</v>
      </c>
      <c r="J68" s="63">
        <f>SUBTOTAL(9,G68:I68)</f>
        <v>20000</v>
      </c>
      <c r="K68" s="64" t="str">
        <f>IFERROR(J68/$J$18*100,"0.00")</f>
        <v>0.00</v>
      </c>
    </row>
    <row r="69" spans="1:11" ht="12.75" x14ac:dyDescent="0.2">
      <c r="A69" s="555">
        <v>2</v>
      </c>
      <c r="B69" s="547">
        <v>1</v>
      </c>
      <c r="C69" s="547">
        <v>3</v>
      </c>
      <c r="D69" s="547">
        <v>2</v>
      </c>
      <c r="E69" s="547" t="s">
        <v>315</v>
      </c>
      <c r="F69" s="556" t="s">
        <v>110</v>
      </c>
      <c r="G69" s="37">
        <f>+[10]PPNE5!H69+[11]PPNE5!H69+[12]PPNE5!H69+[13]PPNE5!H69+'[14]PPNE5 '!H69+[15]PPNE5!H69+[16]PPNE5!H69+[17]PPNE5!H69+[18]PPNE5!H69+[19]PPNE5!H69+[20]PPNE5!H69+[21]PPNE5!H69+[22]PPNE5!H69+[23]PPNE5!H69+[24]PPNE5!H69+'[25]PPNE5 cop'!H69+[26]PPNE5!H69</f>
        <v>0</v>
      </c>
      <c r="H69" s="37"/>
      <c r="I69" s="37">
        <f>+[10]PPNE5!J69+[11]PPNE5!J69+[12]PPNE5!J69+[13]PPNE5!J69+'[14]PPNE5 '!J69+[15]PPNE5!J69+[16]PPNE5!J69+[17]PPNE5!J69+[18]PPNE5!J69+[19]PPNE5!J69+[20]PPNE5!J69+[21]PPNE5!J69+[22]PPNE5!J69+[23]PPNE5!J69+[24]PPNE5!J69+'[25]PPNE5 cop'!J69+[26]PPNE5!J69</f>
        <v>0</v>
      </c>
      <c r="J69" s="63">
        <f>SUBTOTAL(9,G69:I69)</f>
        <v>0</v>
      </c>
      <c r="K69" s="64" t="str">
        <f>IFERROR(J69/$J$18*100,"0.00")</f>
        <v>0.00</v>
      </c>
    </row>
    <row r="70" spans="1:11" ht="12.75" x14ac:dyDescent="0.2">
      <c r="A70" s="540">
        <v>2</v>
      </c>
      <c r="B70" s="541">
        <v>1</v>
      </c>
      <c r="C70" s="541">
        <v>4</v>
      </c>
      <c r="D70" s="541"/>
      <c r="E70" s="541"/>
      <c r="F70" s="542" t="s">
        <v>27</v>
      </c>
      <c r="G70" s="33">
        <f>G71+G73</f>
        <v>0</v>
      </c>
      <c r="H70" s="33">
        <f>H71+H73</f>
        <v>0</v>
      </c>
      <c r="I70" s="33">
        <f>I71+I73</f>
        <v>0</v>
      </c>
      <c r="J70" s="33">
        <f>J71+J73</f>
        <v>0</v>
      </c>
      <c r="K70" s="34">
        <f>K71+K73</f>
        <v>0</v>
      </c>
    </row>
    <row r="71" spans="1:11" ht="12.75" x14ac:dyDescent="0.2">
      <c r="A71" s="543">
        <v>2</v>
      </c>
      <c r="B71" s="544">
        <v>1</v>
      </c>
      <c r="C71" s="544">
        <v>4</v>
      </c>
      <c r="D71" s="544">
        <v>1</v>
      </c>
      <c r="E71" s="544"/>
      <c r="F71" s="551" t="s">
        <v>28</v>
      </c>
      <c r="G71" s="35">
        <f>G72</f>
        <v>0</v>
      </c>
      <c r="H71" s="35">
        <f>H72</f>
        <v>0</v>
      </c>
      <c r="I71" s="35">
        <f>I72</f>
        <v>0</v>
      </c>
      <c r="J71" s="35">
        <f>J72</f>
        <v>0</v>
      </c>
      <c r="K71" s="36" t="str">
        <f>K72</f>
        <v>0.00</v>
      </c>
    </row>
    <row r="72" spans="1:11" ht="12.75" x14ac:dyDescent="0.2">
      <c r="A72" s="546">
        <v>2</v>
      </c>
      <c r="B72" s="547">
        <v>1</v>
      </c>
      <c r="C72" s="547">
        <v>4</v>
      </c>
      <c r="D72" s="547">
        <v>1</v>
      </c>
      <c r="E72" s="547" t="s">
        <v>314</v>
      </c>
      <c r="F72" s="549" t="s">
        <v>28</v>
      </c>
      <c r="G72" s="37">
        <f>+[10]PPNE5!H72+[11]PPNE5!H72+[12]PPNE5!H72+[13]PPNE5!H72+'[14]PPNE5 '!H72+[15]PPNE5!H72+[16]PPNE5!H72+[17]PPNE5!H72+[18]PPNE5!H72+[19]PPNE5!H72+[20]PPNE5!H72+[21]PPNE5!H72+[22]PPNE5!H72+[23]PPNE5!H72+[24]PPNE5!H72+'[25]PPNE5 cop'!H72+[26]PPNE5!H72</f>
        <v>0</v>
      </c>
      <c r="H72" s="37"/>
      <c r="I72" s="37">
        <f>+[10]PPNE5!J72+[11]PPNE5!J72+[12]PPNE5!J72+[13]PPNE5!J72+'[14]PPNE5 '!J72+[15]PPNE5!J72+[16]PPNE5!J72+[17]PPNE5!J72+[18]PPNE5!J72+[19]PPNE5!J72+[20]PPNE5!J72+[21]PPNE5!J72+[22]PPNE5!J72+[23]PPNE5!J72+[24]PPNE5!J72+'[25]PPNE5 cop'!J72+[26]PPNE5!J72</f>
        <v>0</v>
      </c>
      <c r="J72" s="63">
        <f>SUBTOTAL(9,G72:I72)</f>
        <v>0</v>
      </c>
      <c r="K72" s="64" t="str">
        <f>IFERROR(J72/$J$18*100,"0.00")</f>
        <v>0.00</v>
      </c>
    </row>
    <row r="73" spans="1:11" ht="12.75" x14ac:dyDescent="0.2">
      <c r="A73" s="543">
        <v>2</v>
      </c>
      <c r="B73" s="544">
        <v>1</v>
      </c>
      <c r="C73" s="544">
        <v>4</v>
      </c>
      <c r="D73" s="544">
        <v>2</v>
      </c>
      <c r="E73" s="544"/>
      <c r="F73" s="551" t="s">
        <v>111</v>
      </c>
      <c r="G73" s="35">
        <f>SUM(G74:G77)</f>
        <v>0</v>
      </c>
      <c r="H73" s="35">
        <f>SUM(H74:H77)</f>
        <v>0</v>
      </c>
      <c r="I73" s="35">
        <f>SUM(I74:I77)</f>
        <v>0</v>
      </c>
      <c r="J73" s="35">
        <f>SUM(J74:J77)</f>
        <v>0</v>
      </c>
      <c r="K73" s="36">
        <f>SUM(K74:K77)</f>
        <v>0</v>
      </c>
    </row>
    <row r="74" spans="1:11" ht="12.75" x14ac:dyDescent="0.2">
      <c r="A74" s="546">
        <v>2</v>
      </c>
      <c r="B74" s="547">
        <v>1</v>
      </c>
      <c r="C74" s="547">
        <v>4</v>
      </c>
      <c r="D74" s="547">
        <v>2</v>
      </c>
      <c r="E74" s="547" t="s">
        <v>314</v>
      </c>
      <c r="F74" s="549" t="s">
        <v>112</v>
      </c>
      <c r="G74" s="37">
        <f>+[10]PPNE5!H74+[11]PPNE5!H74+[12]PPNE5!H74+[13]PPNE5!H74+'[14]PPNE5 '!H74+[15]PPNE5!H74+[16]PPNE5!H74+[17]PPNE5!H74+[18]PPNE5!H74+[19]PPNE5!H74+[20]PPNE5!H74+[21]PPNE5!H74+[22]PPNE5!H74+[23]PPNE5!H74+[24]PPNE5!H74+'[25]PPNE5 cop'!H74+[26]PPNE5!H74</f>
        <v>0</v>
      </c>
      <c r="H74" s="37"/>
      <c r="I74" s="37">
        <f>+[10]PPNE5!J74+[11]PPNE5!J74+[12]PPNE5!J74+[13]PPNE5!J74+'[14]PPNE5 '!J74+[15]PPNE5!J74+[16]PPNE5!J74+[17]PPNE5!J74+[18]PPNE5!J74+[19]PPNE5!J74+[20]PPNE5!J74+[21]PPNE5!J74+[22]PPNE5!J74+[23]PPNE5!J74+[24]PPNE5!J74+'[25]PPNE5 cop'!J74+[26]PPNE5!J74</f>
        <v>0</v>
      </c>
      <c r="J74" s="63">
        <f>SUBTOTAL(9,G74:I74)</f>
        <v>0</v>
      </c>
      <c r="K74" s="64" t="str">
        <f>IFERROR(J74/$J$18*100,"0.00")</f>
        <v>0.00</v>
      </c>
    </row>
    <row r="75" spans="1:11" ht="12.75" x14ac:dyDescent="0.2">
      <c r="A75" s="546">
        <v>2</v>
      </c>
      <c r="B75" s="547">
        <v>1</v>
      </c>
      <c r="C75" s="547">
        <v>4</v>
      </c>
      <c r="D75" s="547">
        <v>2</v>
      </c>
      <c r="E75" s="547" t="s">
        <v>315</v>
      </c>
      <c r="F75" s="549" t="s">
        <v>113</v>
      </c>
      <c r="G75" s="37">
        <f>+[10]PPNE5!H75+[11]PPNE5!H75+[12]PPNE5!H75+[13]PPNE5!H75+'[14]PPNE5 '!H75+[15]PPNE5!H75+[16]PPNE5!H75+[17]PPNE5!H75+[18]PPNE5!H75+[19]PPNE5!H75+[20]PPNE5!H75+[21]PPNE5!H75+[22]PPNE5!H75+[23]PPNE5!H75+[24]PPNE5!H75+'[25]PPNE5 cop'!H75+[26]PPNE5!H75</f>
        <v>0</v>
      </c>
      <c r="H75" s="37"/>
      <c r="I75" s="37">
        <f>+[10]PPNE5!J75+[11]PPNE5!J75+[12]PPNE5!J75+[13]PPNE5!J75+'[14]PPNE5 '!J75+[15]PPNE5!J75+[16]PPNE5!J75+[17]PPNE5!J75+[18]PPNE5!J75+[19]PPNE5!J75+[20]PPNE5!J75+[21]PPNE5!J75+[22]PPNE5!J75+[23]PPNE5!J75+[24]PPNE5!J75+'[25]PPNE5 cop'!J75+[26]PPNE5!J75</f>
        <v>0</v>
      </c>
      <c r="J75" s="63">
        <f>SUBTOTAL(9,G75:I75)</f>
        <v>0</v>
      </c>
      <c r="K75" s="64" t="str">
        <f>IFERROR(J75/$J$18*100,"0.00")</f>
        <v>0.00</v>
      </c>
    </row>
    <row r="76" spans="1:11" ht="12.75" x14ac:dyDescent="0.2">
      <c r="A76" s="546">
        <v>2</v>
      </c>
      <c r="B76" s="547">
        <v>1</v>
      </c>
      <c r="C76" s="547">
        <v>4</v>
      </c>
      <c r="D76" s="547">
        <v>2</v>
      </c>
      <c r="E76" s="547" t="s">
        <v>316</v>
      </c>
      <c r="F76" s="549" t="s">
        <v>114</v>
      </c>
      <c r="G76" s="37">
        <f>+[10]PPNE5!H76+[11]PPNE5!H76+[12]PPNE5!H76+[13]PPNE5!H76+'[14]PPNE5 '!H76+[15]PPNE5!H76+[16]PPNE5!H76+[17]PPNE5!H76+[18]PPNE5!H76+[19]PPNE5!H76+[20]PPNE5!H76+[21]PPNE5!H76+[22]PPNE5!H76+[23]PPNE5!H76+[24]PPNE5!H76+'[25]PPNE5 cop'!H76+[26]PPNE5!H76</f>
        <v>0</v>
      </c>
      <c r="H76" s="37"/>
      <c r="I76" s="37">
        <f>+[10]PPNE5!J76+[11]PPNE5!J76+[12]PPNE5!J76+[13]PPNE5!J76+'[14]PPNE5 '!J76+[15]PPNE5!J76+[16]PPNE5!J76+[17]PPNE5!J76+[18]PPNE5!J76+[19]PPNE5!J76+[20]PPNE5!J76+[21]PPNE5!J76+[22]PPNE5!J76+[23]PPNE5!J76+[24]PPNE5!J76+'[25]PPNE5 cop'!J76+[26]PPNE5!J76</f>
        <v>0</v>
      </c>
      <c r="J76" s="63">
        <f>SUBTOTAL(9,G76:I76)</f>
        <v>0</v>
      </c>
      <c r="K76" s="64" t="str">
        <f>IFERROR(J76/$J$18*100,"0.00")</f>
        <v>0.00</v>
      </c>
    </row>
    <row r="77" spans="1:11" ht="12.75" x14ac:dyDescent="0.2">
      <c r="A77" s="546">
        <v>2</v>
      </c>
      <c r="B77" s="547">
        <v>1</v>
      </c>
      <c r="C77" s="547">
        <v>4</v>
      </c>
      <c r="D77" s="547">
        <v>2</v>
      </c>
      <c r="E77" s="547" t="s">
        <v>317</v>
      </c>
      <c r="F77" s="549" t="s">
        <v>340</v>
      </c>
      <c r="G77" s="37">
        <f>+[10]PPNE5!H77+[11]PPNE5!H77+[12]PPNE5!H77+[13]PPNE5!H77+'[14]PPNE5 '!H77+[15]PPNE5!H77+[16]PPNE5!H77+[17]PPNE5!H77+[18]PPNE5!H77+[19]PPNE5!H77+[20]PPNE5!H77+[21]PPNE5!H77+[22]PPNE5!H77+[23]PPNE5!H77+[24]PPNE5!H77+'[25]PPNE5 cop'!H77+[26]PPNE5!H77</f>
        <v>0</v>
      </c>
      <c r="H77" s="37"/>
      <c r="I77" s="37">
        <f>+[10]PPNE5!J77+[11]PPNE5!J77+[12]PPNE5!J77+[13]PPNE5!J77+'[14]PPNE5 '!J77+[15]PPNE5!J77+[16]PPNE5!J77+[17]PPNE5!J77+[18]PPNE5!J77+[19]PPNE5!J77+[20]PPNE5!J77+[21]PPNE5!J77+[22]PPNE5!J77+[23]PPNE5!J77+[24]PPNE5!J77+'[25]PPNE5 cop'!J77+[26]PPNE5!J77</f>
        <v>0</v>
      </c>
      <c r="J77" s="63">
        <f>SUBTOTAL(9,G77:I77)</f>
        <v>0</v>
      </c>
      <c r="K77" s="64" t="str">
        <f>IFERROR(J77/$J$18*100,"0.00")</f>
        <v>0.00</v>
      </c>
    </row>
    <row r="78" spans="1:11" ht="12.75" x14ac:dyDescent="0.2">
      <c r="A78" s="540">
        <v>2</v>
      </c>
      <c r="B78" s="541">
        <v>1</v>
      </c>
      <c r="C78" s="541">
        <v>5</v>
      </c>
      <c r="D78" s="541"/>
      <c r="E78" s="541"/>
      <c r="F78" s="542" t="s">
        <v>341</v>
      </c>
      <c r="G78" s="33">
        <f>G79+G81+G83+G85</f>
        <v>485272.32000000001</v>
      </c>
      <c r="H78" s="33">
        <f>H79+H81+H83+H85</f>
        <v>0</v>
      </c>
      <c r="I78" s="33">
        <f>I79+I81+I83+I85</f>
        <v>50778172.765527472</v>
      </c>
      <c r="J78" s="33">
        <f>J79+J81+J83+J85</f>
        <v>51263445.085527472</v>
      </c>
      <c r="K78" s="34">
        <f>K79+K81+K83+K85</f>
        <v>0</v>
      </c>
    </row>
    <row r="79" spans="1:11" ht="12.75" x14ac:dyDescent="0.2">
      <c r="A79" s="543">
        <v>2</v>
      </c>
      <c r="B79" s="544">
        <v>1</v>
      </c>
      <c r="C79" s="544">
        <v>5</v>
      </c>
      <c r="D79" s="544">
        <v>1</v>
      </c>
      <c r="E79" s="544"/>
      <c r="F79" s="545" t="s">
        <v>115</v>
      </c>
      <c r="G79" s="35">
        <f>G80</f>
        <v>229473.72</v>
      </c>
      <c r="H79" s="35">
        <f>H80</f>
        <v>0</v>
      </c>
      <c r="I79" s="35">
        <f>I80</f>
        <v>23416014.133688018</v>
      </c>
      <c r="J79" s="35">
        <f>J80</f>
        <v>23645487.853688017</v>
      </c>
      <c r="K79" s="36" t="str">
        <f>K80</f>
        <v>0.00</v>
      </c>
    </row>
    <row r="80" spans="1:11" ht="12.75" x14ac:dyDescent="0.2">
      <c r="A80" s="546">
        <v>2</v>
      </c>
      <c r="B80" s="547">
        <v>1</v>
      </c>
      <c r="C80" s="547">
        <v>5</v>
      </c>
      <c r="D80" s="547">
        <v>1</v>
      </c>
      <c r="E80" s="547" t="s">
        <v>314</v>
      </c>
      <c r="F80" s="549" t="s">
        <v>115</v>
      </c>
      <c r="G80" s="37">
        <f>+[10]PPNE5!H80+[11]PPNE5!H80+[12]PPNE5!H80+[13]PPNE5!H80+'[14]PPNE5 '!H80+[15]PPNE5!H80+[16]PPNE5!H80+[17]PPNE5!H80+[18]PPNE5!H80+[19]PPNE5!H80+[20]PPNE5!H80+[21]PPNE5!H80+[22]PPNE5!H80+[23]PPNE5!H80+[24]PPNE5!H80+'[25]PPNE5 cop'!H80+[26]PPNE5!H80</f>
        <v>229473.72</v>
      </c>
      <c r="H80" s="37"/>
      <c r="I80" s="37">
        <f>+[10]PPNE5!J80+[11]PPNE5!J80+[12]PPNE5!J80+[13]PPNE5!J80+'[14]PPNE5 '!J80+[15]PPNE5!J80+[16]PPNE5!J80+[17]PPNE5!J80+[18]PPNE5!J80+[19]PPNE5!J80+[20]PPNE5!J80+[21]PPNE5!J80+[22]PPNE5!J80+[23]PPNE5!J80+[24]PPNE5!J80+'[25]PPNE5 cop'!J80+[26]PPNE5!J80</f>
        <v>23416014.133688018</v>
      </c>
      <c r="J80" s="63">
        <f>SUBTOTAL(9,G80:I80)</f>
        <v>23645487.853688017</v>
      </c>
      <c r="K80" s="64" t="str">
        <f>IFERROR(J80/$J$18*100,"0.00")</f>
        <v>0.00</v>
      </c>
    </row>
    <row r="81" spans="1:11" ht="12.75" x14ac:dyDescent="0.2">
      <c r="A81" s="543">
        <v>2</v>
      </c>
      <c r="B81" s="544">
        <v>1</v>
      </c>
      <c r="C81" s="544">
        <v>5</v>
      </c>
      <c r="D81" s="544">
        <v>2</v>
      </c>
      <c r="E81" s="544"/>
      <c r="F81" s="551" t="s">
        <v>116</v>
      </c>
      <c r="G81" s="35">
        <f>G82</f>
        <v>220200.72</v>
      </c>
      <c r="H81" s="35">
        <f>H82</f>
        <v>0</v>
      </c>
      <c r="I81" s="35">
        <f>I82</f>
        <v>23439401.482431244</v>
      </c>
      <c r="J81" s="35">
        <f>J82</f>
        <v>23659602.202431243</v>
      </c>
      <c r="K81" s="36" t="str">
        <f>K82</f>
        <v>0.00</v>
      </c>
    </row>
    <row r="82" spans="1:11" ht="12.75" x14ac:dyDescent="0.2">
      <c r="A82" s="546">
        <v>2</v>
      </c>
      <c r="B82" s="547">
        <v>1</v>
      </c>
      <c r="C82" s="547">
        <v>5</v>
      </c>
      <c r="D82" s="547">
        <v>2</v>
      </c>
      <c r="E82" s="547" t="s">
        <v>314</v>
      </c>
      <c r="F82" s="549" t="s">
        <v>116</v>
      </c>
      <c r="G82" s="37">
        <f>+[10]PPNE5!H82+[11]PPNE5!H82+[12]PPNE5!H82+[13]PPNE5!H82+'[14]PPNE5 '!H82+[15]PPNE5!H82+[16]PPNE5!H82+[17]PPNE5!H82+[18]PPNE5!H82+[19]PPNE5!H82+[20]PPNE5!H82+[21]PPNE5!H82+[22]PPNE5!H82+[23]PPNE5!H82+[24]PPNE5!H82+'[25]PPNE5 cop'!H82+[26]PPNE5!H82</f>
        <v>220200.72</v>
      </c>
      <c r="H82" s="37"/>
      <c r="I82" s="37">
        <f>+[10]PPNE5!J82+[11]PPNE5!J82+[12]PPNE5!J82+[13]PPNE5!J82+'[14]PPNE5 '!J82+[15]PPNE5!J82+[16]PPNE5!J82+[17]PPNE5!J82+[18]PPNE5!J82+[19]PPNE5!J82+[20]PPNE5!J82+[21]PPNE5!J82+[22]PPNE5!J82+[23]PPNE5!J82+[24]PPNE5!J82+'[25]PPNE5 cop'!J82+[26]PPNE5!J82</f>
        <v>23439401.482431244</v>
      </c>
      <c r="J82" s="63">
        <f>SUBTOTAL(9,G82:I82)</f>
        <v>23659602.202431243</v>
      </c>
      <c r="K82" s="64" t="str">
        <f>IFERROR(J82/$J$18*100,"0.00")</f>
        <v>0.00</v>
      </c>
    </row>
    <row r="83" spans="1:11" ht="12.75" x14ac:dyDescent="0.2">
      <c r="A83" s="543">
        <v>2</v>
      </c>
      <c r="B83" s="544">
        <v>1</v>
      </c>
      <c r="C83" s="544">
        <v>5</v>
      </c>
      <c r="D83" s="544">
        <v>3</v>
      </c>
      <c r="E83" s="544"/>
      <c r="F83" s="551" t="s">
        <v>117</v>
      </c>
      <c r="G83" s="35">
        <f>G84</f>
        <v>35597.880000000005</v>
      </c>
      <c r="H83" s="35">
        <f>H84</f>
        <v>0</v>
      </c>
      <c r="I83" s="35">
        <f>I84</f>
        <v>3922757.1494082087</v>
      </c>
      <c r="J83" s="35">
        <f>J84</f>
        <v>3958355.0294082086</v>
      </c>
      <c r="K83" s="36" t="str">
        <f>K84</f>
        <v>0.00</v>
      </c>
    </row>
    <row r="84" spans="1:11" ht="12.75" x14ac:dyDescent="0.2">
      <c r="A84" s="546">
        <v>2</v>
      </c>
      <c r="B84" s="547">
        <v>1</v>
      </c>
      <c r="C84" s="547">
        <v>5</v>
      </c>
      <c r="D84" s="547">
        <v>3</v>
      </c>
      <c r="E84" s="547" t="s">
        <v>314</v>
      </c>
      <c r="F84" s="549" t="s">
        <v>117</v>
      </c>
      <c r="G84" s="37">
        <f>+[10]PPNE5!H84+[11]PPNE5!H84+[12]PPNE5!H84+[13]PPNE5!H84+'[14]PPNE5 '!H84+[15]PPNE5!H84+[16]PPNE5!H84+[17]PPNE5!H84+[18]PPNE5!H84+[19]PPNE5!H84+[20]PPNE5!H84+[21]PPNE5!H84+[22]PPNE5!H84+[23]PPNE5!H84+[24]PPNE5!H84+'[25]PPNE5 cop'!H84+[26]PPNE5!H84</f>
        <v>35597.880000000005</v>
      </c>
      <c r="H84" s="37"/>
      <c r="I84" s="37">
        <f>+[10]PPNE5!J84+[11]PPNE5!J84+[12]PPNE5!J84+[13]PPNE5!J84+'[14]PPNE5 '!J84+[15]PPNE5!J84+[16]PPNE5!J84+[17]PPNE5!J84+[18]PPNE5!J84+[19]PPNE5!J84+[20]PPNE5!J84+[21]PPNE5!J84+[22]PPNE5!J84+[23]PPNE5!J84+[24]PPNE5!J84+'[25]PPNE5 cop'!J84+[26]PPNE5!J84</f>
        <v>3922757.1494082087</v>
      </c>
      <c r="J84" s="63">
        <f>SUBTOTAL(9,G84:I84)</f>
        <v>3958355.0294082086</v>
      </c>
      <c r="K84" s="64" t="str">
        <f>IFERROR(J84/$J$18*100,"0.00")</f>
        <v>0.00</v>
      </c>
    </row>
    <row r="85" spans="1:11" ht="12.75" x14ac:dyDescent="0.2">
      <c r="A85" s="543">
        <v>2</v>
      </c>
      <c r="B85" s="544">
        <v>1</v>
      </c>
      <c r="C85" s="544">
        <v>5</v>
      </c>
      <c r="D85" s="544">
        <v>4</v>
      </c>
      <c r="E85" s="544"/>
      <c r="F85" s="551" t="s">
        <v>118</v>
      </c>
      <c r="G85" s="35">
        <f>G86</f>
        <v>0</v>
      </c>
      <c r="H85" s="35">
        <f>H86</f>
        <v>0</v>
      </c>
      <c r="I85" s="35">
        <f>I86</f>
        <v>0</v>
      </c>
      <c r="J85" s="35">
        <f>J86</f>
        <v>0</v>
      </c>
      <c r="K85" s="36" t="str">
        <f>K86</f>
        <v>0.00</v>
      </c>
    </row>
    <row r="86" spans="1:11" ht="12.75" x14ac:dyDescent="0.2">
      <c r="A86" s="546">
        <v>2</v>
      </c>
      <c r="B86" s="547">
        <v>1</v>
      </c>
      <c r="C86" s="547">
        <v>5</v>
      </c>
      <c r="D86" s="547">
        <v>4</v>
      </c>
      <c r="E86" s="547" t="s">
        <v>314</v>
      </c>
      <c r="F86" s="549" t="s">
        <v>118</v>
      </c>
      <c r="G86" s="37">
        <f>+[10]PPNE5!H86+[11]PPNE5!H86+[12]PPNE5!H86+[13]PPNE5!H86+'[14]PPNE5 '!H86+[15]PPNE5!H86+[16]PPNE5!H86+[17]PPNE5!H86+[18]PPNE5!H86+[19]PPNE5!H86+[20]PPNE5!H86+[21]PPNE5!H86+[22]PPNE5!H86+[23]PPNE5!H86+[24]PPNE5!H86+'[25]PPNE5 cop'!H86+[26]PPNE5!H86</f>
        <v>0</v>
      </c>
      <c r="H86" s="37"/>
      <c r="I86" s="37">
        <f>+[10]PPNE5!J86+[11]PPNE5!J86+[12]PPNE5!J86+[13]PPNE5!J86+'[14]PPNE5 '!J86+[15]PPNE5!J86+[16]PPNE5!J86+[17]PPNE5!J86+[18]PPNE5!J86+[19]PPNE5!J86+[20]PPNE5!J86+[21]PPNE5!J86+[22]PPNE5!J86+[23]PPNE5!J86+[24]PPNE5!J86+'[25]PPNE5 cop'!J86+[26]PPNE5!J86</f>
        <v>0</v>
      </c>
      <c r="J86" s="63">
        <f>SUBTOTAL(9,G86:I86)</f>
        <v>0</v>
      </c>
      <c r="K86" s="64" t="str">
        <f>IFERROR(J86/$J$18*100,"0.00")</f>
        <v>0.00</v>
      </c>
    </row>
    <row r="87" spans="1:11" ht="12.75" x14ac:dyDescent="0.2">
      <c r="A87" s="536">
        <v>2</v>
      </c>
      <c r="B87" s="537">
        <v>2</v>
      </c>
      <c r="C87" s="538"/>
      <c r="D87" s="538"/>
      <c r="E87" s="538"/>
      <c r="F87" s="539" t="s">
        <v>342</v>
      </c>
      <c r="G87" s="31">
        <f>+G88+G106+G111+G116+G125+G146+G165+G183</f>
        <v>50105117.318934657</v>
      </c>
      <c r="H87" s="31">
        <f>+H88+H106+H111+H116+H125+H146+H165+H183</f>
        <v>0</v>
      </c>
      <c r="I87" s="31">
        <f>+I88+I106+I111+I116+I125+I146+I165+I183</f>
        <v>60807185.36339201</v>
      </c>
      <c r="J87" s="31">
        <f>+J88+J106+J111+J116+J125+J146+J165+J183</f>
        <v>110912302.68232667</v>
      </c>
      <c r="K87" s="32">
        <f>+K88+K106+K111+K116+K125+K146+K165+K183</f>
        <v>0</v>
      </c>
    </row>
    <row r="88" spans="1:11" ht="12.75" x14ac:dyDescent="0.2">
      <c r="A88" s="540">
        <v>2</v>
      </c>
      <c r="B88" s="541">
        <v>2</v>
      </c>
      <c r="C88" s="541">
        <v>1</v>
      </c>
      <c r="D88" s="541"/>
      <c r="E88" s="541"/>
      <c r="F88" s="542" t="s">
        <v>11</v>
      </c>
      <c r="G88" s="33">
        <f>+G89+G91+G93+G95+G97+G99+G102+G104</f>
        <v>7281018.7599999998</v>
      </c>
      <c r="H88" s="33">
        <f>+H89+H91+H93+H95+H97+H99+H102+H104</f>
        <v>0</v>
      </c>
      <c r="I88" s="33">
        <f>+I89+I91+I93+I95+I97+I99+I102+I104</f>
        <v>9585502.9700000007</v>
      </c>
      <c r="J88" s="33">
        <f>+J89+J91+J93+J95+J97+J99+J102+J104</f>
        <v>16866521.729999997</v>
      </c>
      <c r="K88" s="34">
        <f>+K89+K91+K93+K95+K97+K99+K102+K104</f>
        <v>0</v>
      </c>
    </row>
    <row r="89" spans="1:11" ht="12.75" x14ac:dyDescent="0.2">
      <c r="A89" s="543">
        <v>2</v>
      </c>
      <c r="B89" s="544">
        <v>2</v>
      </c>
      <c r="C89" s="544">
        <v>1</v>
      </c>
      <c r="D89" s="544">
        <v>1</v>
      </c>
      <c r="E89" s="544"/>
      <c r="F89" s="545" t="s">
        <v>119</v>
      </c>
      <c r="G89" s="35">
        <f>G90</f>
        <v>46091.519999999997</v>
      </c>
      <c r="H89" s="35">
        <f>H90</f>
        <v>0</v>
      </c>
      <c r="I89" s="35">
        <f>I90</f>
        <v>46091.519999999997</v>
      </c>
      <c r="J89" s="35">
        <f>J90</f>
        <v>92183.039999999994</v>
      </c>
      <c r="K89" s="36" t="str">
        <f>K90</f>
        <v>0.00</v>
      </c>
    </row>
    <row r="90" spans="1:11" ht="12.75" x14ac:dyDescent="0.2">
      <c r="A90" s="555">
        <v>2</v>
      </c>
      <c r="B90" s="547">
        <v>2</v>
      </c>
      <c r="C90" s="547">
        <v>1</v>
      </c>
      <c r="D90" s="547">
        <v>1</v>
      </c>
      <c r="E90" s="547" t="s">
        <v>314</v>
      </c>
      <c r="F90" s="556" t="s">
        <v>119</v>
      </c>
      <c r="G90" s="37">
        <f>+[10]PPNE5!H90+[11]PPNE5!H90+[12]PPNE5!H90+[13]PPNE5!H90+'[14]PPNE5 '!H90+[15]PPNE5!H90+[16]PPNE5!H90+[17]PPNE5!H90+[18]PPNE5!H90+[19]PPNE5!H90+[20]PPNE5!H90+[21]PPNE5!H90+[22]PPNE5!H90+[23]PPNE5!H90+[24]PPNE5!H90+'[25]PPNE5 cop'!H90+[26]PPNE5!H90</f>
        <v>46091.519999999997</v>
      </c>
      <c r="H90" s="37"/>
      <c r="I90" s="37">
        <f>+[10]PPNE5!J90+[11]PPNE5!J90+[12]PPNE5!J90+[13]PPNE5!J90+'[14]PPNE5 '!J90+[15]PPNE5!J90+[16]PPNE5!J90+[17]PPNE5!J90+[18]PPNE5!J90+[19]PPNE5!J90+[20]PPNE5!J90+[21]PPNE5!J90+[22]PPNE5!J90+[23]PPNE5!J90+[24]PPNE5!J90+'[25]PPNE5 cop'!J90+[26]PPNE5!J90</f>
        <v>46091.519999999997</v>
      </c>
      <c r="J90" s="63">
        <f>SUBTOTAL(9,G90:I90)</f>
        <v>92183.039999999994</v>
      </c>
      <c r="K90" s="64" t="str">
        <f>IFERROR(J90/$J$18*100,"0.00")</f>
        <v>0.00</v>
      </c>
    </row>
    <row r="91" spans="1:11" ht="12.75" x14ac:dyDescent="0.2">
      <c r="A91" s="543">
        <v>2</v>
      </c>
      <c r="B91" s="544">
        <v>2</v>
      </c>
      <c r="C91" s="544">
        <v>1</v>
      </c>
      <c r="D91" s="544">
        <v>2</v>
      </c>
      <c r="E91" s="544"/>
      <c r="F91" s="545" t="s">
        <v>120</v>
      </c>
      <c r="G91" s="35">
        <f>G92</f>
        <v>3183644.2499999995</v>
      </c>
      <c r="H91" s="35">
        <f>H92</f>
        <v>0</v>
      </c>
      <c r="I91" s="35">
        <f>I92</f>
        <v>3183644.2499999995</v>
      </c>
      <c r="J91" s="35">
        <f>J92</f>
        <v>6367288.4999999991</v>
      </c>
      <c r="K91" s="36" t="str">
        <f>K92</f>
        <v>0.00</v>
      </c>
    </row>
    <row r="92" spans="1:11" ht="12.75" x14ac:dyDescent="0.2">
      <c r="A92" s="555">
        <v>2</v>
      </c>
      <c r="B92" s="547">
        <v>2</v>
      </c>
      <c r="C92" s="547">
        <v>1</v>
      </c>
      <c r="D92" s="547">
        <v>2</v>
      </c>
      <c r="E92" s="547" t="s">
        <v>314</v>
      </c>
      <c r="F92" s="556" t="s">
        <v>120</v>
      </c>
      <c r="G92" s="37">
        <f>+[10]PPNE5!H92+[11]PPNE5!H92+[12]PPNE5!H92+[13]PPNE5!H92+'[14]PPNE5 '!H92+[15]PPNE5!H92+[16]PPNE5!H92+[17]PPNE5!H92+[18]PPNE5!H92+[19]PPNE5!H92+[20]PPNE5!H92+[21]PPNE5!H92+[22]PPNE5!H92+[23]PPNE5!H92+[24]PPNE5!H92+'[25]PPNE5 cop'!H92+[26]PPNE5!H92</f>
        <v>3183644.2499999995</v>
      </c>
      <c r="H92" s="37"/>
      <c r="I92" s="37">
        <f>+[10]PPNE5!J92+[11]PPNE5!J92+[12]PPNE5!J92+[13]PPNE5!J92+'[14]PPNE5 '!J92+[15]PPNE5!J92+[16]PPNE5!J92+[17]PPNE5!J92+[18]PPNE5!J92+[19]PPNE5!J92+[20]PPNE5!J92+[21]PPNE5!J92+[22]PPNE5!J92+[23]PPNE5!J92+[24]PPNE5!J92+'[25]PPNE5 cop'!J92+[26]PPNE5!J92</f>
        <v>3183644.2499999995</v>
      </c>
      <c r="J92" s="63">
        <f>SUBTOTAL(9,G92:I92)</f>
        <v>6367288.4999999991</v>
      </c>
      <c r="K92" s="64" t="str">
        <f>IFERROR(J92/$J$18*100,"0.00")</f>
        <v>0.00</v>
      </c>
    </row>
    <row r="93" spans="1:11" ht="12.75" x14ac:dyDescent="0.2">
      <c r="A93" s="543">
        <v>2</v>
      </c>
      <c r="B93" s="544">
        <v>2</v>
      </c>
      <c r="C93" s="544">
        <v>1</v>
      </c>
      <c r="D93" s="544">
        <v>3</v>
      </c>
      <c r="E93" s="544"/>
      <c r="F93" s="545" t="s">
        <v>121</v>
      </c>
      <c r="G93" s="35">
        <f>G94</f>
        <v>1331972.3099999998</v>
      </c>
      <c r="H93" s="35">
        <f>H94</f>
        <v>0</v>
      </c>
      <c r="I93" s="35">
        <f>I94</f>
        <v>3618643.07</v>
      </c>
      <c r="J93" s="35">
        <f>J94</f>
        <v>4950615.38</v>
      </c>
      <c r="K93" s="36" t="str">
        <f>K94</f>
        <v>0.00</v>
      </c>
    </row>
    <row r="94" spans="1:11" ht="12.75" x14ac:dyDescent="0.2">
      <c r="A94" s="546">
        <v>2</v>
      </c>
      <c r="B94" s="547">
        <v>2</v>
      </c>
      <c r="C94" s="547">
        <v>1</v>
      </c>
      <c r="D94" s="547">
        <v>3</v>
      </c>
      <c r="E94" s="547" t="s">
        <v>314</v>
      </c>
      <c r="F94" s="549" t="s">
        <v>121</v>
      </c>
      <c r="G94" s="37">
        <f>+[10]PPNE5!H94+[11]PPNE5!H94+[12]PPNE5!H94+[13]PPNE5!H94+'[14]PPNE5 '!H94+[15]PPNE5!H94+[16]PPNE5!H94+[17]PPNE5!H94+[18]PPNE5!H94+[19]PPNE5!H94+[20]PPNE5!H94+[21]PPNE5!H94+[22]PPNE5!H94+[23]PPNE5!H94+[24]PPNE5!H94+'[25]PPNE5 cop'!H94+[26]PPNE5!H94</f>
        <v>1331972.3099999998</v>
      </c>
      <c r="H94" s="37"/>
      <c r="I94" s="37">
        <f>+[10]PPNE5!J94+[11]PPNE5!J94+[12]PPNE5!J94+[13]PPNE5!J94+'[14]PPNE5 '!J94+[15]PPNE5!J94+[16]PPNE5!J94+[17]PPNE5!J94+[18]PPNE5!J94+[19]PPNE5!J94+[20]PPNE5!J94+[21]PPNE5!J94+[22]PPNE5!J94+[23]PPNE5!J94+[24]PPNE5!J94+'[25]PPNE5 cop'!J94+[26]PPNE5!J94</f>
        <v>3618643.07</v>
      </c>
      <c r="J94" s="63">
        <f>SUBTOTAL(9,G94:I94)</f>
        <v>4950615.38</v>
      </c>
      <c r="K94" s="64" t="str">
        <f>IFERROR(J94/$J$18*100,"0.00")</f>
        <v>0.00</v>
      </c>
    </row>
    <row r="95" spans="1:11" ht="12.75" x14ac:dyDescent="0.2">
      <c r="A95" s="543">
        <v>2</v>
      </c>
      <c r="B95" s="544">
        <v>2</v>
      </c>
      <c r="C95" s="544">
        <v>1</v>
      </c>
      <c r="D95" s="544">
        <v>4</v>
      </c>
      <c r="E95" s="544"/>
      <c r="F95" s="545" t="s">
        <v>122</v>
      </c>
      <c r="G95" s="35">
        <f>G96</f>
        <v>20782.16</v>
      </c>
      <c r="H95" s="35">
        <f>H96</f>
        <v>0</v>
      </c>
      <c r="I95" s="35">
        <f>I96</f>
        <v>20782.16</v>
      </c>
      <c r="J95" s="35">
        <f>J96</f>
        <v>41564.32</v>
      </c>
      <c r="K95" s="36" t="str">
        <f>K96</f>
        <v>0.00</v>
      </c>
    </row>
    <row r="96" spans="1:11" ht="12.75" x14ac:dyDescent="0.2">
      <c r="A96" s="555">
        <v>2</v>
      </c>
      <c r="B96" s="547">
        <v>2</v>
      </c>
      <c r="C96" s="547">
        <v>1</v>
      </c>
      <c r="D96" s="547">
        <v>4</v>
      </c>
      <c r="E96" s="547" t="s">
        <v>314</v>
      </c>
      <c r="F96" s="556" t="s">
        <v>122</v>
      </c>
      <c r="G96" s="37">
        <f>+[10]PPNE5!H96+[11]PPNE5!H96+[12]PPNE5!H96+[13]PPNE5!H96+'[14]PPNE5 '!H96+[15]PPNE5!H96+[16]PPNE5!H96+[17]PPNE5!H96+[18]PPNE5!H96+[19]PPNE5!H96+[20]PPNE5!H96+[21]PPNE5!H96+[22]PPNE5!H96+[23]PPNE5!H96+[24]PPNE5!H96+'[25]PPNE5 cop'!H96+[26]PPNE5!H96</f>
        <v>20782.16</v>
      </c>
      <c r="H96" s="37"/>
      <c r="I96" s="37">
        <f>+[10]PPNE5!J96+[11]PPNE5!J96+[12]PPNE5!J96+[13]PPNE5!J96+'[14]PPNE5 '!J96+[15]PPNE5!J96+[16]PPNE5!J96+[17]PPNE5!J96+[18]PPNE5!J96+[19]PPNE5!J96+[20]PPNE5!J96+[21]PPNE5!J96+[22]PPNE5!J96+[23]PPNE5!J96+[24]PPNE5!J96+'[25]PPNE5 cop'!J96+[26]PPNE5!J96</f>
        <v>20782.16</v>
      </c>
      <c r="J96" s="63">
        <f>SUBTOTAL(9,G96:I96)</f>
        <v>41564.32</v>
      </c>
      <c r="K96" s="64" t="str">
        <f>IFERROR(J96/$J$18*100,"0.00")</f>
        <v>0.00</v>
      </c>
    </row>
    <row r="97" spans="1:11" ht="12.75" x14ac:dyDescent="0.2">
      <c r="A97" s="543">
        <v>2</v>
      </c>
      <c r="B97" s="544">
        <v>2</v>
      </c>
      <c r="C97" s="544">
        <v>1</v>
      </c>
      <c r="D97" s="544">
        <v>5</v>
      </c>
      <c r="E97" s="544"/>
      <c r="F97" s="545" t="s">
        <v>123</v>
      </c>
      <c r="G97" s="35">
        <f>G98</f>
        <v>1044000</v>
      </c>
      <c r="H97" s="35">
        <f>H98</f>
        <v>0</v>
      </c>
      <c r="I97" s="35">
        <f>I98</f>
        <v>967478.95</v>
      </c>
      <c r="J97" s="35">
        <f>J98</f>
        <v>2011478.95</v>
      </c>
      <c r="K97" s="36" t="str">
        <f>K98</f>
        <v>0.00</v>
      </c>
    </row>
    <row r="98" spans="1:11" ht="12.75" x14ac:dyDescent="0.2">
      <c r="A98" s="555">
        <v>2</v>
      </c>
      <c r="B98" s="547">
        <v>2</v>
      </c>
      <c r="C98" s="547">
        <v>1</v>
      </c>
      <c r="D98" s="547">
        <v>5</v>
      </c>
      <c r="E98" s="547" t="s">
        <v>314</v>
      </c>
      <c r="F98" s="556" t="s">
        <v>123</v>
      </c>
      <c r="G98" s="570">
        <v>1044000</v>
      </c>
      <c r="H98" s="37"/>
      <c r="I98" s="37">
        <f>+'[27]PPNE5 '!J98+[28]PPNE5!J98+[29]PPNE5!J98+[30]PPNE5!J98+[31]PPNE5!J98+[32]PPNE5!J98+[33]PPNE5!J98+'[34]PPNE5 '!J98+[35]PPNE5!J98+[36]PPNE5!J98+[37]PPNE5!J98+[38]PPNE5!J98+[39]PPNE5!J99+[40]PPNE5!J98+[41]PPNE5!J98+[42]PPNE5!J98+[43]PPNE5!J98</f>
        <v>967478.95</v>
      </c>
      <c r="J98" s="63">
        <f>SUBTOTAL(9,G98:I98)</f>
        <v>2011478.95</v>
      </c>
      <c r="K98" s="64" t="str">
        <f>IFERROR(J98/$J$18*100,"0.00")</f>
        <v>0.00</v>
      </c>
    </row>
    <row r="99" spans="1:11" ht="12.75" x14ac:dyDescent="0.2">
      <c r="A99" s="543">
        <v>2</v>
      </c>
      <c r="B99" s="544">
        <v>2</v>
      </c>
      <c r="C99" s="544">
        <v>1</v>
      </c>
      <c r="D99" s="544">
        <v>6</v>
      </c>
      <c r="E99" s="544"/>
      <c r="F99" s="545" t="s">
        <v>12</v>
      </c>
      <c r="G99" s="35">
        <f>G100+G101</f>
        <v>0</v>
      </c>
      <c r="H99" s="35">
        <f>H100+H101</f>
        <v>0</v>
      </c>
      <c r="I99" s="35">
        <f>I100+I101</f>
        <v>0</v>
      </c>
      <c r="J99" s="35">
        <f>J100+J101</f>
        <v>0</v>
      </c>
      <c r="K99" s="36">
        <f>K100+K101</f>
        <v>0</v>
      </c>
    </row>
    <row r="100" spans="1:11" ht="12.75" x14ac:dyDescent="0.2">
      <c r="A100" s="555">
        <v>2</v>
      </c>
      <c r="B100" s="547">
        <v>2</v>
      </c>
      <c r="C100" s="547">
        <v>1</v>
      </c>
      <c r="D100" s="547">
        <v>6</v>
      </c>
      <c r="E100" s="547" t="s">
        <v>314</v>
      </c>
      <c r="F100" s="556" t="s">
        <v>124</v>
      </c>
      <c r="G100" s="37">
        <f>+[10]PPNE5!H100+[11]PPNE5!H100+[12]PPNE5!H100+[13]PPNE5!H100+'[14]PPNE5 '!H100+[15]PPNE5!H100+[16]PPNE5!H100+[17]PPNE5!H100+[18]PPNE5!H100+[19]PPNE5!H100+[20]PPNE5!H100+[21]PPNE5!H100+[22]PPNE5!H100+[23]PPNE5!H100+[24]PPNE5!H100+'[25]PPNE5 cop'!H100+[26]PPNE5!H100</f>
        <v>0</v>
      </c>
      <c r="H100" s="37"/>
      <c r="I100" s="37">
        <f>+[10]PPNE5!J100+[11]PPNE5!J100+[12]PPNE5!J100+[13]PPNE5!J100+'[14]PPNE5 '!J100+[15]PPNE5!J100+[16]PPNE5!J100+[17]PPNE5!J100+[18]PPNE5!J100+[19]PPNE5!J100+[20]PPNE5!J100+[21]PPNE5!J100+[22]PPNE5!J100+[23]PPNE5!J100+[24]PPNE5!J100+'[25]PPNE5 cop'!J100+[26]PPNE5!J100</f>
        <v>0</v>
      </c>
      <c r="J100" s="63">
        <f>SUBTOTAL(9,G100:I100)</f>
        <v>0</v>
      </c>
      <c r="K100" s="64" t="str">
        <f>IFERROR(J100/$J$18*100,"0.00")</f>
        <v>0.00</v>
      </c>
    </row>
    <row r="101" spans="1:11" ht="12.75" x14ac:dyDescent="0.2">
      <c r="A101" s="555">
        <v>2</v>
      </c>
      <c r="B101" s="547">
        <v>2</v>
      </c>
      <c r="C101" s="547">
        <v>1</v>
      </c>
      <c r="D101" s="547">
        <v>6</v>
      </c>
      <c r="E101" s="547" t="s">
        <v>315</v>
      </c>
      <c r="F101" s="556" t="s">
        <v>125</v>
      </c>
      <c r="G101" s="37">
        <f>+[10]PPNE5!H101+[11]PPNE5!H101+[12]PPNE5!H101+[13]PPNE5!H101+'[14]PPNE5 '!H101+[15]PPNE5!H101+[16]PPNE5!H101+[17]PPNE5!H101+[18]PPNE5!H101+[19]PPNE5!H101+[20]PPNE5!H101+[21]PPNE5!H101+[22]PPNE5!H101+[23]PPNE5!H101+[24]PPNE5!H101+'[25]PPNE5 cop'!H101+[26]PPNE5!H101</f>
        <v>0</v>
      </c>
      <c r="H101" s="37"/>
      <c r="I101" s="37">
        <f>+[10]PPNE5!J101+[11]PPNE5!J101+[12]PPNE5!J101+[13]PPNE5!J101+'[14]PPNE5 '!J101+[15]PPNE5!J101+[16]PPNE5!J101+[17]PPNE5!J101+[18]PPNE5!J101+[19]PPNE5!J101+[20]PPNE5!J101+[21]PPNE5!J101+[22]PPNE5!J101+[23]PPNE5!J101+[24]PPNE5!J101+'[25]PPNE5 cop'!J101+[26]PPNE5!J101</f>
        <v>0</v>
      </c>
      <c r="J101" s="63">
        <f>SUBTOTAL(9,G101:I101)</f>
        <v>0</v>
      </c>
      <c r="K101" s="64" t="str">
        <f>IFERROR(J101/$J$18*100,"0.00")</f>
        <v>0.00</v>
      </c>
    </row>
    <row r="102" spans="1:11" ht="12.75" x14ac:dyDescent="0.2">
      <c r="A102" s="543">
        <v>2</v>
      </c>
      <c r="B102" s="544">
        <v>2</v>
      </c>
      <c r="C102" s="544">
        <v>1</v>
      </c>
      <c r="D102" s="544">
        <v>7</v>
      </c>
      <c r="E102" s="544"/>
      <c r="F102" s="545" t="s">
        <v>13</v>
      </c>
      <c r="G102" s="35">
        <f>G103</f>
        <v>996528.52</v>
      </c>
      <c r="H102" s="35">
        <f>H103</f>
        <v>0</v>
      </c>
      <c r="I102" s="35">
        <f>I103</f>
        <v>1050363.02</v>
      </c>
      <c r="J102" s="35">
        <f>J103</f>
        <v>2046891.54</v>
      </c>
      <c r="K102" s="36" t="str">
        <f>K103</f>
        <v>0.00</v>
      </c>
    </row>
    <row r="103" spans="1:11" ht="12.75" x14ac:dyDescent="0.2">
      <c r="A103" s="555">
        <v>2</v>
      </c>
      <c r="B103" s="547">
        <v>2</v>
      </c>
      <c r="C103" s="547">
        <v>1</v>
      </c>
      <c r="D103" s="547">
        <v>7</v>
      </c>
      <c r="E103" s="547" t="s">
        <v>314</v>
      </c>
      <c r="F103" s="556" t="s">
        <v>13</v>
      </c>
      <c r="G103" s="37">
        <f>+[10]PPNE5!H103+[11]PPNE5!H103+[12]PPNE5!H103+[13]PPNE5!H103+'[14]PPNE5 '!H103+[15]PPNE5!H103+[16]PPNE5!H103+[17]PPNE5!H103+[18]PPNE5!H103+[19]PPNE5!H103+[20]PPNE5!H103+[21]PPNE5!H103+[22]PPNE5!H103+[23]PPNE5!H103+[24]PPNE5!H103+'[25]PPNE5 cop'!H103+[26]PPNE5!H103</f>
        <v>996528.52</v>
      </c>
      <c r="H103" s="37"/>
      <c r="I103" s="37">
        <f>+[10]PPNE5!J103+[11]PPNE5!J103+[12]PPNE5!J103+[13]PPNE5!J103+'[14]PPNE5 '!J103+[15]PPNE5!J103+[16]PPNE5!J103+[17]PPNE5!J103+[18]PPNE5!J103+[19]PPNE5!J103+[20]PPNE5!J103+[21]PPNE5!J103+[22]PPNE5!J103+[23]PPNE5!J103+[24]PPNE5!J103+'[25]PPNE5 cop'!J103+[26]PPNE5!J103</f>
        <v>1050363.02</v>
      </c>
      <c r="J103" s="63">
        <f>SUBTOTAL(9,G103:I103)</f>
        <v>2046891.54</v>
      </c>
      <c r="K103" s="64" t="str">
        <f>IFERROR(J103/$J$18*100,"0.00")</f>
        <v>0.00</v>
      </c>
    </row>
    <row r="104" spans="1:11" ht="12.75" x14ac:dyDescent="0.2">
      <c r="A104" s="543">
        <v>2</v>
      </c>
      <c r="B104" s="544">
        <v>2</v>
      </c>
      <c r="C104" s="544">
        <v>1</v>
      </c>
      <c r="D104" s="544">
        <v>8</v>
      </c>
      <c r="E104" s="544"/>
      <c r="F104" s="545" t="s">
        <v>126</v>
      </c>
      <c r="G104" s="35">
        <f>G105</f>
        <v>658000</v>
      </c>
      <c r="H104" s="35">
        <f>H105</f>
        <v>0</v>
      </c>
      <c r="I104" s="35">
        <f>I105</f>
        <v>698500</v>
      </c>
      <c r="J104" s="35">
        <f>J105</f>
        <v>1356500</v>
      </c>
      <c r="K104" s="36" t="str">
        <f>K105</f>
        <v>0.00</v>
      </c>
    </row>
    <row r="105" spans="1:11" ht="12.75" x14ac:dyDescent="0.2">
      <c r="A105" s="546">
        <v>2</v>
      </c>
      <c r="B105" s="547">
        <v>2</v>
      </c>
      <c r="C105" s="547">
        <v>1</v>
      </c>
      <c r="D105" s="547">
        <v>8</v>
      </c>
      <c r="E105" s="547" t="s">
        <v>314</v>
      </c>
      <c r="F105" s="549" t="s">
        <v>126</v>
      </c>
      <c r="G105" s="37">
        <f>+[10]PPNE5!H105+[11]PPNE5!H105+[12]PPNE5!H105+[13]PPNE5!H105+'[14]PPNE5 '!H105+[15]PPNE5!H105+[16]PPNE5!H105+[17]PPNE5!H105+[18]PPNE5!H105+[19]PPNE5!H105+[20]PPNE5!H105+[21]PPNE5!H105+[22]PPNE5!H105+[23]PPNE5!H105+[24]PPNE5!H105+'[25]PPNE5 cop'!H105+[26]PPNE5!H105</f>
        <v>658000</v>
      </c>
      <c r="H105" s="37"/>
      <c r="I105" s="37">
        <f>+[10]PPNE5!J105+[11]PPNE5!J105+[12]PPNE5!J105+[13]PPNE5!J105+'[14]PPNE5 '!J105+[15]PPNE5!J105+[16]PPNE5!J105+[17]PPNE5!J105+[18]PPNE5!J105+[19]PPNE5!J105+[20]PPNE5!J105+[21]PPNE5!J105+[22]PPNE5!J105+[23]PPNE5!J105+[24]PPNE5!J105+'[25]PPNE5 cop'!J105+[26]PPNE5!J105</f>
        <v>698500</v>
      </c>
      <c r="J105" s="63">
        <f>SUBTOTAL(9,G105:I105)</f>
        <v>1356500</v>
      </c>
      <c r="K105" s="64" t="str">
        <f>IFERROR(J105/$J$18*100,"0.00")</f>
        <v>0.00</v>
      </c>
    </row>
    <row r="106" spans="1:11" ht="12.75" x14ac:dyDescent="0.2">
      <c r="A106" s="540">
        <v>2</v>
      </c>
      <c r="B106" s="541">
        <v>2</v>
      </c>
      <c r="C106" s="541">
        <v>2</v>
      </c>
      <c r="D106" s="541"/>
      <c r="E106" s="541"/>
      <c r="F106" s="542" t="s">
        <v>343</v>
      </c>
      <c r="G106" s="33">
        <f>+G107+G109</f>
        <v>7669486.7699999996</v>
      </c>
      <c r="H106" s="33">
        <f>+H107+H109</f>
        <v>0</v>
      </c>
      <c r="I106" s="33">
        <f>+I107+I109</f>
        <v>9938119.7644573487</v>
      </c>
      <c r="J106" s="33">
        <f>+J107+J109</f>
        <v>17607606.534457348</v>
      </c>
      <c r="K106" s="34">
        <f>+K107+K109</f>
        <v>0</v>
      </c>
    </row>
    <row r="107" spans="1:11" ht="12.75" x14ac:dyDescent="0.2">
      <c r="A107" s="543">
        <v>2</v>
      </c>
      <c r="B107" s="544">
        <v>2</v>
      </c>
      <c r="C107" s="544">
        <v>2</v>
      </c>
      <c r="D107" s="544">
        <v>1</v>
      </c>
      <c r="E107" s="544"/>
      <c r="F107" s="545" t="s">
        <v>127</v>
      </c>
      <c r="G107" s="35">
        <f>G108</f>
        <v>4006500</v>
      </c>
      <c r="H107" s="35">
        <f>H108</f>
        <v>0</v>
      </c>
      <c r="I107" s="35">
        <f>I108</f>
        <v>4078270</v>
      </c>
      <c r="J107" s="35">
        <f>J108</f>
        <v>8084770</v>
      </c>
      <c r="K107" s="36" t="str">
        <f>K108</f>
        <v>0.00</v>
      </c>
    </row>
    <row r="108" spans="1:11" ht="12.75" x14ac:dyDescent="0.2">
      <c r="A108" s="546">
        <v>2</v>
      </c>
      <c r="B108" s="547">
        <v>2</v>
      </c>
      <c r="C108" s="547">
        <v>2</v>
      </c>
      <c r="D108" s="547">
        <v>1</v>
      </c>
      <c r="E108" s="547" t="s">
        <v>314</v>
      </c>
      <c r="F108" s="549" t="s">
        <v>127</v>
      </c>
      <c r="G108" s="37">
        <f>+[10]PPNE5!H108+[11]PPNE5!H108+[12]PPNE5!H108+[13]PPNE5!H108+'[14]PPNE5 '!H108+[15]PPNE5!H108+[16]PPNE5!H108+[17]PPNE5!H108+[18]PPNE5!H108+[19]PPNE5!H108+[20]PPNE5!H108+[21]PPNE5!H108+[22]PPNE5!H108+[23]PPNE5!H108+[24]PPNE5!H108+'[25]PPNE5 cop'!H108+[26]PPNE5!H108</f>
        <v>4006500</v>
      </c>
      <c r="H108" s="37"/>
      <c r="I108" s="37">
        <f>+[10]PPNE5!J108+[11]PPNE5!J108+[12]PPNE5!J108+[13]PPNE5!J108+'[14]PPNE5 '!J108+[15]PPNE5!J108+[16]PPNE5!J108+[17]PPNE5!J108+[18]PPNE5!J108+[19]PPNE5!J108+[20]PPNE5!J108+[21]PPNE5!J108+[22]PPNE5!J108+[23]PPNE5!J108+[24]PPNE5!J108+'[25]PPNE5 cop'!J108+[26]PPNE5!J108</f>
        <v>4078270</v>
      </c>
      <c r="J108" s="63">
        <f>SUBTOTAL(9,G108:I108)</f>
        <v>8084770</v>
      </c>
      <c r="K108" s="64" t="str">
        <f>IFERROR(J108/$J$18*100,"0.00")</f>
        <v>0.00</v>
      </c>
    </row>
    <row r="109" spans="1:11" ht="12.75" x14ac:dyDescent="0.2">
      <c r="A109" s="543">
        <v>2</v>
      </c>
      <c r="B109" s="544">
        <v>2</v>
      </c>
      <c r="C109" s="544">
        <v>2</v>
      </c>
      <c r="D109" s="544">
        <v>2</v>
      </c>
      <c r="E109" s="544"/>
      <c r="F109" s="545" t="s">
        <v>128</v>
      </c>
      <c r="G109" s="35">
        <f>G110</f>
        <v>3662986.77</v>
      </c>
      <c r="H109" s="35">
        <f>H110</f>
        <v>0</v>
      </c>
      <c r="I109" s="35">
        <f>I110</f>
        <v>5859849.7644573487</v>
      </c>
      <c r="J109" s="35">
        <f>J110</f>
        <v>9522836.5344573483</v>
      </c>
      <c r="K109" s="36" t="str">
        <f>K110</f>
        <v>0.00</v>
      </c>
    </row>
    <row r="110" spans="1:11" ht="12.75" x14ac:dyDescent="0.2">
      <c r="A110" s="546">
        <v>2</v>
      </c>
      <c r="B110" s="547">
        <v>2</v>
      </c>
      <c r="C110" s="547">
        <v>2</v>
      </c>
      <c r="D110" s="547">
        <v>2</v>
      </c>
      <c r="E110" s="547" t="s">
        <v>314</v>
      </c>
      <c r="F110" s="549" t="s">
        <v>128</v>
      </c>
      <c r="G110" s="37">
        <f>+[10]PPNE5!H110+[11]PPNE5!H110+[12]PPNE5!H110+[13]PPNE5!H110+'[14]PPNE5 '!H110+[15]PPNE5!H110+[16]PPNE5!H110+[17]PPNE5!H110+[18]PPNE5!H110+[19]PPNE5!H110+[20]PPNE5!H110+[21]PPNE5!H110+[22]PPNE5!H110+[23]PPNE5!H110+[24]PPNE5!H110+'[25]PPNE5 cop'!H110+[26]PPNE5!H110</f>
        <v>3662986.77</v>
      </c>
      <c r="H110" s="37"/>
      <c r="I110" s="37">
        <f>+[10]PPNE5!J110+[11]PPNE5!J110+[12]PPNE5!J110+[13]PPNE5!J110+'[14]PPNE5 '!J110+[15]PPNE5!J110+[16]PPNE5!J110+[17]PPNE5!J110+[18]PPNE5!J110+[19]PPNE5!J110+[20]PPNE5!J110+[21]PPNE5!J110+[22]PPNE5!J110+[23]PPNE5!J110+[24]PPNE5!J110+'[25]PPNE5 cop'!J110+[26]PPNE5!J110</f>
        <v>5859849.7644573487</v>
      </c>
      <c r="J110" s="63">
        <f>SUBTOTAL(9,G110:I110)</f>
        <v>9522836.5344573483</v>
      </c>
      <c r="K110" s="64" t="str">
        <f>IFERROR(J110/$J$18*100,"0.00")</f>
        <v>0.00</v>
      </c>
    </row>
    <row r="111" spans="1:11" ht="12.75" x14ac:dyDescent="0.2">
      <c r="A111" s="540">
        <v>2</v>
      </c>
      <c r="B111" s="541">
        <v>2</v>
      </c>
      <c r="C111" s="541">
        <v>3</v>
      </c>
      <c r="D111" s="541"/>
      <c r="E111" s="541"/>
      <c r="F111" s="542" t="s">
        <v>14</v>
      </c>
      <c r="G111" s="33">
        <f>+G112+G114</f>
        <v>2396400</v>
      </c>
      <c r="H111" s="33">
        <f>+H112+H114</f>
        <v>0</v>
      </c>
      <c r="I111" s="33">
        <f>+I112+I114</f>
        <v>2966900</v>
      </c>
      <c r="J111" s="33">
        <f>+J112+J114</f>
        <v>5363300</v>
      </c>
      <c r="K111" s="34">
        <f>+K112+K114</f>
        <v>0</v>
      </c>
    </row>
    <row r="112" spans="1:11" ht="12.75" x14ac:dyDescent="0.2">
      <c r="A112" s="543">
        <v>2</v>
      </c>
      <c r="B112" s="544">
        <v>2</v>
      </c>
      <c r="C112" s="544">
        <v>3</v>
      </c>
      <c r="D112" s="544">
        <v>1</v>
      </c>
      <c r="E112" s="544"/>
      <c r="F112" s="545" t="s">
        <v>129</v>
      </c>
      <c r="G112" s="35">
        <f>G113</f>
        <v>1896400</v>
      </c>
      <c r="H112" s="35">
        <f>H113</f>
        <v>0</v>
      </c>
      <c r="I112" s="35">
        <f>I113</f>
        <v>2180400</v>
      </c>
      <c r="J112" s="35">
        <f>J113</f>
        <v>4076800</v>
      </c>
      <c r="K112" s="36" t="str">
        <f>K113</f>
        <v>0.00</v>
      </c>
    </row>
    <row r="113" spans="1:11" ht="12.75" x14ac:dyDescent="0.2">
      <c r="A113" s="546">
        <v>2</v>
      </c>
      <c r="B113" s="547">
        <v>2</v>
      </c>
      <c r="C113" s="547">
        <v>3</v>
      </c>
      <c r="D113" s="547">
        <v>1</v>
      </c>
      <c r="E113" s="547" t="s">
        <v>314</v>
      </c>
      <c r="F113" s="549" t="s">
        <v>129</v>
      </c>
      <c r="G113" s="37">
        <f>+[10]PPNE5!H113+[11]PPNE5!H113+[12]PPNE5!H113+[13]PPNE5!H113+'[14]PPNE5 '!H113+[15]PPNE5!H113+[16]PPNE5!H113+[17]PPNE5!H113+[18]PPNE5!H113+[19]PPNE5!H113+[20]PPNE5!H113+[21]PPNE5!H113+[22]PPNE5!H113+[23]PPNE5!H113+[24]PPNE5!H113+'[25]PPNE5 cop'!H113+[26]PPNE5!H113</f>
        <v>1896400</v>
      </c>
      <c r="H113" s="37"/>
      <c r="I113" s="37">
        <f>+[10]PPNE5!J113+[11]PPNE5!J113+[12]PPNE5!J113+[13]PPNE5!J113+'[14]PPNE5 '!J113+[15]PPNE5!J113+[16]PPNE5!J113+[17]PPNE5!J113+[18]PPNE5!J113+[19]PPNE5!J113+[20]PPNE5!J113+[21]PPNE5!J113+[22]PPNE5!J113+[23]PPNE5!J113+[24]PPNE5!J113+'[25]PPNE5 cop'!J113+[26]PPNE5!J113</f>
        <v>2180400</v>
      </c>
      <c r="J113" s="63">
        <f>SUBTOTAL(9,G113:I113)</f>
        <v>4076800</v>
      </c>
      <c r="K113" s="64" t="str">
        <f>IFERROR(J113/$J$18*100,"0.00")</f>
        <v>0.00</v>
      </c>
    </row>
    <row r="114" spans="1:11" ht="12.75" x14ac:dyDescent="0.2">
      <c r="A114" s="543">
        <v>2</v>
      </c>
      <c r="B114" s="544">
        <v>2</v>
      </c>
      <c r="C114" s="544">
        <v>3</v>
      </c>
      <c r="D114" s="544">
        <v>2</v>
      </c>
      <c r="E114" s="544"/>
      <c r="F114" s="545" t="s">
        <v>130</v>
      </c>
      <c r="G114" s="35">
        <f>G115</f>
        <v>500000</v>
      </c>
      <c r="H114" s="35">
        <f>H115</f>
        <v>0</v>
      </c>
      <c r="I114" s="35">
        <f>I115</f>
        <v>786500</v>
      </c>
      <c r="J114" s="35">
        <f>J115</f>
        <v>1286500</v>
      </c>
      <c r="K114" s="36" t="str">
        <f>K115</f>
        <v>0.00</v>
      </c>
    </row>
    <row r="115" spans="1:11" ht="12.75" x14ac:dyDescent="0.2">
      <c r="A115" s="555">
        <v>2</v>
      </c>
      <c r="B115" s="547">
        <v>2</v>
      </c>
      <c r="C115" s="547">
        <v>3</v>
      </c>
      <c r="D115" s="547">
        <v>2</v>
      </c>
      <c r="E115" s="547" t="s">
        <v>314</v>
      </c>
      <c r="F115" s="556" t="s">
        <v>130</v>
      </c>
      <c r="G115" s="37">
        <f>+[10]PPNE5!H115+[11]PPNE5!H115+[12]PPNE5!H115+[13]PPNE5!H115+'[14]PPNE5 '!H115+[15]PPNE5!H115+[16]PPNE5!H115+[17]PPNE5!H115+[18]PPNE5!H115+[19]PPNE5!H115+[20]PPNE5!H115+[21]PPNE5!H115+[22]PPNE5!H115+[23]PPNE5!H115+[24]PPNE5!H115+'[25]PPNE5 cop'!H115+[26]PPNE5!H115</f>
        <v>500000</v>
      </c>
      <c r="H115" s="37"/>
      <c r="I115" s="37">
        <f>+[10]PPNE5!J115+[11]PPNE5!J115+[12]PPNE5!J115+[13]PPNE5!J115+'[14]PPNE5 '!J115+[15]PPNE5!J115+[16]PPNE5!J115+[17]PPNE5!J115+[18]PPNE5!J115+[19]PPNE5!J115+[20]PPNE5!J115+[21]PPNE5!J115+[22]PPNE5!J115+[23]PPNE5!J115+[24]PPNE5!J115+'[25]PPNE5 cop'!J115+[26]PPNE5!J115</f>
        <v>786500</v>
      </c>
      <c r="J115" s="63">
        <f>SUBTOTAL(9,G115:I115)</f>
        <v>1286500</v>
      </c>
      <c r="K115" s="64" t="str">
        <f>IFERROR(J115/$J$18*100,"0.00")</f>
        <v>0.00</v>
      </c>
    </row>
    <row r="116" spans="1:11" ht="12.75" x14ac:dyDescent="0.2">
      <c r="A116" s="540">
        <v>2</v>
      </c>
      <c r="B116" s="541">
        <v>2</v>
      </c>
      <c r="C116" s="541">
        <v>4</v>
      </c>
      <c r="D116" s="541"/>
      <c r="E116" s="541"/>
      <c r="F116" s="542" t="s">
        <v>131</v>
      </c>
      <c r="G116" s="33">
        <f>+G117+G119+G121+G123</f>
        <v>1200920.1200000001</v>
      </c>
      <c r="H116" s="33">
        <f>+H117+H119+H121+H123</f>
        <v>0</v>
      </c>
      <c r="I116" s="33">
        <f>+I117+I119+I121+I123</f>
        <v>1570513.12</v>
      </c>
      <c r="J116" s="33">
        <f>+J117+J119+J121+J123</f>
        <v>2771433.24</v>
      </c>
      <c r="K116" s="34">
        <f>+K117+K119+K121+K123</f>
        <v>0</v>
      </c>
    </row>
    <row r="117" spans="1:11" ht="12.75" x14ac:dyDescent="0.2">
      <c r="A117" s="543">
        <v>2</v>
      </c>
      <c r="B117" s="544">
        <v>2</v>
      </c>
      <c r="C117" s="544">
        <v>4</v>
      </c>
      <c r="D117" s="544">
        <v>1</v>
      </c>
      <c r="E117" s="544"/>
      <c r="F117" s="551" t="s">
        <v>15</v>
      </c>
      <c r="G117" s="35">
        <f>G118</f>
        <v>178920</v>
      </c>
      <c r="H117" s="35">
        <f>H118</f>
        <v>0</v>
      </c>
      <c r="I117" s="35">
        <f>I118</f>
        <v>256133</v>
      </c>
      <c r="J117" s="35">
        <f>J118</f>
        <v>435053</v>
      </c>
      <c r="K117" s="36" t="str">
        <f>K118</f>
        <v>0.00</v>
      </c>
    </row>
    <row r="118" spans="1:11" ht="12.75" x14ac:dyDescent="0.2">
      <c r="A118" s="546">
        <v>2</v>
      </c>
      <c r="B118" s="547">
        <v>2</v>
      </c>
      <c r="C118" s="547">
        <v>4</v>
      </c>
      <c r="D118" s="547">
        <v>1</v>
      </c>
      <c r="E118" s="547" t="s">
        <v>314</v>
      </c>
      <c r="F118" s="549" t="s">
        <v>15</v>
      </c>
      <c r="G118" s="37">
        <f>+[10]PPNE5!H118+[11]PPNE5!H118+[12]PPNE5!H118+[13]PPNE5!H118+'[14]PPNE5 '!H118+[15]PPNE5!H118+[16]PPNE5!H118+[17]PPNE5!H118+[18]PPNE5!H118+[19]PPNE5!H118+[20]PPNE5!H118+[21]PPNE5!H118+[22]PPNE5!H118+[23]PPNE5!H118+[24]PPNE5!H118+'[25]PPNE5 cop'!H118+[26]PPNE5!H118</f>
        <v>178920</v>
      </c>
      <c r="H118" s="37"/>
      <c r="I118" s="37">
        <f>+[10]PPNE5!J118+[11]PPNE5!J118+[12]PPNE5!J118+[13]PPNE5!J118+'[14]PPNE5 '!J118+[15]PPNE5!J118+[16]PPNE5!J118+[17]PPNE5!J118+[18]PPNE5!J118+[19]PPNE5!J118+[20]PPNE5!J118+[21]PPNE5!J118+[22]PPNE5!J118+[23]PPNE5!J118+[24]PPNE5!J118+'[25]PPNE5 cop'!J118+[26]PPNE5!J118</f>
        <v>256133</v>
      </c>
      <c r="J118" s="63">
        <f>SUBTOTAL(9,G118:I118)</f>
        <v>435053</v>
      </c>
      <c r="K118" s="64" t="str">
        <f>IFERROR(J118/$J$18*100,"0.00")</f>
        <v>0.00</v>
      </c>
    </row>
    <row r="119" spans="1:11" ht="12.75" x14ac:dyDescent="0.2">
      <c r="A119" s="543">
        <v>2</v>
      </c>
      <c r="B119" s="544">
        <v>2</v>
      </c>
      <c r="C119" s="544">
        <v>4</v>
      </c>
      <c r="D119" s="544">
        <v>2</v>
      </c>
      <c r="E119" s="544"/>
      <c r="F119" s="551" t="s">
        <v>16</v>
      </c>
      <c r="G119" s="35">
        <f>G120</f>
        <v>1018000.12</v>
      </c>
      <c r="H119" s="35">
        <f>H120</f>
        <v>0</v>
      </c>
      <c r="I119" s="35">
        <f>I120</f>
        <v>1307500.1200000001</v>
      </c>
      <c r="J119" s="35">
        <f>J120</f>
        <v>2325500.2400000002</v>
      </c>
      <c r="K119" s="36" t="str">
        <f>K120</f>
        <v>0.00</v>
      </c>
    </row>
    <row r="120" spans="1:11" ht="12.75" x14ac:dyDescent="0.2">
      <c r="A120" s="555">
        <v>2</v>
      </c>
      <c r="B120" s="547">
        <v>2</v>
      </c>
      <c r="C120" s="547">
        <v>4</v>
      </c>
      <c r="D120" s="547">
        <v>2</v>
      </c>
      <c r="E120" s="547" t="s">
        <v>314</v>
      </c>
      <c r="F120" s="556" t="s">
        <v>16</v>
      </c>
      <c r="G120" s="37">
        <f>+[10]PPNE5!H120+[11]PPNE5!H120+[12]PPNE5!H120+[13]PPNE5!H120+'[14]PPNE5 '!H120+[15]PPNE5!H120+[16]PPNE5!H120+[17]PPNE5!H120+[18]PPNE5!H120+[19]PPNE5!H120+[20]PPNE5!H120+[21]PPNE5!H120+[22]PPNE5!H120+[23]PPNE5!H120+[24]PPNE5!H120+'[25]PPNE5 cop'!H120+[26]PPNE5!H120</f>
        <v>1018000.12</v>
      </c>
      <c r="H120" s="37"/>
      <c r="I120" s="37">
        <f>+[10]PPNE5!J120+[11]PPNE5!J120+[12]PPNE5!J120+[13]PPNE5!J120+'[14]PPNE5 '!J120+[15]PPNE5!J120+[16]PPNE5!J120+[17]PPNE5!J120+[18]PPNE5!J120+[19]PPNE5!J120+[20]PPNE5!J120+[21]PPNE5!J120+[22]PPNE5!J120+[23]PPNE5!J120+[24]PPNE5!J120+'[25]PPNE5 cop'!J120+[26]PPNE5!J120</f>
        <v>1307500.1200000001</v>
      </c>
      <c r="J120" s="63">
        <f>SUBTOTAL(9,G120:I120)</f>
        <v>2325500.2400000002</v>
      </c>
      <c r="K120" s="64" t="str">
        <f>IFERROR(J120/$J$18*100,"0.00")</f>
        <v>0.00</v>
      </c>
    </row>
    <row r="121" spans="1:11" ht="12.75" x14ac:dyDescent="0.2">
      <c r="A121" s="543">
        <v>2</v>
      </c>
      <c r="B121" s="544">
        <v>2</v>
      </c>
      <c r="C121" s="544">
        <v>4</v>
      </c>
      <c r="D121" s="544">
        <v>3</v>
      </c>
      <c r="E121" s="544"/>
      <c r="F121" s="551" t="s">
        <v>29</v>
      </c>
      <c r="G121" s="35">
        <f>G122</f>
        <v>0</v>
      </c>
      <c r="H121" s="35">
        <f>H122</f>
        <v>0</v>
      </c>
      <c r="I121" s="35">
        <f>I122</f>
        <v>0</v>
      </c>
      <c r="J121" s="35">
        <f>J122</f>
        <v>0</v>
      </c>
      <c r="K121" s="36" t="str">
        <f>K122</f>
        <v>0.00</v>
      </c>
    </row>
    <row r="122" spans="1:11" ht="12.75" x14ac:dyDescent="0.2">
      <c r="A122" s="555">
        <v>2</v>
      </c>
      <c r="B122" s="547">
        <v>2</v>
      </c>
      <c r="C122" s="547">
        <v>4</v>
      </c>
      <c r="D122" s="547">
        <v>3</v>
      </c>
      <c r="E122" s="547" t="s">
        <v>314</v>
      </c>
      <c r="F122" s="556" t="s">
        <v>29</v>
      </c>
      <c r="G122" s="37">
        <f>+[10]PPNE5!H122+[11]PPNE5!H122+[12]PPNE5!H122+[13]PPNE5!H122+'[14]PPNE5 '!H122+[15]PPNE5!H122+[16]PPNE5!H122+[17]PPNE5!H122+[18]PPNE5!H122+[19]PPNE5!H122+[20]PPNE5!H122+[21]PPNE5!H122+[22]PPNE5!H122+[23]PPNE5!H122+[24]PPNE5!H122+'[25]PPNE5 cop'!H122+[26]PPNE5!H122</f>
        <v>0</v>
      </c>
      <c r="H122" s="37"/>
      <c r="I122" s="37">
        <f>+[10]PPNE5!J122+[11]PPNE5!J122+[12]PPNE5!J122+[13]PPNE5!J122+'[14]PPNE5 '!J122+[15]PPNE5!J122+[16]PPNE5!J122+[17]PPNE5!J122+[18]PPNE5!J122+[19]PPNE5!J122+[20]PPNE5!J122+[21]PPNE5!J122+[22]PPNE5!J122+[23]PPNE5!J122+[24]PPNE5!J122+'[25]PPNE5 cop'!J122+[26]PPNE5!J122</f>
        <v>0</v>
      </c>
      <c r="J122" s="63">
        <f>SUBTOTAL(9,G122:I122)</f>
        <v>0</v>
      </c>
      <c r="K122" s="64" t="str">
        <f>IFERROR(J122/$J$18*100,"0.00")</f>
        <v>0.00</v>
      </c>
    </row>
    <row r="123" spans="1:11" ht="12.75" x14ac:dyDescent="0.2">
      <c r="A123" s="543">
        <v>2</v>
      </c>
      <c r="B123" s="544">
        <v>2</v>
      </c>
      <c r="C123" s="544">
        <v>4</v>
      </c>
      <c r="D123" s="544">
        <v>4</v>
      </c>
      <c r="E123" s="544"/>
      <c r="F123" s="551" t="s">
        <v>132</v>
      </c>
      <c r="G123" s="35">
        <f>G124</f>
        <v>4000</v>
      </c>
      <c r="H123" s="35">
        <f>H124</f>
        <v>0</v>
      </c>
      <c r="I123" s="35">
        <f>I124</f>
        <v>6880</v>
      </c>
      <c r="J123" s="35">
        <f>J124</f>
        <v>10880</v>
      </c>
      <c r="K123" s="36" t="str">
        <f>K124</f>
        <v>0.00</v>
      </c>
    </row>
    <row r="124" spans="1:11" ht="12.75" x14ac:dyDescent="0.2">
      <c r="A124" s="555">
        <v>2</v>
      </c>
      <c r="B124" s="547">
        <v>2</v>
      </c>
      <c r="C124" s="547">
        <v>4</v>
      </c>
      <c r="D124" s="547">
        <v>4</v>
      </c>
      <c r="E124" s="547" t="s">
        <v>314</v>
      </c>
      <c r="F124" s="556" t="s">
        <v>132</v>
      </c>
      <c r="G124" s="37">
        <f>+[10]PPNE5!H124+[11]PPNE5!H124+[12]PPNE5!H124+[13]PPNE5!H124+'[14]PPNE5 '!H124+[15]PPNE5!H124+[16]PPNE5!H124+[17]PPNE5!H124+[18]PPNE5!H124+[19]PPNE5!H124+[20]PPNE5!H124+[21]PPNE5!H124+[22]PPNE5!H124+[23]PPNE5!H124+[24]PPNE5!H124+'[25]PPNE5 cop'!H124+[26]PPNE5!H124</f>
        <v>4000</v>
      </c>
      <c r="H124" s="37"/>
      <c r="I124" s="37">
        <f>+[10]PPNE5!J124+[11]PPNE5!J124+[12]PPNE5!J124+[13]PPNE5!J124+'[14]PPNE5 '!J124+[15]PPNE5!J124+[16]PPNE5!J124+[17]PPNE5!J124+[18]PPNE5!J124+[19]PPNE5!J124+[20]PPNE5!J124+[21]PPNE5!J124+[22]PPNE5!J124+[23]PPNE5!J124+[24]PPNE5!J124+'[25]PPNE5 cop'!J124+[26]PPNE5!J124</f>
        <v>6880</v>
      </c>
      <c r="J124" s="63">
        <f>SUBTOTAL(9,G124:I124)</f>
        <v>10880</v>
      </c>
      <c r="K124" s="64" t="str">
        <f>IFERROR(J124/$J$18*100,"0.00")</f>
        <v>0.00</v>
      </c>
    </row>
    <row r="125" spans="1:11" ht="12.75" x14ac:dyDescent="0.2">
      <c r="A125" s="540">
        <v>2</v>
      </c>
      <c r="B125" s="541">
        <v>2</v>
      </c>
      <c r="C125" s="541">
        <v>5</v>
      </c>
      <c r="D125" s="541"/>
      <c r="E125" s="541"/>
      <c r="F125" s="542" t="s">
        <v>133</v>
      </c>
      <c r="G125" s="33">
        <f>+G126+G128+G130+G136+G138+G140+G142+G144</f>
        <v>2571768.34</v>
      </c>
      <c r="H125" s="33">
        <f>+H126+H128+H130+H136+H138+H140+H142+H144</f>
        <v>0</v>
      </c>
      <c r="I125" s="33">
        <f>+I126+I128+I130+I136+I138+I140+I142+I144</f>
        <v>2571768.34</v>
      </c>
      <c r="J125" s="33">
        <f>+J126+J128+J130+J136+J138+J140+J142+J144</f>
        <v>5143536.68</v>
      </c>
      <c r="K125" s="34">
        <f>+K126+K128+K130+K136+K138+K140+K142+K144</f>
        <v>0</v>
      </c>
    </row>
    <row r="126" spans="1:11" ht="12.75" x14ac:dyDescent="0.2">
      <c r="A126" s="543">
        <v>2</v>
      </c>
      <c r="B126" s="544">
        <v>2</v>
      </c>
      <c r="C126" s="544">
        <v>5</v>
      </c>
      <c r="D126" s="544">
        <v>1</v>
      </c>
      <c r="E126" s="544"/>
      <c r="F126" s="551" t="s">
        <v>134</v>
      </c>
      <c r="G126" s="35">
        <f>G127</f>
        <v>100000</v>
      </c>
      <c r="H126" s="35">
        <f>H127</f>
        <v>0</v>
      </c>
      <c r="I126" s="35">
        <f>I127</f>
        <v>100000</v>
      </c>
      <c r="J126" s="35">
        <f>J127</f>
        <v>200000</v>
      </c>
      <c r="K126" s="36" t="str">
        <f>K127</f>
        <v>0.00</v>
      </c>
    </row>
    <row r="127" spans="1:11" ht="12.75" x14ac:dyDescent="0.2">
      <c r="A127" s="555">
        <v>2</v>
      </c>
      <c r="B127" s="547">
        <v>2</v>
      </c>
      <c r="C127" s="547">
        <v>5</v>
      </c>
      <c r="D127" s="547">
        <v>1</v>
      </c>
      <c r="E127" s="547" t="s">
        <v>314</v>
      </c>
      <c r="F127" s="556" t="s">
        <v>134</v>
      </c>
      <c r="G127" s="37">
        <f>+[10]PPNE5!H127+[11]PPNE5!H127+[12]PPNE5!H127+[13]PPNE5!H127+'[14]PPNE5 '!H127+[15]PPNE5!H127+[16]PPNE5!H127+[17]PPNE5!H127+[18]PPNE5!H127+[19]PPNE5!H127+[20]PPNE5!H127+[21]PPNE5!H127+[22]PPNE5!H127+[23]PPNE5!H127+[24]PPNE5!H127+'[25]PPNE5 cop'!H127+[26]PPNE5!H127</f>
        <v>100000</v>
      </c>
      <c r="H127" s="37"/>
      <c r="I127" s="37">
        <f>+[10]PPNE5!J127+[11]PPNE5!J127+[12]PPNE5!J127+[13]PPNE5!J127+'[14]PPNE5 '!J127+[15]PPNE5!J127+[16]PPNE5!J127+[17]PPNE5!J127+[18]PPNE5!J127+[19]PPNE5!J127+[20]PPNE5!J127+[21]PPNE5!J127+[22]PPNE5!J127+[23]PPNE5!J127+[24]PPNE5!J127+'[25]PPNE5 cop'!J127+[26]PPNE5!J127</f>
        <v>100000</v>
      </c>
      <c r="J127" s="63">
        <f>SUBTOTAL(9,G127:I127)</f>
        <v>200000</v>
      </c>
      <c r="K127" s="64" t="str">
        <f>IFERROR(J127/$J$18*100,"0.00")</f>
        <v>0.00</v>
      </c>
    </row>
    <row r="128" spans="1:11" ht="12.75" x14ac:dyDescent="0.2">
      <c r="A128" s="557">
        <v>2</v>
      </c>
      <c r="B128" s="544">
        <v>2</v>
      </c>
      <c r="C128" s="544">
        <v>5</v>
      </c>
      <c r="D128" s="544">
        <v>2</v>
      </c>
      <c r="E128" s="544"/>
      <c r="F128" s="558" t="s">
        <v>135</v>
      </c>
      <c r="G128" s="35">
        <f>G129</f>
        <v>0</v>
      </c>
      <c r="H128" s="35">
        <f>H129</f>
        <v>0</v>
      </c>
      <c r="I128" s="35">
        <f>I129</f>
        <v>0</v>
      </c>
      <c r="J128" s="35">
        <f>J129</f>
        <v>0</v>
      </c>
      <c r="K128" s="36" t="str">
        <f>K129</f>
        <v>0.00</v>
      </c>
    </row>
    <row r="129" spans="1:11" ht="12.75" x14ac:dyDescent="0.2">
      <c r="A129" s="555">
        <v>2</v>
      </c>
      <c r="B129" s="547">
        <v>2</v>
      </c>
      <c r="C129" s="547">
        <v>5</v>
      </c>
      <c r="D129" s="547">
        <v>2</v>
      </c>
      <c r="E129" s="547" t="s">
        <v>314</v>
      </c>
      <c r="F129" s="556" t="s">
        <v>135</v>
      </c>
      <c r="G129" s="37">
        <f>+[10]PPNE5!H129+[11]PPNE5!H129+[12]PPNE5!H129+[13]PPNE5!H129+'[14]PPNE5 '!H129+[15]PPNE5!H129+[16]PPNE5!H129+[17]PPNE5!H129+[18]PPNE5!H129+[19]PPNE5!H129+[20]PPNE5!H129+[21]PPNE5!H129+[22]PPNE5!H129+[23]PPNE5!H129+[24]PPNE5!H129+'[25]PPNE5 cop'!H129+[26]PPNE5!H129</f>
        <v>0</v>
      </c>
      <c r="H129" s="37"/>
      <c r="I129" s="37">
        <f>+[10]PPNE5!J129+[11]PPNE5!J129+[12]PPNE5!J129+[13]PPNE5!J129+'[14]PPNE5 '!J129+[15]PPNE5!J129+[16]PPNE5!J129+[17]PPNE5!J129+[18]PPNE5!J129+[19]PPNE5!J129+[20]PPNE5!J129+[21]PPNE5!J129+[22]PPNE5!J129+[23]PPNE5!J129+[24]PPNE5!J129+'[25]PPNE5 cop'!J129+[26]PPNE5!J129</f>
        <v>0</v>
      </c>
      <c r="J129" s="63">
        <f>SUBTOTAL(9,G129:I129)</f>
        <v>0</v>
      </c>
      <c r="K129" s="64" t="str">
        <f>IFERROR(J129/$J$18*100,"0.00")</f>
        <v>0.00</v>
      </c>
    </row>
    <row r="130" spans="1:11" ht="12.75" x14ac:dyDescent="0.2">
      <c r="A130" s="559">
        <v>2</v>
      </c>
      <c r="B130" s="560">
        <v>2</v>
      </c>
      <c r="C130" s="560">
        <v>5</v>
      </c>
      <c r="D130" s="560">
        <v>3</v>
      </c>
      <c r="E130" s="560"/>
      <c r="F130" s="561" t="s">
        <v>136</v>
      </c>
      <c r="G130" s="46">
        <f>SUM(G131:G135)</f>
        <v>350150</v>
      </c>
      <c r="H130" s="46">
        <f>SUM(H131:H135)</f>
        <v>0</v>
      </c>
      <c r="I130" s="46">
        <f>SUM(I131:I135)</f>
        <v>350150</v>
      </c>
      <c r="J130" s="46">
        <f>SUM(J131:J135)</f>
        <v>700300</v>
      </c>
      <c r="K130" s="47">
        <f>SUM(K131:K135)</f>
        <v>0</v>
      </c>
    </row>
    <row r="131" spans="1:11" ht="12.75" x14ac:dyDescent="0.2">
      <c r="A131" s="555">
        <v>2</v>
      </c>
      <c r="B131" s="547">
        <v>2</v>
      </c>
      <c r="C131" s="547">
        <v>5</v>
      </c>
      <c r="D131" s="547">
        <v>3</v>
      </c>
      <c r="E131" s="547" t="s">
        <v>314</v>
      </c>
      <c r="F131" s="556" t="s">
        <v>137</v>
      </c>
      <c r="G131" s="37">
        <f>+[10]PPNE5!H131+[11]PPNE5!H131+[12]PPNE5!H131+[13]PPNE5!H131+'[14]PPNE5 '!H131+[15]PPNE5!H131+[16]PPNE5!H131+[17]PPNE5!H131+[18]PPNE5!H131+[19]PPNE5!H131+[20]PPNE5!H131+[21]PPNE5!H131+[22]PPNE5!H131+[23]PPNE5!H131+[24]PPNE5!H131+'[25]PPNE5 cop'!H131+[26]PPNE5!H131</f>
        <v>0</v>
      </c>
      <c r="H131" s="37"/>
      <c r="I131" s="37">
        <f>+[10]PPNE5!J131+[11]PPNE5!J131+[12]PPNE5!J131+[13]PPNE5!J131+'[14]PPNE5 '!J131+[15]PPNE5!J131+[16]PPNE5!J131+[17]PPNE5!J131+[18]PPNE5!J131+[19]PPNE5!J131+[20]PPNE5!J131+[21]PPNE5!J131+[22]PPNE5!J131+[23]PPNE5!J131+[24]PPNE5!J131+'[25]PPNE5 cop'!J131+[26]PPNE5!J131</f>
        <v>0</v>
      </c>
      <c r="J131" s="63">
        <f>SUBTOTAL(9,G131:I131)</f>
        <v>0</v>
      </c>
      <c r="K131" s="64" t="str">
        <f>IFERROR(J131/$J$18*100,"0.00")</f>
        <v>0.00</v>
      </c>
    </row>
    <row r="132" spans="1:11" ht="12.75" x14ac:dyDescent="0.2">
      <c r="A132" s="555">
        <v>2</v>
      </c>
      <c r="B132" s="547">
        <v>2</v>
      </c>
      <c r="C132" s="547">
        <v>5</v>
      </c>
      <c r="D132" s="547">
        <v>3</v>
      </c>
      <c r="E132" s="547" t="s">
        <v>315</v>
      </c>
      <c r="F132" s="556" t="s">
        <v>138</v>
      </c>
      <c r="G132" s="37">
        <f>+[10]PPNE5!H132+[11]PPNE5!H132+[12]PPNE5!H132+[13]PPNE5!H132+'[14]PPNE5 '!H132+[15]PPNE5!H132+[16]PPNE5!H132+[17]PPNE5!H132+[18]PPNE5!H132+[19]PPNE5!H132+[20]PPNE5!H132+[21]PPNE5!H132+[22]PPNE5!H132+[23]PPNE5!H132+[24]PPNE5!H132+'[25]PPNE5 cop'!H132+[26]PPNE5!H132</f>
        <v>50000</v>
      </c>
      <c r="H132" s="37"/>
      <c r="I132" s="37">
        <f>+[10]PPNE5!J132+[11]PPNE5!J132+[12]PPNE5!J132+[13]PPNE5!J132+'[14]PPNE5 '!J132+[15]PPNE5!J132+[16]PPNE5!J132+[17]PPNE5!J132+[18]PPNE5!J132+[19]PPNE5!J132+[20]PPNE5!J132+[21]PPNE5!J132+[22]PPNE5!J132+[23]PPNE5!J132+[24]PPNE5!J132+'[25]PPNE5 cop'!J132+[26]PPNE5!J132</f>
        <v>50000</v>
      </c>
      <c r="J132" s="63">
        <f>SUBTOTAL(9,G132:I132)</f>
        <v>100000</v>
      </c>
      <c r="K132" s="64" t="str">
        <f>IFERROR(J132/$J$18*100,"0.00")</f>
        <v>0.00</v>
      </c>
    </row>
    <row r="133" spans="1:11" ht="12.75" x14ac:dyDescent="0.2">
      <c r="A133" s="555">
        <v>2</v>
      </c>
      <c r="B133" s="547">
        <v>2</v>
      </c>
      <c r="C133" s="547">
        <v>5</v>
      </c>
      <c r="D133" s="547">
        <v>3</v>
      </c>
      <c r="E133" s="547" t="s">
        <v>316</v>
      </c>
      <c r="F133" s="556" t="s">
        <v>139</v>
      </c>
      <c r="G133" s="37">
        <f>+[10]PPNE5!H133+[11]PPNE5!H133+[12]PPNE5!H133+[13]PPNE5!H133+'[14]PPNE5 '!H133+[15]PPNE5!H133+[16]PPNE5!H133+[17]PPNE5!H133+[18]PPNE5!H133+[19]PPNE5!H133+[20]PPNE5!H133+[21]PPNE5!H133+[22]PPNE5!H133+[23]PPNE5!H133+[24]PPNE5!H133+'[25]PPNE5 cop'!H133+[26]PPNE5!H133</f>
        <v>300150</v>
      </c>
      <c r="H133" s="37"/>
      <c r="I133" s="37">
        <f>+[10]PPNE5!J133+[11]PPNE5!J133+[12]PPNE5!J133+[13]PPNE5!J133+'[14]PPNE5 '!J133+[15]PPNE5!J133+[16]PPNE5!J133+[17]PPNE5!J133+[18]PPNE5!J133+[19]PPNE5!J133+[20]PPNE5!J133+[21]PPNE5!J133+[22]PPNE5!J133+[23]PPNE5!J133+[24]PPNE5!J133+'[25]PPNE5 cop'!J133+[26]PPNE5!J133</f>
        <v>300150</v>
      </c>
      <c r="J133" s="63">
        <f>SUBTOTAL(9,G133:I133)</f>
        <v>600300</v>
      </c>
      <c r="K133" s="64" t="str">
        <f>IFERROR(J133/$J$18*100,"0.00")</f>
        <v>0.00</v>
      </c>
    </row>
    <row r="134" spans="1:11" ht="12.75" x14ac:dyDescent="0.2">
      <c r="A134" s="555">
        <v>2</v>
      </c>
      <c r="B134" s="547">
        <v>2</v>
      </c>
      <c r="C134" s="547">
        <v>5</v>
      </c>
      <c r="D134" s="547">
        <v>3</v>
      </c>
      <c r="E134" s="547" t="s">
        <v>317</v>
      </c>
      <c r="F134" s="556" t="s">
        <v>140</v>
      </c>
      <c r="G134" s="37">
        <f>+[10]PPNE5!H134+[11]PPNE5!H134+[12]PPNE5!H134+[13]PPNE5!H134+'[14]PPNE5 '!H134+[15]PPNE5!H134+[16]PPNE5!H134+[17]PPNE5!H134+[18]PPNE5!H134+[19]PPNE5!H134+[20]PPNE5!H134+[21]PPNE5!H134+[22]PPNE5!H134+[23]PPNE5!H134+[24]PPNE5!H134+'[25]PPNE5 cop'!H134+[26]PPNE5!H134</f>
        <v>0</v>
      </c>
      <c r="H134" s="37"/>
      <c r="I134" s="37">
        <f>+[10]PPNE5!J134+[11]PPNE5!J134+[12]PPNE5!J134+[13]PPNE5!J134+'[14]PPNE5 '!J134+[15]PPNE5!J134+[16]PPNE5!J134+[17]PPNE5!J134+[18]PPNE5!J134+[19]PPNE5!J134+[20]PPNE5!J134+[21]PPNE5!J134+[22]PPNE5!J134+[23]PPNE5!J134+[24]PPNE5!J134+'[25]PPNE5 cop'!J134+[26]PPNE5!J134</f>
        <v>0</v>
      </c>
      <c r="J134" s="63">
        <f>SUBTOTAL(9,G134:I134)</f>
        <v>0</v>
      </c>
      <c r="K134" s="64" t="str">
        <f>IFERROR(J134/$J$18*100,"0.00")</f>
        <v>0.00</v>
      </c>
    </row>
    <row r="135" spans="1:11" ht="12.75" x14ac:dyDescent="0.2">
      <c r="A135" s="555">
        <v>2</v>
      </c>
      <c r="B135" s="547">
        <v>2</v>
      </c>
      <c r="C135" s="547">
        <v>5</v>
      </c>
      <c r="D135" s="547">
        <v>3</v>
      </c>
      <c r="E135" s="547" t="s">
        <v>318</v>
      </c>
      <c r="F135" s="556" t="s">
        <v>141</v>
      </c>
      <c r="G135" s="37">
        <f>+[10]PPNE5!H135+[11]PPNE5!H135+[12]PPNE5!H135+[13]PPNE5!H135+'[14]PPNE5 '!H135+[15]PPNE5!H135+[16]PPNE5!H135+[17]PPNE5!H135+[18]PPNE5!H135+[19]PPNE5!H135+[20]PPNE5!H135+[21]PPNE5!H135+[22]PPNE5!H135+[23]PPNE5!H135+[24]PPNE5!H135+'[25]PPNE5 cop'!H135+[26]PPNE5!H135</f>
        <v>0</v>
      </c>
      <c r="H135" s="37"/>
      <c r="I135" s="37">
        <f>+[10]PPNE5!J135+[11]PPNE5!J135+[12]PPNE5!J135+[13]PPNE5!J135+'[14]PPNE5 '!J135+[15]PPNE5!J135+[16]PPNE5!J135+[17]PPNE5!J135+[18]PPNE5!J135+[19]PPNE5!J135+[20]PPNE5!J135+[21]PPNE5!J135+[22]PPNE5!J135+[23]PPNE5!J135+[24]PPNE5!J135+'[25]PPNE5 cop'!J135+[26]PPNE5!J135</f>
        <v>0</v>
      </c>
      <c r="J135" s="63">
        <f>SUBTOTAL(9,G135:I135)</f>
        <v>0</v>
      </c>
      <c r="K135" s="64" t="str">
        <f>IFERROR(J135/$J$18*100,"0.00")</f>
        <v>0.00</v>
      </c>
    </row>
    <row r="136" spans="1:11" ht="12.75" x14ac:dyDescent="0.2">
      <c r="A136" s="543">
        <v>2</v>
      </c>
      <c r="B136" s="544">
        <v>2</v>
      </c>
      <c r="C136" s="544">
        <v>5</v>
      </c>
      <c r="D136" s="544">
        <v>4</v>
      </c>
      <c r="E136" s="544"/>
      <c r="F136" s="551" t="s">
        <v>142</v>
      </c>
      <c r="G136" s="35">
        <f>G137</f>
        <v>1909000</v>
      </c>
      <c r="H136" s="35">
        <f>H137</f>
        <v>0</v>
      </c>
      <c r="I136" s="35">
        <f>I137</f>
        <v>1909000</v>
      </c>
      <c r="J136" s="35">
        <f>J137</f>
        <v>3818000</v>
      </c>
      <c r="K136" s="36" t="str">
        <f>K137</f>
        <v>0.00</v>
      </c>
    </row>
    <row r="137" spans="1:11" ht="12.75" x14ac:dyDescent="0.2">
      <c r="A137" s="555">
        <v>2</v>
      </c>
      <c r="B137" s="547">
        <v>2</v>
      </c>
      <c r="C137" s="547">
        <v>5</v>
      </c>
      <c r="D137" s="547">
        <v>4</v>
      </c>
      <c r="E137" s="547" t="s">
        <v>314</v>
      </c>
      <c r="F137" s="556" t="s">
        <v>142</v>
      </c>
      <c r="G137" s="37">
        <f>+[10]PPNE5!H137+[11]PPNE5!H137+[12]PPNE5!H137+[13]PPNE5!H137+'[14]PPNE5 '!H137+[15]PPNE5!H137+[16]PPNE5!H137+[17]PPNE5!H137+[18]PPNE5!H137+[19]PPNE5!H137+[20]PPNE5!H137+[21]PPNE5!H137+[22]PPNE5!H137+[23]PPNE5!H137+[24]PPNE5!H137+'[25]PPNE5 cop'!H137+[26]PPNE5!H137</f>
        <v>1909000</v>
      </c>
      <c r="H137" s="37"/>
      <c r="I137" s="37">
        <f>+[10]PPNE5!J137+[11]PPNE5!J137+[12]PPNE5!J137+[13]PPNE5!J137+'[14]PPNE5 '!J137+[15]PPNE5!J137+[16]PPNE5!J137+[17]PPNE5!J137+[18]PPNE5!J137+[19]PPNE5!J137+[20]PPNE5!J137+[21]PPNE5!J137+[22]PPNE5!J137+[23]PPNE5!J137+[24]PPNE5!J137+'[25]PPNE5 cop'!J137+[26]PPNE5!J137</f>
        <v>1909000</v>
      </c>
      <c r="J137" s="63">
        <f>SUBTOTAL(9,G137:I137)</f>
        <v>3818000</v>
      </c>
      <c r="K137" s="64" t="str">
        <f>IFERROR(J137/$J$18*100,"0.00")</f>
        <v>0.00</v>
      </c>
    </row>
    <row r="138" spans="1:11" ht="12.75" x14ac:dyDescent="0.2">
      <c r="A138" s="557">
        <v>2</v>
      </c>
      <c r="B138" s="544">
        <v>2</v>
      </c>
      <c r="C138" s="544">
        <v>5</v>
      </c>
      <c r="D138" s="544">
        <v>5</v>
      </c>
      <c r="E138" s="544"/>
      <c r="F138" s="558" t="s">
        <v>344</v>
      </c>
      <c r="G138" s="41">
        <f>+G139</f>
        <v>0</v>
      </c>
      <c r="H138" s="41">
        <f>+H139</f>
        <v>0</v>
      </c>
      <c r="I138" s="41">
        <f>+I139</f>
        <v>0</v>
      </c>
      <c r="J138" s="41">
        <f>+J139</f>
        <v>0</v>
      </c>
      <c r="K138" s="42" t="str">
        <f>+K139</f>
        <v>0.00</v>
      </c>
    </row>
    <row r="139" spans="1:11" ht="12.75" x14ac:dyDescent="0.2">
      <c r="A139" s="555">
        <v>2</v>
      </c>
      <c r="B139" s="547">
        <v>2</v>
      </c>
      <c r="C139" s="547">
        <v>5</v>
      </c>
      <c r="D139" s="547">
        <v>5</v>
      </c>
      <c r="E139" s="547" t="s">
        <v>314</v>
      </c>
      <c r="F139" s="556" t="s">
        <v>344</v>
      </c>
      <c r="G139" s="37">
        <f>+[10]PPNE5!H139+[11]PPNE5!H139+[12]PPNE5!H139+[13]PPNE5!H139+'[14]PPNE5 '!H139+[15]PPNE5!H139+[16]PPNE5!H139+[17]PPNE5!H139+[18]PPNE5!H139+[19]PPNE5!H139+[20]PPNE5!H139+[21]PPNE5!H139+[22]PPNE5!H139+[23]PPNE5!H139+[24]PPNE5!H139+'[25]PPNE5 cop'!H139+[26]PPNE5!H139</f>
        <v>0</v>
      </c>
      <c r="H139" s="37"/>
      <c r="I139" s="37">
        <f>+[10]PPNE5!J139+[11]PPNE5!J139+[12]PPNE5!J139+[13]PPNE5!J139+'[14]PPNE5 '!J139+[15]PPNE5!J139+[16]PPNE5!J139+[17]PPNE5!J139+[18]PPNE5!J139+[19]PPNE5!J139+[20]PPNE5!J139+[21]PPNE5!J139+[22]PPNE5!J139+[23]PPNE5!J139+[24]PPNE5!J139+'[25]PPNE5 cop'!J139+[26]PPNE5!J139</f>
        <v>0</v>
      </c>
      <c r="J139" s="63">
        <f>SUBTOTAL(9,G139:I139)</f>
        <v>0</v>
      </c>
      <c r="K139" s="64" t="str">
        <f>IFERROR(J139/$J$18*100,"0.00")</f>
        <v>0.00</v>
      </c>
    </row>
    <row r="140" spans="1:11" ht="12.75" x14ac:dyDescent="0.2">
      <c r="A140" s="557">
        <v>2</v>
      </c>
      <c r="B140" s="544">
        <v>2</v>
      </c>
      <c r="C140" s="544">
        <v>5</v>
      </c>
      <c r="D140" s="544">
        <v>6</v>
      </c>
      <c r="E140" s="544"/>
      <c r="F140" s="558" t="s">
        <v>345</v>
      </c>
      <c r="G140" s="35">
        <f>G141</f>
        <v>0</v>
      </c>
      <c r="H140" s="35">
        <f>H141</f>
        <v>0</v>
      </c>
      <c r="I140" s="35">
        <f>I141</f>
        <v>0</v>
      </c>
      <c r="J140" s="35">
        <f>J141</f>
        <v>0</v>
      </c>
      <c r="K140" s="36" t="str">
        <f>K141</f>
        <v>0.00</v>
      </c>
    </row>
    <row r="141" spans="1:11" ht="12.75" x14ac:dyDescent="0.2">
      <c r="A141" s="555">
        <v>2</v>
      </c>
      <c r="B141" s="547">
        <v>2</v>
      </c>
      <c r="C141" s="547">
        <v>5</v>
      </c>
      <c r="D141" s="547">
        <v>6</v>
      </c>
      <c r="E141" s="547" t="s">
        <v>314</v>
      </c>
      <c r="F141" s="556" t="s">
        <v>345</v>
      </c>
      <c r="G141" s="37">
        <f>+[10]PPNE5!H141+[11]PPNE5!H141+[12]PPNE5!H141+[13]PPNE5!H141+'[14]PPNE5 '!H141+[15]PPNE5!H141+[16]PPNE5!H141+[17]PPNE5!H141+[18]PPNE5!H141+[19]PPNE5!H141+[20]PPNE5!H141+[21]PPNE5!H141+[22]PPNE5!H141+[23]PPNE5!H141+[24]PPNE5!H141+'[25]PPNE5 cop'!H141+[26]PPNE5!H141</f>
        <v>0</v>
      </c>
      <c r="H141" s="37"/>
      <c r="I141" s="37">
        <f>+[10]PPNE5!J141+[11]PPNE5!J141+[12]PPNE5!J141+[13]PPNE5!J141+'[14]PPNE5 '!J141+[15]PPNE5!J141+[16]PPNE5!J141+[17]PPNE5!J141+[18]PPNE5!J141+[19]PPNE5!J141+[20]PPNE5!J141+[21]PPNE5!J141+[22]PPNE5!J141+[23]PPNE5!J141+[24]PPNE5!J141+'[25]PPNE5 cop'!J141+[26]PPNE5!J141</f>
        <v>0</v>
      </c>
      <c r="J141" s="63">
        <f>SUBTOTAL(9,G141:I141)</f>
        <v>0</v>
      </c>
      <c r="K141" s="64" t="str">
        <f>IFERROR(J141/$J$18*100,"0.00")</f>
        <v>0.00</v>
      </c>
    </row>
    <row r="142" spans="1:11" ht="12.75" x14ac:dyDescent="0.2">
      <c r="A142" s="557">
        <v>2</v>
      </c>
      <c r="B142" s="544">
        <v>2</v>
      </c>
      <c r="C142" s="544">
        <v>5</v>
      </c>
      <c r="D142" s="544">
        <v>7</v>
      </c>
      <c r="E142" s="544"/>
      <c r="F142" s="558" t="s">
        <v>346</v>
      </c>
      <c r="G142" s="41">
        <f>+G143</f>
        <v>0</v>
      </c>
      <c r="H142" s="41">
        <f>+H143</f>
        <v>0</v>
      </c>
      <c r="I142" s="41">
        <f>+I143</f>
        <v>0</v>
      </c>
      <c r="J142" s="41">
        <f>+J143</f>
        <v>0</v>
      </c>
      <c r="K142" s="42" t="str">
        <f>+K143</f>
        <v>0.00</v>
      </c>
    </row>
    <row r="143" spans="1:11" ht="12.75" x14ac:dyDescent="0.2">
      <c r="A143" s="555">
        <v>2</v>
      </c>
      <c r="B143" s="547">
        <v>2</v>
      </c>
      <c r="C143" s="547">
        <v>5</v>
      </c>
      <c r="D143" s="547">
        <v>7</v>
      </c>
      <c r="E143" s="547" t="s">
        <v>314</v>
      </c>
      <c r="F143" s="556" t="s">
        <v>346</v>
      </c>
      <c r="G143" s="37">
        <f>+[10]PPNE5!H143+[11]PPNE5!H143+[12]PPNE5!H143+[13]PPNE5!H143+'[14]PPNE5 '!H143+[15]PPNE5!H143+[16]PPNE5!H143+[17]PPNE5!H143+[18]PPNE5!H143+[19]PPNE5!H143+[20]PPNE5!H143+[21]PPNE5!H143+[22]PPNE5!H143+[23]PPNE5!H143+[24]PPNE5!H143+'[25]PPNE5 cop'!H143+[26]PPNE5!H143</f>
        <v>0</v>
      </c>
      <c r="H143" s="37"/>
      <c r="I143" s="37">
        <f>+[10]PPNE5!J143+[11]PPNE5!J143+[12]PPNE5!J143+[13]PPNE5!J143+'[14]PPNE5 '!J143+[15]PPNE5!J143+[16]PPNE5!J143+[17]PPNE5!J143+[18]PPNE5!J143+[19]PPNE5!J143+[20]PPNE5!J143+[21]PPNE5!J143+[22]PPNE5!J143+[23]PPNE5!J143+[24]PPNE5!J143+'[25]PPNE5 cop'!J143+[26]PPNE5!J143</f>
        <v>0</v>
      </c>
      <c r="J143" s="63">
        <f>SUBTOTAL(9,G143:I143)</f>
        <v>0</v>
      </c>
      <c r="K143" s="64" t="str">
        <f>IFERROR(J143/$J$18*100,"0.00")</f>
        <v>0.00</v>
      </c>
    </row>
    <row r="144" spans="1:11" ht="12.75" x14ac:dyDescent="0.2">
      <c r="A144" s="557">
        <v>2</v>
      </c>
      <c r="B144" s="544">
        <v>2</v>
      </c>
      <c r="C144" s="544">
        <v>5</v>
      </c>
      <c r="D144" s="544">
        <v>8</v>
      </c>
      <c r="E144" s="544"/>
      <c r="F144" s="558" t="s">
        <v>143</v>
      </c>
      <c r="G144" s="35">
        <f>G145</f>
        <v>212618.34</v>
      </c>
      <c r="H144" s="35">
        <f>H145</f>
        <v>0</v>
      </c>
      <c r="I144" s="35">
        <f>I145</f>
        <v>212618.34</v>
      </c>
      <c r="J144" s="35">
        <f>J145</f>
        <v>425236.68</v>
      </c>
      <c r="K144" s="36" t="str">
        <f>K145</f>
        <v>0.00</v>
      </c>
    </row>
    <row r="145" spans="1:11" ht="12.75" x14ac:dyDescent="0.2">
      <c r="A145" s="555">
        <v>2</v>
      </c>
      <c r="B145" s="547">
        <v>2</v>
      </c>
      <c r="C145" s="547">
        <v>5</v>
      </c>
      <c r="D145" s="547">
        <v>8</v>
      </c>
      <c r="E145" s="547" t="s">
        <v>314</v>
      </c>
      <c r="F145" s="556" t="s">
        <v>143</v>
      </c>
      <c r="G145" s="37">
        <f>+[10]PPNE5!H145+[11]PPNE5!H145+[12]PPNE5!H145+[13]PPNE5!H145+'[14]PPNE5 '!H145+[15]PPNE5!H145+[16]PPNE5!H145+[17]PPNE5!H145+[18]PPNE5!H145+[19]PPNE5!H145+[20]PPNE5!H145+[21]PPNE5!H145+[22]PPNE5!H145+[23]PPNE5!H145+[24]PPNE5!H145+'[25]PPNE5 cop'!H145+[26]PPNE5!H145</f>
        <v>212618.34</v>
      </c>
      <c r="H145" s="37"/>
      <c r="I145" s="37">
        <f>+[10]PPNE5!J145+[11]PPNE5!J145+[12]PPNE5!J145+[13]PPNE5!J145+'[14]PPNE5 '!J145+[15]PPNE5!J145+[16]PPNE5!J145+[17]PPNE5!J145+[18]PPNE5!J145+[19]PPNE5!J145+[20]PPNE5!J145+[21]PPNE5!J145+[22]PPNE5!J145+[23]PPNE5!J145+[24]PPNE5!J145+'[25]PPNE5 cop'!J145+[26]PPNE5!J145</f>
        <v>212618.34</v>
      </c>
      <c r="J145" s="63">
        <f>SUBTOTAL(9,G145:I145)</f>
        <v>425236.68</v>
      </c>
      <c r="K145" s="64" t="str">
        <f>IFERROR(J145/$J$18*100,"0.00")</f>
        <v>0.00</v>
      </c>
    </row>
    <row r="146" spans="1:11" ht="12.75" x14ac:dyDescent="0.2">
      <c r="A146" s="540">
        <v>2</v>
      </c>
      <c r="B146" s="541">
        <v>2</v>
      </c>
      <c r="C146" s="541">
        <v>6</v>
      </c>
      <c r="D146" s="541"/>
      <c r="E146" s="541"/>
      <c r="F146" s="542" t="s">
        <v>144</v>
      </c>
      <c r="G146" s="33">
        <f>+G147+G149+G151+G153+G155+G157+G159+G161+G163</f>
        <v>6048967.1500000004</v>
      </c>
      <c r="H146" s="33">
        <f>+H147+H149+H151+H153+H155+H157+H159+H161+H163</f>
        <v>0</v>
      </c>
      <c r="I146" s="33">
        <f>+I147+I149+I151+I153+I155+I157+I159+I161+I163</f>
        <v>6048967.1500000004</v>
      </c>
      <c r="J146" s="33">
        <f>+J147+J149+J151+J153+J155+J157+J159+J161+J163</f>
        <v>12097934.300000001</v>
      </c>
      <c r="K146" s="34">
        <f>+K147+K149+K151+K153+K155+K157+K159+K161+K163</f>
        <v>0</v>
      </c>
    </row>
    <row r="147" spans="1:11" ht="12.75" x14ac:dyDescent="0.2">
      <c r="A147" s="543">
        <v>2</v>
      </c>
      <c r="B147" s="544">
        <v>2</v>
      </c>
      <c r="C147" s="544">
        <v>6</v>
      </c>
      <c r="D147" s="544">
        <v>1</v>
      </c>
      <c r="E147" s="544"/>
      <c r="F147" s="551" t="s">
        <v>347</v>
      </c>
      <c r="G147" s="35">
        <f>G148</f>
        <v>0</v>
      </c>
      <c r="H147" s="35">
        <f>H148</f>
        <v>0</v>
      </c>
      <c r="I147" s="35">
        <f>I148</f>
        <v>0</v>
      </c>
      <c r="J147" s="35">
        <f>J148</f>
        <v>0</v>
      </c>
      <c r="K147" s="36" t="str">
        <f>K148</f>
        <v>0.00</v>
      </c>
    </row>
    <row r="148" spans="1:11" ht="12.75" x14ac:dyDescent="0.2">
      <c r="A148" s="555">
        <v>2</v>
      </c>
      <c r="B148" s="547">
        <v>2</v>
      </c>
      <c r="C148" s="547">
        <v>6</v>
      </c>
      <c r="D148" s="547">
        <v>1</v>
      </c>
      <c r="E148" s="547" t="s">
        <v>314</v>
      </c>
      <c r="F148" s="556" t="s">
        <v>347</v>
      </c>
      <c r="G148" s="37">
        <f>+[10]PPNE5!H148+[11]PPNE5!H148+[12]PPNE5!H148+[13]PPNE5!H148+'[14]PPNE5 '!H148+[15]PPNE5!H148+[16]PPNE5!H148+[17]PPNE5!H148+[18]PPNE5!H148+[19]PPNE5!H148+[20]PPNE5!H148+[21]PPNE5!H148+[22]PPNE5!H148+[23]PPNE5!H148+[24]PPNE5!H148+'[25]PPNE5 cop'!H148+[26]PPNE5!H148</f>
        <v>0</v>
      </c>
      <c r="H148" s="37"/>
      <c r="I148" s="37">
        <f>+[10]PPNE5!J148+[11]PPNE5!J148+[12]PPNE5!J148+[13]PPNE5!J148+'[14]PPNE5 '!J148+[15]PPNE5!J148+[16]PPNE5!J148+[17]PPNE5!J148+[18]PPNE5!J148+[19]PPNE5!J148+[20]PPNE5!J148+[21]PPNE5!J148+[22]PPNE5!J148+[23]PPNE5!J148+[24]PPNE5!J148+'[25]PPNE5 cop'!J148+[26]PPNE5!J148</f>
        <v>0</v>
      </c>
      <c r="J148" s="63">
        <f>SUBTOTAL(9,G148:I148)</f>
        <v>0</v>
      </c>
      <c r="K148" s="64" t="str">
        <f>IFERROR(J148/$J$18*100,"0.00")</f>
        <v>0.00</v>
      </c>
    </row>
    <row r="149" spans="1:11" ht="12.75" x14ac:dyDescent="0.2">
      <c r="A149" s="543">
        <v>2</v>
      </c>
      <c r="B149" s="544">
        <v>2</v>
      </c>
      <c r="C149" s="544">
        <v>6</v>
      </c>
      <c r="D149" s="544">
        <v>2</v>
      </c>
      <c r="E149" s="544"/>
      <c r="F149" s="551" t="s">
        <v>145</v>
      </c>
      <c r="G149" s="35">
        <f>G150</f>
        <v>584694.3600000001</v>
      </c>
      <c r="H149" s="35">
        <f>H150</f>
        <v>0</v>
      </c>
      <c r="I149" s="35">
        <f>I150</f>
        <v>584694.3600000001</v>
      </c>
      <c r="J149" s="35">
        <f>J150</f>
        <v>1169388.7200000002</v>
      </c>
      <c r="K149" s="36" t="str">
        <f>K150</f>
        <v>0.00</v>
      </c>
    </row>
    <row r="150" spans="1:11" ht="12.75" x14ac:dyDescent="0.2">
      <c r="A150" s="555">
        <v>2</v>
      </c>
      <c r="B150" s="547">
        <v>2</v>
      </c>
      <c r="C150" s="547">
        <v>6</v>
      </c>
      <c r="D150" s="547">
        <v>2</v>
      </c>
      <c r="E150" s="547" t="s">
        <v>314</v>
      </c>
      <c r="F150" s="556" t="s">
        <v>145</v>
      </c>
      <c r="G150" s="37">
        <f>+[10]PPNE5!H150+[11]PPNE5!H150+[12]PPNE5!H150+[13]PPNE5!H150+'[14]PPNE5 '!H150+[15]PPNE5!H150+[16]PPNE5!H150+[17]PPNE5!H150+[18]PPNE5!H150+[19]PPNE5!H150+[20]PPNE5!H150+[21]PPNE5!H150+[22]PPNE5!H150+[23]PPNE5!H150+[24]PPNE5!H150+'[25]PPNE5 cop'!H150+[26]PPNE5!H150</f>
        <v>584694.3600000001</v>
      </c>
      <c r="H150" s="37"/>
      <c r="I150" s="37">
        <f>+[10]PPNE5!J150+[11]PPNE5!J150+[12]PPNE5!J150+[13]PPNE5!J150+'[14]PPNE5 '!J150+[15]PPNE5!J150+[16]PPNE5!J150+[17]PPNE5!J150+[18]PPNE5!J150+[19]PPNE5!J150+[20]PPNE5!J150+[21]PPNE5!J150+[22]PPNE5!J150+[23]PPNE5!J150+[24]PPNE5!J150+'[25]PPNE5 cop'!J150+[26]PPNE5!J150</f>
        <v>584694.3600000001</v>
      </c>
      <c r="J150" s="63">
        <f>SUBTOTAL(9,G150:I150)</f>
        <v>1169388.7200000002</v>
      </c>
      <c r="K150" s="64" t="str">
        <f>IFERROR(J150/$J$18*100,"0.00")</f>
        <v>0.00</v>
      </c>
    </row>
    <row r="151" spans="1:11" ht="12.75" x14ac:dyDescent="0.2">
      <c r="A151" s="543">
        <v>2</v>
      </c>
      <c r="B151" s="544">
        <v>2</v>
      </c>
      <c r="C151" s="544">
        <v>6</v>
      </c>
      <c r="D151" s="544">
        <v>3</v>
      </c>
      <c r="E151" s="544"/>
      <c r="F151" s="551" t="s">
        <v>146</v>
      </c>
      <c r="G151" s="35">
        <f>G152</f>
        <v>5464272.79</v>
      </c>
      <c r="H151" s="35">
        <f>H152</f>
        <v>0</v>
      </c>
      <c r="I151" s="35">
        <f>I152</f>
        <v>5464272.79</v>
      </c>
      <c r="J151" s="35">
        <f>J152</f>
        <v>10928545.58</v>
      </c>
      <c r="K151" s="36" t="str">
        <f>K152</f>
        <v>0.00</v>
      </c>
    </row>
    <row r="152" spans="1:11" ht="12.75" x14ac:dyDescent="0.2">
      <c r="A152" s="555">
        <v>2</v>
      </c>
      <c r="B152" s="547">
        <v>2</v>
      </c>
      <c r="C152" s="547">
        <v>6</v>
      </c>
      <c r="D152" s="547">
        <v>3</v>
      </c>
      <c r="E152" s="547" t="s">
        <v>314</v>
      </c>
      <c r="F152" s="556" t="s">
        <v>146</v>
      </c>
      <c r="G152" s="37">
        <f>+[10]PPNE5!H152+[11]PPNE5!H152+[12]PPNE5!H152+[13]PPNE5!H152+'[14]PPNE5 '!H152+[15]PPNE5!H152+[16]PPNE5!H152+[17]PPNE5!H152+[18]PPNE5!H152+[19]PPNE5!H152+[20]PPNE5!H152+[21]PPNE5!H152+[22]PPNE5!H152+[23]PPNE5!H152+[24]PPNE5!H152+'[25]PPNE5 cop'!H152+[26]PPNE5!H152</f>
        <v>5464272.79</v>
      </c>
      <c r="H152" s="37"/>
      <c r="I152" s="37">
        <f>+[10]PPNE5!J152+[11]PPNE5!J152+[12]PPNE5!J152+[13]PPNE5!J152+'[14]PPNE5 '!J152+[15]PPNE5!J152+[16]PPNE5!J152+[17]PPNE5!J152+[18]PPNE5!J152+[19]PPNE5!J152+[20]PPNE5!J152+[21]PPNE5!J152+[22]PPNE5!J152+[23]PPNE5!J152+[24]PPNE5!J152+'[25]PPNE5 cop'!J152+[26]PPNE5!J152</f>
        <v>5464272.79</v>
      </c>
      <c r="J152" s="63">
        <f>SUBTOTAL(9,G152:I152)</f>
        <v>10928545.58</v>
      </c>
      <c r="K152" s="64" t="str">
        <f>IFERROR(J152/$J$18*100,"0.00")</f>
        <v>0.00</v>
      </c>
    </row>
    <row r="153" spans="1:11" ht="12.75" x14ac:dyDescent="0.2">
      <c r="A153" s="543">
        <v>2</v>
      </c>
      <c r="B153" s="544">
        <v>2</v>
      </c>
      <c r="C153" s="544">
        <v>6</v>
      </c>
      <c r="D153" s="544">
        <v>4</v>
      </c>
      <c r="E153" s="544"/>
      <c r="F153" s="551" t="s">
        <v>147</v>
      </c>
      <c r="G153" s="35">
        <f>G154</f>
        <v>0</v>
      </c>
      <c r="H153" s="35">
        <f>H154</f>
        <v>0</v>
      </c>
      <c r="I153" s="35">
        <f>I154</f>
        <v>0</v>
      </c>
      <c r="J153" s="35">
        <f>J154</f>
        <v>0</v>
      </c>
      <c r="K153" s="36" t="str">
        <f>K154</f>
        <v>0.00</v>
      </c>
    </row>
    <row r="154" spans="1:11" ht="12.75" x14ac:dyDescent="0.2">
      <c r="A154" s="555">
        <v>2</v>
      </c>
      <c r="B154" s="547">
        <v>2</v>
      </c>
      <c r="C154" s="547">
        <v>6</v>
      </c>
      <c r="D154" s="547">
        <v>4</v>
      </c>
      <c r="E154" s="547" t="s">
        <v>314</v>
      </c>
      <c r="F154" s="556" t="s">
        <v>147</v>
      </c>
      <c r="G154" s="37">
        <f>+[10]PPNE5!H154+[11]PPNE5!H154+[12]PPNE5!H154+[13]PPNE5!H154+'[14]PPNE5 '!H154+[15]PPNE5!H154+[16]PPNE5!H154+[17]PPNE5!H154+[18]PPNE5!H154+[19]PPNE5!H154+[20]PPNE5!H154+[21]PPNE5!H154+[22]PPNE5!H154+[23]PPNE5!H154+[24]PPNE5!H154+'[25]PPNE5 cop'!H154+[26]PPNE5!H154</f>
        <v>0</v>
      </c>
      <c r="H154" s="37"/>
      <c r="I154" s="37">
        <f>+[10]PPNE5!J154+[11]PPNE5!J154+[12]PPNE5!J154+[13]PPNE5!J154+'[14]PPNE5 '!J154+[15]PPNE5!J154+[16]PPNE5!J154+[17]PPNE5!J154+[18]PPNE5!J154+[19]PPNE5!J154+[20]PPNE5!J154+[21]PPNE5!J154+[22]PPNE5!J154+[23]PPNE5!J154+[24]PPNE5!J154+'[25]PPNE5 cop'!J154+[26]PPNE5!J154</f>
        <v>0</v>
      </c>
      <c r="J154" s="63">
        <f>SUBTOTAL(9,G154:I154)</f>
        <v>0</v>
      </c>
      <c r="K154" s="64" t="str">
        <f>IFERROR(J154/$J$18*100,"0.00")</f>
        <v>0.00</v>
      </c>
    </row>
    <row r="155" spans="1:11" ht="12.75" x14ac:dyDescent="0.2">
      <c r="A155" s="557">
        <v>2</v>
      </c>
      <c r="B155" s="544">
        <v>2</v>
      </c>
      <c r="C155" s="544">
        <v>6</v>
      </c>
      <c r="D155" s="544">
        <v>5</v>
      </c>
      <c r="E155" s="544"/>
      <c r="F155" s="558" t="s">
        <v>312</v>
      </c>
      <c r="G155" s="41">
        <f>+G156</f>
        <v>0</v>
      </c>
      <c r="H155" s="41">
        <f>+H156</f>
        <v>0</v>
      </c>
      <c r="I155" s="41">
        <f>+I156</f>
        <v>0</v>
      </c>
      <c r="J155" s="41">
        <f>+J156</f>
        <v>0</v>
      </c>
      <c r="K155" s="42" t="str">
        <f>+K156</f>
        <v>0.00</v>
      </c>
    </row>
    <row r="156" spans="1:11" ht="12.75" x14ac:dyDescent="0.2">
      <c r="A156" s="555">
        <v>2</v>
      </c>
      <c r="B156" s="547">
        <v>2</v>
      </c>
      <c r="C156" s="547">
        <v>6</v>
      </c>
      <c r="D156" s="547">
        <v>5</v>
      </c>
      <c r="E156" s="547" t="s">
        <v>314</v>
      </c>
      <c r="F156" s="556" t="s">
        <v>312</v>
      </c>
      <c r="G156" s="37">
        <f>+[10]PPNE5!H156+[11]PPNE5!H156+[12]PPNE5!H156+[13]PPNE5!H156+'[14]PPNE5 '!H156+[15]PPNE5!H156+[16]PPNE5!H156+[17]PPNE5!H156+[18]PPNE5!H156+[19]PPNE5!H156+[20]PPNE5!H156+[21]PPNE5!H156+[22]PPNE5!H156+[23]PPNE5!H156+[24]PPNE5!H156+'[25]PPNE5 cop'!H156+[26]PPNE5!H156</f>
        <v>0</v>
      </c>
      <c r="H156" s="37"/>
      <c r="I156" s="37">
        <f>+[10]PPNE5!J156+[11]PPNE5!J156+[12]PPNE5!J156+[13]PPNE5!J156+'[14]PPNE5 '!J156+[15]PPNE5!J156+[16]PPNE5!J156+[17]PPNE5!J156+[18]PPNE5!J156+[19]PPNE5!J156+[20]PPNE5!J156+[21]PPNE5!J156+[22]PPNE5!J156+[23]PPNE5!J156+[24]PPNE5!J156+'[25]PPNE5 cop'!J156+[26]PPNE5!J156</f>
        <v>0</v>
      </c>
      <c r="J156" s="63">
        <f>SUBTOTAL(9,G156:I156)</f>
        <v>0</v>
      </c>
      <c r="K156" s="64" t="str">
        <f>IFERROR(J156/$J$18*100,"0.00")</f>
        <v>0.00</v>
      </c>
    </row>
    <row r="157" spans="1:11" ht="12.75" x14ac:dyDescent="0.2">
      <c r="A157" s="557">
        <v>2</v>
      </c>
      <c r="B157" s="544">
        <v>2</v>
      </c>
      <c r="C157" s="544">
        <v>6</v>
      </c>
      <c r="D157" s="544">
        <v>6</v>
      </c>
      <c r="E157" s="544"/>
      <c r="F157" s="558" t="s">
        <v>348</v>
      </c>
      <c r="G157" s="41">
        <f>+G158</f>
        <v>0</v>
      </c>
      <c r="H157" s="41">
        <f>+H158</f>
        <v>0</v>
      </c>
      <c r="I157" s="41">
        <f>+I158</f>
        <v>0</v>
      </c>
      <c r="J157" s="41">
        <f>+J158</f>
        <v>0</v>
      </c>
      <c r="K157" s="42" t="str">
        <f>+K158</f>
        <v>0.00</v>
      </c>
    </row>
    <row r="158" spans="1:11" ht="12.75" x14ac:dyDescent="0.2">
      <c r="A158" s="555">
        <v>2</v>
      </c>
      <c r="B158" s="547">
        <v>2</v>
      </c>
      <c r="C158" s="547">
        <v>6</v>
      </c>
      <c r="D158" s="547">
        <v>6</v>
      </c>
      <c r="E158" s="547" t="s">
        <v>314</v>
      </c>
      <c r="F158" s="556" t="s">
        <v>348</v>
      </c>
      <c r="G158" s="37">
        <f>+[10]PPNE5!H158+[11]PPNE5!H158+[12]PPNE5!H158+[13]PPNE5!H158+'[14]PPNE5 '!H158+[15]PPNE5!H158+[16]PPNE5!H158+[17]PPNE5!H158+[18]PPNE5!H158+[19]PPNE5!H158+[20]PPNE5!H158+[21]PPNE5!H158+[22]PPNE5!H158+[23]PPNE5!H158+[24]PPNE5!H158+'[25]PPNE5 cop'!H158+[26]PPNE5!H158</f>
        <v>0</v>
      </c>
      <c r="H158" s="37"/>
      <c r="I158" s="37">
        <f>+[10]PPNE5!J158+[11]PPNE5!J158+[12]PPNE5!J158+[13]PPNE5!J158+'[14]PPNE5 '!J158+[15]PPNE5!J158+[16]PPNE5!J158+[17]PPNE5!J158+[18]PPNE5!J158+[19]PPNE5!J158+[20]PPNE5!J158+[21]PPNE5!J158+[22]PPNE5!J158+[23]PPNE5!J158+[24]PPNE5!J158+'[25]PPNE5 cop'!J158+[26]PPNE5!J158</f>
        <v>0</v>
      </c>
      <c r="J158" s="63">
        <f>SUBTOTAL(9,G158:I158)</f>
        <v>0</v>
      </c>
      <c r="K158" s="64" t="str">
        <f>IFERROR(J158/$J$18*100,"0.00")</f>
        <v>0.00</v>
      </c>
    </row>
    <row r="159" spans="1:11" ht="12.75" x14ac:dyDescent="0.2">
      <c r="A159" s="557">
        <v>2</v>
      </c>
      <c r="B159" s="544">
        <v>2</v>
      </c>
      <c r="C159" s="544">
        <v>6</v>
      </c>
      <c r="D159" s="544">
        <v>7</v>
      </c>
      <c r="E159" s="544"/>
      <c r="F159" s="558" t="s">
        <v>349</v>
      </c>
      <c r="G159" s="41">
        <f>+G160</f>
        <v>0</v>
      </c>
      <c r="H159" s="41">
        <f>+H160</f>
        <v>0</v>
      </c>
      <c r="I159" s="41">
        <f>+I160</f>
        <v>0</v>
      </c>
      <c r="J159" s="41">
        <f>+J160</f>
        <v>0</v>
      </c>
      <c r="K159" s="42" t="str">
        <f>+K160</f>
        <v>0.00</v>
      </c>
    </row>
    <row r="160" spans="1:11" ht="12.75" x14ac:dyDescent="0.2">
      <c r="A160" s="555">
        <v>2</v>
      </c>
      <c r="B160" s="547">
        <v>2</v>
      </c>
      <c r="C160" s="547">
        <v>6</v>
      </c>
      <c r="D160" s="547">
        <v>7</v>
      </c>
      <c r="E160" s="547" t="s">
        <v>314</v>
      </c>
      <c r="F160" s="556" t="s">
        <v>349</v>
      </c>
      <c r="G160" s="37">
        <f>+[10]PPNE5!H160+[11]PPNE5!H160+[12]PPNE5!H160+[13]PPNE5!H160+'[14]PPNE5 '!H160+[15]PPNE5!H160+[16]PPNE5!H160+[17]PPNE5!H160+[18]PPNE5!H160+[19]PPNE5!H160+[20]PPNE5!H160+[21]PPNE5!H160+[22]PPNE5!H160+[23]PPNE5!H160+[24]PPNE5!H160+'[25]PPNE5 cop'!H160+[26]PPNE5!H160</f>
        <v>0</v>
      </c>
      <c r="H160" s="37"/>
      <c r="I160" s="37">
        <f>+[10]PPNE5!J160+[11]PPNE5!J160+[12]PPNE5!J160+[13]PPNE5!J160+'[14]PPNE5 '!J160+[15]PPNE5!J160+[16]PPNE5!J160+[17]PPNE5!J160+[18]PPNE5!J160+[19]PPNE5!J160+[20]PPNE5!J160+[21]PPNE5!J160+[22]PPNE5!J160+[23]PPNE5!J160+[24]PPNE5!J160+'[25]PPNE5 cop'!J160+[26]PPNE5!J160</f>
        <v>0</v>
      </c>
      <c r="J160" s="63">
        <f>SUBTOTAL(9,G160:I160)</f>
        <v>0</v>
      </c>
      <c r="K160" s="64" t="str">
        <f>IFERROR(J160/$J$18*100,"0.00")</f>
        <v>0.00</v>
      </c>
    </row>
    <row r="161" spans="1:11" ht="12.75" x14ac:dyDescent="0.2">
      <c r="A161" s="557">
        <v>2</v>
      </c>
      <c r="B161" s="544">
        <v>2</v>
      </c>
      <c r="C161" s="544">
        <v>6</v>
      </c>
      <c r="D161" s="544">
        <v>8</v>
      </c>
      <c r="E161" s="544"/>
      <c r="F161" s="558" t="s">
        <v>350</v>
      </c>
      <c r="G161" s="41">
        <f>+G162</f>
        <v>0</v>
      </c>
      <c r="H161" s="41">
        <f>+H162</f>
        <v>0</v>
      </c>
      <c r="I161" s="41">
        <f>+I162</f>
        <v>0</v>
      </c>
      <c r="J161" s="41">
        <f>+J162</f>
        <v>0</v>
      </c>
      <c r="K161" s="42" t="str">
        <f>+K162</f>
        <v>0.00</v>
      </c>
    </row>
    <row r="162" spans="1:11" ht="12.75" x14ac:dyDescent="0.2">
      <c r="A162" s="555">
        <v>2</v>
      </c>
      <c r="B162" s="547">
        <v>2</v>
      </c>
      <c r="C162" s="547">
        <v>6</v>
      </c>
      <c r="D162" s="547">
        <v>8</v>
      </c>
      <c r="E162" s="547" t="s">
        <v>314</v>
      </c>
      <c r="F162" s="556" t="s">
        <v>350</v>
      </c>
      <c r="G162" s="37">
        <f>+[10]PPNE5!H162+[11]PPNE5!H162+[12]PPNE5!H162+[13]PPNE5!H162+'[14]PPNE5 '!H162+[15]PPNE5!H162+[16]PPNE5!H162+[17]PPNE5!H162+[18]PPNE5!H162+[19]PPNE5!H162+[20]PPNE5!H162+[21]PPNE5!H162+[22]PPNE5!H162+[23]PPNE5!H162+[24]PPNE5!H162+'[25]PPNE5 cop'!H162+[26]PPNE5!H162</f>
        <v>0</v>
      </c>
      <c r="H162" s="37"/>
      <c r="I162" s="37">
        <f>+[10]PPNE5!J162+[11]PPNE5!J162+[12]PPNE5!J162+[13]PPNE5!J162+'[14]PPNE5 '!J162+[15]PPNE5!J162+[16]PPNE5!J162+[17]PPNE5!J162+[18]PPNE5!J162+[19]PPNE5!J162+[20]PPNE5!J162+[21]PPNE5!J162+[22]PPNE5!J162+[23]PPNE5!J162+[24]PPNE5!J162+'[25]PPNE5 cop'!J162+[26]PPNE5!J162</f>
        <v>0</v>
      </c>
      <c r="J162" s="63">
        <f>SUBTOTAL(9,G162:I162)</f>
        <v>0</v>
      </c>
      <c r="K162" s="64" t="str">
        <f>IFERROR(J162/$J$18*100,"0.00")</f>
        <v>0.00</v>
      </c>
    </row>
    <row r="163" spans="1:11" ht="12.75" x14ac:dyDescent="0.2">
      <c r="A163" s="557">
        <v>2</v>
      </c>
      <c r="B163" s="544">
        <v>2</v>
      </c>
      <c r="C163" s="544">
        <v>6</v>
      </c>
      <c r="D163" s="544">
        <v>9</v>
      </c>
      <c r="E163" s="544"/>
      <c r="F163" s="558" t="s">
        <v>313</v>
      </c>
      <c r="G163" s="41">
        <f>+G164</f>
        <v>0</v>
      </c>
      <c r="H163" s="41">
        <f>+H164</f>
        <v>0</v>
      </c>
      <c r="I163" s="41">
        <f>+I164</f>
        <v>0</v>
      </c>
      <c r="J163" s="41">
        <f>+J164</f>
        <v>0</v>
      </c>
      <c r="K163" s="42" t="str">
        <f>+K164</f>
        <v>0.00</v>
      </c>
    </row>
    <row r="164" spans="1:11" ht="12.75" x14ac:dyDescent="0.2">
      <c r="A164" s="555">
        <v>2</v>
      </c>
      <c r="B164" s="547">
        <v>2</v>
      </c>
      <c r="C164" s="547">
        <v>6</v>
      </c>
      <c r="D164" s="547">
        <v>9</v>
      </c>
      <c r="E164" s="547" t="s">
        <v>314</v>
      </c>
      <c r="F164" s="556" t="s">
        <v>313</v>
      </c>
      <c r="G164" s="37">
        <f>+[10]PPNE5!H164+[11]PPNE5!H164+[12]PPNE5!H164+[13]PPNE5!H164+'[14]PPNE5 '!H164+[15]PPNE5!H164+[16]PPNE5!H164+[17]PPNE5!H164+[18]PPNE5!H164+[19]PPNE5!H164+[20]PPNE5!H164+[21]PPNE5!H164+[22]PPNE5!H164+[23]PPNE5!H164+[24]PPNE5!H164+'[25]PPNE5 cop'!H164+[26]PPNE5!H164</f>
        <v>0</v>
      </c>
      <c r="H164" s="37"/>
      <c r="I164" s="37">
        <f>+[10]PPNE5!J164+[11]PPNE5!J164+[12]PPNE5!J164+[13]PPNE5!J164+'[14]PPNE5 '!J164+[15]PPNE5!J164+[16]PPNE5!J164+[17]PPNE5!J164+[18]PPNE5!J164+[19]PPNE5!J164+[20]PPNE5!J164+[21]PPNE5!J164+[22]PPNE5!J164+[23]PPNE5!J164+[24]PPNE5!J164+'[25]PPNE5 cop'!J164+[26]PPNE5!J164</f>
        <v>0</v>
      </c>
      <c r="J164" s="63">
        <f>SUBTOTAL(9,G164:I164)</f>
        <v>0</v>
      </c>
      <c r="K164" s="64" t="str">
        <f>IFERROR(J164/$J$18*100,"0.00")</f>
        <v>0.00</v>
      </c>
    </row>
    <row r="165" spans="1:11" ht="12.75" x14ac:dyDescent="0.2">
      <c r="A165" s="540">
        <v>2</v>
      </c>
      <c r="B165" s="541">
        <v>2</v>
      </c>
      <c r="C165" s="541">
        <v>7</v>
      </c>
      <c r="D165" s="541"/>
      <c r="E165" s="541"/>
      <c r="F165" s="542" t="s">
        <v>148</v>
      </c>
      <c r="G165" s="33">
        <f>+G166+G174+G181</f>
        <v>9627383.1089346595</v>
      </c>
      <c r="H165" s="33">
        <f>+H166+H174+H181</f>
        <v>0</v>
      </c>
      <c r="I165" s="33">
        <f>+I166+I174+I181</f>
        <v>11352519.678934658</v>
      </c>
      <c r="J165" s="33">
        <f>+J166+J174+J181</f>
        <v>20979902.787869316</v>
      </c>
      <c r="K165" s="34">
        <f>+K166+K174+K181</f>
        <v>0</v>
      </c>
    </row>
    <row r="166" spans="1:11" ht="12.75" x14ac:dyDescent="0.2">
      <c r="A166" s="557">
        <v>2</v>
      </c>
      <c r="B166" s="544">
        <v>2</v>
      </c>
      <c r="C166" s="544">
        <v>7</v>
      </c>
      <c r="D166" s="544">
        <v>1</v>
      </c>
      <c r="E166" s="544"/>
      <c r="F166" s="558" t="s">
        <v>351</v>
      </c>
      <c r="G166" s="35">
        <f>SUM(G167:G173)</f>
        <v>4651785.5600000005</v>
      </c>
      <c r="H166" s="35">
        <f>SUM(H167:H173)</f>
        <v>0</v>
      </c>
      <c r="I166" s="35">
        <f>SUM(I167:I173)</f>
        <v>5287501.88</v>
      </c>
      <c r="J166" s="35">
        <f>SUM(J167:J173)</f>
        <v>9939287.4399999995</v>
      </c>
      <c r="K166" s="36">
        <f>SUM(K167:K173)</f>
        <v>0</v>
      </c>
    </row>
    <row r="167" spans="1:11" ht="12.75" x14ac:dyDescent="0.2">
      <c r="A167" s="546">
        <v>2</v>
      </c>
      <c r="B167" s="547">
        <v>2</v>
      </c>
      <c r="C167" s="547">
        <v>7</v>
      </c>
      <c r="D167" s="547">
        <v>1</v>
      </c>
      <c r="E167" s="547" t="s">
        <v>314</v>
      </c>
      <c r="F167" s="562" t="s">
        <v>149</v>
      </c>
      <c r="G167" s="37">
        <f>+[10]PPNE5!H167+[11]PPNE5!H167+[12]PPNE5!H167+[13]PPNE5!H167+'[14]PPNE5 '!H167+[15]PPNE5!H167+[16]PPNE5!H167+[17]PPNE5!H167+[18]PPNE5!H167+[19]PPNE5!H167+[20]PPNE5!H167+[21]PPNE5!H167+[22]PPNE5!H167+[23]PPNE5!H167+[24]PPNE5!H167+'[25]PPNE5 cop'!H167+[26]PPNE5!H167</f>
        <v>3205590.3200000003</v>
      </c>
      <c r="H167" s="37"/>
      <c r="I167" s="37">
        <f>+[10]PPNE5!J167+[11]PPNE5!J167+[12]PPNE5!J167+[13]PPNE5!J167+'[14]PPNE5 '!J167+[15]PPNE5!J167+[16]PPNE5!J167+[17]PPNE5!J167+[18]PPNE5!J167+[19]PPNE5!J167+[20]PPNE5!J167+[21]PPNE5!J167+[22]PPNE5!J167+[23]PPNE5!J167+[24]PPNE5!J167+'[25]PPNE5 cop'!J167+[26]PPNE5!J167</f>
        <v>3205590.3200000003</v>
      </c>
      <c r="J167" s="63">
        <f t="shared" ref="J167:J173" si="6">SUBTOTAL(9,G167:I167)</f>
        <v>6411180.6400000006</v>
      </c>
      <c r="K167" s="64" t="str">
        <f t="shared" ref="K167:K173" si="7">IFERROR(J167/$J$18*100,"0.00")</f>
        <v>0.00</v>
      </c>
    </row>
    <row r="168" spans="1:11" ht="12.75" x14ac:dyDescent="0.2">
      <c r="A168" s="546">
        <v>2</v>
      </c>
      <c r="B168" s="547">
        <v>2</v>
      </c>
      <c r="C168" s="547">
        <v>7</v>
      </c>
      <c r="D168" s="547">
        <v>1</v>
      </c>
      <c r="E168" s="547" t="s">
        <v>315</v>
      </c>
      <c r="F168" s="562" t="s">
        <v>150</v>
      </c>
      <c r="G168" s="37">
        <f>+[10]PPNE5!H168+[11]PPNE5!H168+[12]PPNE5!H168+[13]PPNE5!H168+'[14]PPNE5 '!H168+[15]PPNE5!H168+[16]PPNE5!H168+[17]PPNE5!H168+[18]PPNE5!H168+[19]PPNE5!H168+[20]PPNE5!H168+[21]PPNE5!H168+[22]PPNE5!H168+[23]PPNE5!H168+[24]PPNE5!H168+'[25]PPNE5 cop'!H168+[26]PPNE5!H168</f>
        <v>801340.10000000009</v>
      </c>
      <c r="H168" s="37"/>
      <c r="I168" s="37">
        <f>+[10]PPNE5!J168+[11]PPNE5!J168+[12]PPNE5!J168+[13]PPNE5!J168+'[14]PPNE5 '!J168+[15]PPNE5!J168+[16]PPNE5!J168+[17]PPNE5!J168+[18]PPNE5!J168+[19]PPNE5!J168+[20]PPNE5!J168+[21]PPNE5!J168+[22]PPNE5!J168+[23]PPNE5!J168+[24]PPNE5!J168+'[25]PPNE5 cop'!J168+[26]PPNE5!J168</f>
        <v>1112820.1000000001</v>
      </c>
      <c r="J168" s="63">
        <f t="shared" si="6"/>
        <v>1914160.2000000002</v>
      </c>
      <c r="K168" s="64" t="str">
        <f t="shared" si="7"/>
        <v>0.00</v>
      </c>
    </row>
    <row r="169" spans="1:11" ht="12.75" x14ac:dyDescent="0.2">
      <c r="A169" s="546">
        <v>2</v>
      </c>
      <c r="B169" s="547">
        <v>2</v>
      </c>
      <c r="C169" s="547">
        <v>7</v>
      </c>
      <c r="D169" s="547">
        <v>1</v>
      </c>
      <c r="E169" s="547" t="s">
        <v>316</v>
      </c>
      <c r="F169" s="562" t="s">
        <v>151</v>
      </c>
      <c r="G169" s="37">
        <f>+[10]PPNE5!H169+[11]PPNE5!H169+[12]PPNE5!H169+[13]PPNE5!H169+'[14]PPNE5 '!H169+[15]PPNE5!H169+[16]PPNE5!H169+[17]PPNE5!H169+[18]PPNE5!H169+[19]PPNE5!H169+[20]PPNE5!H169+[21]PPNE5!H169+[22]PPNE5!H169+[23]PPNE5!H169+[24]PPNE5!H169+'[25]PPNE5 cop'!H169+[26]PPNE5!H169</f>
        <v>39600</v>
      </c>
      <c r="H169" s="37"/>
      <c r="I169" s="37">
        <f>+[10]PPNE5!J169+[11]PPNE5!J169+[12]PPNE5!J169+[13]PPNE5!J169+'[14]PPNE5 '!J169+[15]PPNE5!J169+[16]PPNE5!J169+[17]PPNE5!J169+[18]PPNE5!J169+[19]PPNE5!J169+[20]PPNE5!J169+[21]PPNE5!J169+[22]PPNE5!J169+[23]PPNE5!J169+[24]PPNE5!J169+'[25]PPNE5 cop'!J169+[26]PPNE5!J169</f>
        <v>75600</v>
      </c>
      <c r="J169" s="63">
        <f t="shared" si="6"/>
        <v>115200</v>
      </c>
      <c r="K169" s="64" t="str">
        <f t="shared" si="7"/>
        <v>0.00</v>
      </c>
    </row>
    <row r="170" spans="1:11" ht="12.75" x14ac:dyDescent="0.2">
      <c r="A170" s="546">
        <v>2</v>
      </c>
      <c r="B170" s="547">
        <v>2</v>
      </c>
      <c r="C170" s="547">
        <v>7</v>
      </c>
      <c r="D170" s="547">
        <v>1</v>
      </c>
      <c r="E170" s="547" t="s">
        <v>317</v>
      </c>
      <c r="F170" s="562" t="s">
        <v>152</v>
      </c>
      <c r="G170" s="37">
        <f>+[10]PPNE5!H170+[11]PPNE5!H170+[12]PPNE5!H170+[13]PPNE5!H170+'[14]PPNE5 '!H170+[15]PPNE5!H170+[16]PPNE5!H170+[17]PPNE5!H170+[18]PPNE5!H170+[19]PPNE5!H170+[20]PPNE5!H170+[21]PPNE5!H170+[22]PPNE5!H170+[23]PPNE5!H170+[24]PPNE5!H170+'[25]PPNE5 cop'!H170+[26]PPNE5!H170</f>
        <v>27500</v>
      </c>
      <c r="H170" s="37"/>
      <c r="I170" s="37">
        <f>+[10]PPNE5!J170+[11]PPNE5!J170+[12]PPNE5!J170+[13]PPNE5!J170+'[14]PPNE5 '!J170+[15]PPNE5!J170+[16]PPNE5!J170+[17]PPNE5!J170+[18]PPNE5!J170+[19]PPNE5!J170+[20]PPNE5!J170+[21]PPNE5!J170+[22]PPNE5!J170+[23]PPNE5!J170+[24]PPNE5!J170+'[25]PPNE5 cop'!J170+[26]PPNE5!J170</f>
        <v>27500</v>
      </c>
      <c r="J170" s="63">
        <f t="shared" si="6"/>
        <v>55000</v>
      </c>
      <c r="K170" s="64" t="str">
        <f t="shared" si="7"/>
        <v>0.00</v>
      </c>
    </row>
    <row r="171" spans="1:11" ht="12.75" x14ac:dyDescent="0.2">
      <c r="A171" s="546">
        <v>2</v>
      </c>
      <c r="B171" s="547">
        <v>2</v>
      </c>
      <c r="C171" s="547">
        <v>7</v>
      </c>
      <c r="D171" s="547">
        <v>1</v>
      </c>
      <c r="E171" s="547" t="s">
        <v>318</v>
      </c>
      <c r="F171" s="562" t="s">
        <v>153</v>
      </c>
      <c r="G171" s="37">
        <f>+[10]PPNE5!H171+[11]PPNE5!H171+[12]PPNE5!H171+[13]PPNE5!H171+'[14]PPNE5 '!H171+[15]PPNE5!H171+[16]PPNE5!H171+[17]PPNE5!H171+[18]PPNE5!H171+[19]PPNE5!H171+[20]PPNE5!H171+[21]PPNE5!H171+[22]PPNE5!H171+[23]PPNE5!H171+[24]PPNE5!H171+'[25]PPNE5 cop'!H171+[26]PPNE5!H171</f>
        <v>0</v>
      </c>
      <c r="H171" s="37"/>
      <c r="I171" s="37">
        <f>+[10]PPNE5!J171+[11]PPNE5!J171+[12]PPNE5!J171+[13]PPNE5!J171+'[14]PPNE5 '!J171+[15]PPNE5!J171+[16]PPNE5!J171+[17]PPNE5!J171+[18]PPNE5!J171+[19]PPNE5!J171+[20]PPNE5!J171+[21]PPNE5!J171+[22]PPNE5!J171+[23]PPNE5!J171+[24]PPNE5!J171+'[25]PPNE5 cop'!J171+[26]PPNE5!J171</f>
        <v>0</v>
      </c>
      <c r="J171" s="63">
        <f t="shared" si="6"/>
        <v>0</v>
      </c>
      <c r="K171" s="64" t="str">
        <f t="shared" si="7"/>
        <v>0.00</v>
      </c>
    </row>
    <row r="172" spans="1:11" ht="12.75" x14ac:dyDescent="0.2">
      <c r="A172" s="546">
        <v>2</v>
      </c>
      <c r="B172" s="547">
        <v>2</v>
      </c>
      <c r="C172" s="547">
        <v>7</v>
      </c>
      <c r="D172" s="547">
        <v>1</v>
      </c>
      <c r="E172" s="547" t="s">
        <v>330</v>
      </c>
      <c r="F172" s="562" t="s">
        <v>154</v>
      </c>
      <c r="G172" s="37">
        <f>+[10]PPNE5!H172+[11]PPNE5!H172+[12]PPNE5!H172+[13]PPNE5!H172+'[14]PPNE5 '!H172+[15]PPNE5!H172+[16]PPNE5!H172+[17]PPNE5!H172+[18]PPNE5!H172+[19]PPNE5!H172+[20]PPNE5!H172+[21]PPNE5!H172+[22]PPNE5!H172+[23]PPNE5!H172+[24]PPNE5!H172+'[25]PPNE5 cop'!H172+[26]PPNE5!H172</f>
        <v>281755.14</v>
      </c>
      <c r="H172" s="37"/>
      <c r="I172" s="37">
        <f>+[10]PPNE5!J172+[11]PPNE5!J172+[12]PPNE5!J172+[13]PPNE5!J172+'[14]PPNE5 '!J172+[15]PPNE5!J172+[16]PPNE5!J172+[17]PPNE5!J172+[18]PPNE5!J172+[19]PPNE5!J172+[20]PPNE5!J172+[21]PPNE5!J172+[22]PPNE5!J172+[23]PPNE5!J172+[24]PPNE5!J172+'[25]PPNE5 cop'!J172+[26]PPNE5!J172</f>
        <v>341755.14</v>
      </c>
      <c r="J172" s="63">
        <f t="shared" si="6"/>
        <v>623510.28</v>
      </c>
      <c r="K172" s="64" t="str">
        <f t="shared" si="7"/>
        <v>0.00</v>
      </c>
    </row>
    <row r="173" spans="1:11" ht="12.75" x14ac:dyDescent="0.2">
      <c r="A173" s="546">
        <v>2</v>
      </c>
      <c r="B173" s="547">
        <v>2</v>
      </c>
      <c r="C173" s="547">
        <v>7</v>
      </c>
      <c r="D173" s="547">
        <v>1</v>
      </c>
      <c r="E173" s="547" t="s">
        <v>332</v>
      </c>
      <c r="F173" s="562" t="s">
        <v>155</v>
      </c>
      <c r="G173" s="37">
        <f>+[10]PPNE5!H173+[11]PPNE5!H173+[12]PPNE5!H173+[13]PPNE5!H173+'[14]PPNE5 '!H173+[15]PPNE5!H173+[16]PPNE5!H173+[17]PPNE5!H173+[18]PPNE5!H173+[19]PPNE5!H173+[20]PPNE5!H173+[21]PPNE5!H173+[22]PPNE5!H173+[23]PPNE5!H173+[24]PPNE5!H173+'[25]PPNE5 cop'!H173+[26]PPNE5!H173</f>
        <v>296000</v>
      </c>
      <c r="H173" s="37"/>
      <c r="I173" s="37">
        <f>+[10]PPNE5!J173+[11]PPNE5!J173+[12]PPNE5!J173+[13]PPNE5!J173+'[14]PPNE5 '!J173+[15]PPNE5!J173+[16]PPNE5!J173+[17]PPNE5!J173+[18]PPNE5!J173+[19]PPNE5!J173+[20]PPNE5!J173+[21]PPNE5!J173+[22]PPNE5!J173+[23]PPNE5!J173+[24]PPNE5!J173+'[25]PPNE5 cop'!J173+[26]PPNE5!J173</f>
        <v>524236.32</v>
      </c>
      <c r="J173" s="63">
        <f t="shared" si="6"/>
        <v>820236.32000000007</v>
      </c>
      <c r="K173" s="64" t="str">
        <f t="shared" si="7"/>
        <v>0.00</v>
      </c>
    </row>
    <row r="174" spans="1:11" ht="12.75" x14ac:dyDescent="0.2">
      <c r="A174" s="543">
        <v>2</v>
      </c>
      <c r="B174" s="544">
        <v>2</v>
      </c>
      <c r="C174" s="544">
        <v>7</v>
      </c>
      <c r="D174" s="544">
        <v>2</v>
      </c>
      <c r="E174" s="544"/>
      <c r="F174" s="551" t="s">
        <v>352</v>
      </c>
      <c r="G174" s="35">
        <f>SUM(G175:G180)</f>
        <v>4911282.4689346589</v>
      </c>
      <c r="H174" s="35">
        <f>SUM(H175:H180)</f>
        <v>0</v>
      </c>
      <c r="I174" s="35">
        <f>SUM(I175:I180)</f>
        <v>6000702.7189346589</v>
      </c>
      <c r="J174" s="35">
        <f>SUM(J175:J180)</f>
        <v>10911985.187869318</v>
      </c>
      <c r="K174" s="36">
        <f>SUM(K175:K180)</f>
        <v>0</v>
      </c>
    </row>
    <row r="175" spans="1:11" ht="12.75" x14ac:dyDescent="0.2">
      <c r="A175" s="546">
        <v>2</v>
      </c>
      <c r="B175" s="547">
        <v>2</v>
      </c>
      <c r="C175" s="547">
        <v>7</v>
      </c>
      <c r="D175" s="547">
        <v>2</v>
      </c>
      <c r="E175" s="547" t="s">
        <v>314</v>
      </c>
      <c r="F175" s="562" t="s">
        <v>353</v>
      </c>
      <c r="G175" s="37">
        <f>+[10]PPNE5!H175+[11]PPNE5!H175+[12]PPNE5!H175+[13]PPNE5!H175+'[14]PPNE5 '!H175+[15]PPNE5!H175+[16]PPNE5!H175+[17]PPNE5!H175+[18]PPNE5!H175+[19]PPNE5!H175+[20]PPNE5!H175+[21]PPNE5!H175+[22]PPNE5!H175+[23]PPNE5!H175+[24]PPNE5!H175+'[25]PPNE5 cop'!H175+[26]PPNE5!H175</f>
        <v>556251.48</v>
      </c>
      <c r="H175" s="37"/>
      <c r="I175" s="37">
        <f>+[10]PPNE5!J175+[11]PPNE5!J175+[12]PPNE5!J175+[13]PPNE5!J175+'[14]PPNE5 '!J175+[15]PPNE5!J175+[16]PPNE5!J175+[17]PPNE5!J175+[18]PPNE5!J175+[19]PPNE5!J175+[20]PPNE5!J175+[21]PPNE5!J175+[22]PPNE5!J175+[23]PPNE5!J175+[24]PPNE5!J175+'[25]PPNE5 cop'!J175+[26]PPNE5!J175</f>
        <v>914815.54999999993</v>
      </c>
      <c r="J175" s="63">
        <f t="shared" ref="J175:J180" si="8">SUBTOTAL(9,G175:I175)</f>
        <v>1471067.0299999998</v>
      </c>
      <c r="K175" s="64" t="str">
        <f t="shared" ref="K175:K180" si="9">IFERROR(J175/$J$18*100,"0.00")</f>
        <v>0.00</v>
      </c>
    </row>
    <row r="176" spans="1:11" ht="12.75" x14ac:dyDescent="0.2">
      <c r="A176" s="546">
        <v>2</v>
      </c>
      <c r="B176" s="547">
        <v>2</v>
      </c>
      <c r="C176" s="547">
        <v>7</v>
      </c>
      <c r="D176" s="547">
        <v>2</v>
      </c>
      <c r="E176" s="547" t="s">
        <v>315</v>
      </c>
      <c r="F176" s="562" t="s">
        <v>156</v>
      </c>
      <c r="G176" s="37">
        <f>+[10]PPNE5!H176+[11]PPNE5!H176+[12]PPNE5!H176+[13]PPNE5!H176+'[14]PPNE5 '!H176+[15]PPNE5!H176+[16]PPNE5!H176+[17]PPNE5!H176+[18]PPNE5!H176+[19]PPNE5!H176+[20]PPNE5!H176+[21]PPNE5!H176+[22]PPNE5!H176+[23]PPNE5!H176+[24]PPNE5!H176+'[25]PPNE5 cop'!H176+[26]PPNE5!H176</f>
        <v>379530.65</v>
      </c>
      <c r="H176" s="37"/>
      <c r="I176" s="37">
        <f>+[10]PPNE5!J176+[11]PPNE5!J176+[12]PPNE5!J176+[13]PPNE5!J176+'[14]PPNE5 '!J176+[15]PPNE5!J176+[16]PPNE5!J176+[17]PPNE5!J176+[18]PPNE5!J176+[19]PPNE5!J176+[20]PPNE5!J176+[21]PPNE5!J176+[22]PPNE5!J176+[23]PPNE5!J176+[24]PPNE5!J176+'[25]PPNE5 cop'!J176+[26]PPNE5!J176</f>
        <v>738738.63</v>
      </c>
      <c r="J176" s="63">
        <f t="shared" si="8"/>
        <v>1118269.28</v>
      </c>
      <c r="K176" s="64" t="str">
        <f t="shared" si="9"/>
        <v>0.00</v>
      </c>
    </row>
    <row r="177" spans="1:11" ht="12.75" x14ac:dyDescent="0.2">
      <c r="A177" s="546">
        <v>2</v>
      </c>
      <c r="B177" s="547">
        <v>2</v>
      </c>
      <c r="C177" s="547">
        <v>7</v>
      </c>
      <c r="D177" s="547">
        <v>2</v>
      </c>
      <c r="E177" s="547" t="s">
        <v>316</v>
      </c>
      <c r="F177" s="562" t="s">
        <v>354</v>
      </c>
      <c r="G177" s="37">
        <f>+[10]PPNE5!H177+[11]PPNE5!H177+[12]PPNE5!H177+[13]PPNE5!H177+'[14]PPNE5 '!H177+[15]PPNE5!H177+[16]PPNE5!H177+[17]PPNE5!H177+[18]PPNE5!H177+[19]PPNE5!H177+[20]PPNE5!H177+[21]PPNE5!H177+[22]PPNE5!H177+[23]PPNE5!H177+[24]PPNE5!H177+'[25]PPNE5 cop'!H177+[26]PPNE5!H177</f>
        <v>14420</v>
      </c>
      <c r="H177" s="37"/>
      <c r="I177" s="37">
        <f>+[10]PPNE5!J177+[11]PPNE5!J177+[12]PPNE5!J177+[13]PPNE5!J177+'[14]PPNE5 '!J177+[15]PPNE5!J177+[16]PPNE5!J177+[17]PPNE5!J177+[18]PPNE5!J177+[19]PPNE5!J177+[20]PPNE5!J177+[21]PPNE5!J177+[22]PPNE5!J177+[23]PPNE5!J177+[24]PPNE5!J177+'[25]PPNE5 cop'!J177+[26]PPNE5!J177</f>
        <v>14420</v>
      </c>
      <c r="J177" s="63">
        <f t="shared" si="8"/>
        <v>28840</v>
      </c>
      <c r="K177" s="64" t="str">
        <f t="shared" si="9"/>
        <v>0.00</v>
      </c>
    </row>
    <row r="178" spans="1:11" ht="12.75" x14ac:dyDescent="0.2">
      <c r="A178" s="546">
        <v>2</v>
      </c>
      <c r="B178" s="547">
        <v>2</v>
      </c>
      <c r="C178" s="547">
        <v>7</v>
      </c>
      <c r="D178" s="547">
        <v>2</v>
      </c>
      <c r="E178" s="547" t="s">
        <v>317</v>
      </c>
      <c r="F178" s="562" t="s">
        <v>157</v>
      </c>
      <c r="G178" s="37">
        <f>+[10]PPNE5!H178+[11]PPNE5!H178+[12]PPNE5!H178+[13]PPNE5!H178+'[14]PPNE5 '!H178+[15]PPNE5!H178+[16]PPNE5!H178+[17]PPNE5!H178+[18]PPNE5!H178+[19]PPNE5!H178+[20]PPNE5!H178+[21]PPNE5!H178+[22]PPNE5!H178+[23]PPNE5!H178+[24]PPNE5!H178+'[25]PPNE5 cop'!H178+[26]PPNE5!H178</f>
        <v>2994073.38</v>
      </c>
      <c r="H178" s="37"/>
      <c r="I178" s="37">
        <f>+[10]PPNE5!J178+[11]PPNE5!J178+[12]PPNE5!J178+[13]PPNE5!J178+'[14]PPNE5 '!J178+[15]PPNE5!J178+[16]PPNE5!J178+[17]PPNE5!J178+[18]PPNE5!J178+[19]PPNE5!J178+[20]PPNE5!J178+[21]PPNE5!J178+[22]PPNE5!J178+[23]PPNE5!J178+[24]PPNE5!J178+'[25]PPNE5 cop'!J178+[26]PPNE5!J178</f>
        <v>3362041.58</v>
      </c>
      <c r="J178" s="63">
        <f t="shared" si="8"/>
        <v>6356114.96</v>
      </c>
      <c r="K178" s="64" t="str">
        <f t="shared" si="9"/>
        <v>0.00</v>
      </c>
    </row>
    <row r="179" spans="1:11" ht="12.75" x14ac:dyDescent="0.2">
      <c r="A179" s="546">
        <v>2</v>
      </c>
      <c r="B179" s="547">
        <v>2</v>
      </c>
      <c r="C179" s="547">
        <v>7</v>
      </c>
      <c r="D179" s="547">
        <v>2</v>
      </c>
      <c r="E179" s="547" t="s">
        <v>318</v>
      </c>
      <c r="F179" s="562" t="s">
        <v>319</v>
      </c>
      <c r="G179" s="37">
        <f>+[10]PPNE5!H179+[11]PPNE5!H179+[12]PPNE5!H179+[13]PPNE5!H179+'[14]PPNE5 '!H179+[15]PPNE5!H179+[16]PPNE5!H179+[17]PPNE5!H179+[18]PPNE5!H179+[19]PPNE5!H179+[20]PPNE5!H179+[21]PPNE5!H179+[22]PPNE5!H179+[23]PPNE5!H179+[24]PPNE5!H179+'[25]PPNE5 cop'!H179+[26]PPNE5!H179</f>
        <v>497795</v>
      </c>
      <c r="H179" s="37"/>
      <c r="I179" s="37">
        <f>+[10]PPNE5!J179+[11]PPNE5!J179+[12]PPNE5!J179+[13]PPNE5!J179+'[14]PPNE5 '!J179+[15]PPNE5!J179+[16]PPNE5!J179+[17]PPNE5!J179+[18]PPNE5!J179+[19]PPNE5!J179+[20]PPNE5!J179+[21]PPNE5!J179+[22]PPNE5!J179+[23]PPNE5!J179+[24]PPNE5!J179+'[25]PPNE5 cop'!J179+[26]PPNE5!J179</f>
        <v>497795</v>
      </c>
      <c r="J179" s="63">
        <f t="shared" si="8"/>
        <v>995590</v>
      </c>
      <c r="K179" s="64" t="str">
        <f t="shared" si="9"/>
        <v>0.00</v>
      </c>
    </row>
    <row r="180" spans="1:11" ht="12.75" x14ac:dyDescent="0.2">
      <c r="A180" s="546">
        <v>2</v>
      </c>
      <c r="B180" s="547">
        <v>2</v>
      </c>
      <c r="C180" s="547">
        <v>7</v>
      </c>
      <c r="D180" s="547">
        <v>2</v>
      </c>
      <c r="E180" s="547" t="s">
        <v>330</v>
      </c>
      <c r="F180" s="563" t="s">
        <v>158</v>
      </c>
      <c r="G180" s="37">
        <f>+[10]PPNE5!H180+[11]PPNE5!H180+[12]PPNE5!H180+[13]PPNE5!H180+'[14]PPNE5 '!H180+[15]PPNE5!H180+[16]PPNE5!H180+[17]PPNE5!H180+[18]PPNE5!H180+[19]PPNE5!H180+[20]PPNE5!H180+[21]PPNE5!H180+[22]PPNE5!H180+[23]PPNE5!H180+[24]PPNE5!H180+'[25]PPNE5 cop'!H180+[26]PPNE5!H180</f>
        <v>469211.95893465908</v>
      </c>
      <c r="H180" s="37"/>
      <c r="I180" s="37">
        <f>+[10]PPNE5!J180+[11]PPNE5!J180+[12]PPNE5!J180+[13]PPNE5!J180+'[14]PPNE5 '!J180+[15]PPNE5!J180+[16]PPNE5!J180+[17]PPNE5!J180+[18]PPNE5!J180+[19]PPNE5!J180+[20]PPNE5!J180+[21]PPNE5!J180+[22]PPNE5!J180+[23]PPNE5!J180+[24]PPNE5!J180+'[25]PPNE5 cop'!J180+[26]PPNE5!J180</f>
        <v>472891.95893465908</v>
      </c>
      <c r="J180" s="63">
        <f t="shared" si="8"/>
        <v>942103.91786931816</v>
      </c>
      <c r="K180" s="64" t="str">
        <f t="shared" si="9"/>
        <v>0.00</v>
      </c>
    </row>
    <row r="181" spans="1:11" ht="12.75" x14ac:dyDescent="0.2">
      <c r="A181" s="543">
        <v>2</v>
      </c>
      <c r="B181" s="544">
        <v>2</v>
      </c>
      <c r="C181" s="544">
        <v>7</v>
      </c>
      <c r="D181" s="544">
        <v>3</v>
      </c>
      <c r="E181" s="544"/>
      <c r="F181" s="551" t="s">
        <v>159</v>
      </c>
      <c r="G181" s="35">
        <f>G182</f>
        <v>64315.08</v>
      </c>
      <c r="H181" s="35">
        <f>H182</f>
        <v>0</v>
      </c>
      <c r="I181" s="35">
        <f>I182</f>
        <v>64315.08</v>
      </c>
      <c r="J181" s="35">
        <f>J182</f>
        <v>128630.16</v>
      </c>
      <c r="K181" s="36" t="str">
        <f>K182</f>
        <v>0.00</v>
      </c>
    </row>
    <row r="182" spans="1:11" ht="12.75" x14ac:dyDescent="0.2">
      <c r="A182" s="546">
        <v>2</v>
      </c>
      <c r="B182" s="547">
        <v>2</v>
      </c>
      <c r="C182" s="547">
        <v>7</v>
      </c>
      <c r="D182" s="547">
        <v>3</v>
      </c>
      <c r="E182" s="547" t="s">
        <v>314</v>
      </c>
      <c r="F182" s="548" t="s">
        <v>159</v>
      </c>
      <c r="G182" s="37">
        <f>+[10]PPNE5!H182+[11]PPNE5!H182+[12]PPNE5!H182+[13]PPNE5!H182+'[14]PPNE5 '!H182+[15]PPNE5!H182+[16]PPNE5!H182+[17]PPNE5!H182+[18]PPNE5!H182+[19]PPNE5!H182+[20]PPNE5!H182+[21]PPNE5!H182+[22]PPNE5!H182+[23]PPNE5!H182+[24]PPNE5!H182+'[25]PPNE5 cop'!H182+[26]PPNE5!H182</f>
        <v>64315.08</v>
      </c>
      <c r="H182" s="37"/>
      <c r="I182" s="37">
        <f>+[10]PPNE5!J182+[11]PPNE5!J182+[12]PPNE5!J182+[13]PPNE5!J182+'[14]PPNE5 '!J182+[15]PPNE5!J182+[16]PPNE5!J182+[17]PPNE5!J182+[18]PPNE5!J182+[19]PPNE5!J182+[20]PPNE5!J182+[21]PPNE5!J182+[22]PPNE5!J182+[23]PPNE5!J182+[24]PPNE5!J182+'[25]PPNE5 cop'!J182+[26]PPNE5!J182</f>
        <v>64315.08</v>
      </c>
      <c r="J182" s="63">
        <f>SUBTOTAL(9,G182:I182)</f>
        <v>128630.16</v>
      </c>
      <c r="K182" s="64" t="str">
        <f>IFERROR(J182/$J$18*100,"0.00")</f>
        <v>0.00</v>
      </c>
    </row>
    <row r="183" spans="1:11" ht="12.75" x14ac:dyDescent="0.2">
      <c r="A183" s="540">
        <v>2</v>
      </c>
      <c r="B183" s="541">
        <v>2</v>
      </c>
      <c r="C183" s="541">
        <v>8</v>
      </c>
      <c r="D183" s="541"/>
      <c r="E183" s="541"/>
      <c r="F183" s="542" t="s">
        <v>355</v>
      </c>
      <c r="G183" s="33">
        <f>+G184+G186+G188+G190+G192+G196+G201+G208+G212</f>
        <v>13309173.069999998</v>
      </c>
      <c r="H183" s="33">
        <f>+H184+H186+H188+H190+H192+H196+H201+H208+H212</f>
        <v>0</v>
      </c>
      <c r="I183" s="33">
        <f>+I184+I186+I188+I190+I192+I196+I201+I208+I212</f>
        <v>16772894.340000004</v>
      </c>
      <c r="J183" s="33">
        <f>+J184+J186+J188+J190+J192+J196+J201+J208+J212</f>
        <v>30082067.410000008</v>
      </c>
      <c r="K183" s="34">
        <f>+K184+K186+K188+K190+K192+K196+K201+K208+K212</f>
        <v>0</v>
      </c>
    </row>
    <row r="184" spans="1:11" ht="12.75" x14ac:dyDescent="0.2">
      <c r="A184" s="543">
        <v>2</v>
      </c>
      <c r="B184" s="544">
        <v>2</v>
      </c>
      <c r="C184" s="544">
        <v>8</v>
      </c>
      <c r="D184" s="544">
        <v>1</v>
      </c>
      <c r="E184" s="544"/>
      <c r="F184" s="551" t="s">
        <v>160</v>
      </c>
      <c r="G184" s="35">
        <f>G185</f>
        <v>0</v>
      </c>
      <c r="H184" s="35">
        <f>H185</f>
        <v>0</v>
      </c>
      <c r="I184" s="35">
        <f>I185</f>
        <v>0</v>
      </c>
      <c r="J184" s="35">
        <f>J185</f>
        <v>0</v>
      </c>
      <c r="K184" s="36" t="str">
        <f>K185</f>
        <v>0.00</v>
      </c>
    </row>
    <row r="185" spans="1:11" ht="12.75" x14ac:dyDescent="0.2">
      <c r="A185" s="546">
        <v>2</v>
      </c>
      <c r="B185" s="547">
        <v>2</v>
      </c>
      <c r="C185" s="547">
        <v>8</v>
      </c>
      <c r="D185" s="547">
        <v>1</v>
      </c>
      <c r="E185" s="547" t="s">
        <v>314</v>
      </c>
      <c r="F185" s="548" t="s">
        <v>160</v>
      </c>
      <c r="G185" s="37">
        <f>+[10]PPNE5!H185+[11]PPNE5!H185+[12]PPNE5!H185+[13]PPNE5!H185+'[14]PPNE5 '!H185+[15]PPNE5!H185+[16]PPNE5!H185+[17]PPNE5!H185+[18]PPNE5!H185+[19]PPNE5!H185+[20]PPNE5!H185+[21]PPNE5!H185+[22]PPNE5!H185+[23]PPNE5!H185+[24]PPNE5!H185+'[25]PPNE5 cop'!H185+[26]PPNE5!H185</f>
        <v>0</v>
      </c>
      <c r="H185" s="37"/>
      <c r="I185" s="37">
        <f>+[10]PPNE5!J185+[11]PPNE5!J185+[12]PPNE5!J185+[13]PPNE5!J185+'[14]PPNE5 '!J185+[15]PPNE5!J185+[16]PPNE5!J185+[17]PPNE5!J185+[18]PPNE5!J185+[19]PPNE5!J185+[20]PPNE5!J185+[21]PPNE5!J185+[22]PPNE5!J185+[23]PPNE5!J185+[24]PPNE5!J185+'[25]PPNE5 cop'!J185+[26]PPNE5!J185</f>
        <v>0</v>
      </c>
      <c r="J185" s="63">
        <f>SUBTOTAL(9,G185:I185)</f>
        <v>0</v>
      </c>
      <c r="K185" s="64" t="str">
        <f>IFERROR(J185/$J$18*100,"0.00")</f>
        <v>0.00</v>
      </c>
    </row>
    <row r="186" spans="1:11" ht="12.75" x14ac:dyDescent="0.2">
      <c r="A186" s="543">
        <v>2</v>
      </c>
      <c r="B186" s="544">
        <v>2</v>
      </c>
      <c r="C186" s="544">
        <v>8</v>
      </c>
      <c r="D186" s="544">
        <v>2</v>
      </c>
      <c r="E186" s="544"/>
      <c r="F186" s="551" t="s">
        <v>161</v>
      </c>
      <c r="G186" s="35">
        <f>G187</f>
        <v>202559.72999999998</v>
      </c>
      <c r="H186" s="35">
        <f>H187</f>
        <v>0</v>
      </c>
      <c r="I186" s="35">
        <f>I187</f>
        <v>396526.05</v>
      </c>
      <c r="J186" s="35">
        <f>J187</f>
        <v>599085.78</v>
      </c>
      <c r="K186" s="36" t="str">
        <f>K187</f>
        <v>0.00</v>
      </c>
    </row>
    <row r="187" spans="1:11" ht="12.75" x14ac:dyDescent="0.2">
      <c r="A187" s="546">
        <v>2</v>
      </c>
      <c r="B187" s="547">
        <v>2</v>
      </c>
      <c r="C187" s="547">
        <v>8</v>
      </c>
      <c r="D187" s="547">
        <v>2</v>
      </c>
      <c r="E187" s="547" t="s">
        <v>314</v>
      </c>
      <c r="F187" s="548" t="s">
        <v>161</v>
      </c>
      <c r="G187" s="37">
        <f>+[10]PPNE5!H187+[11]PPNE5!H187+[12]PPNE5!H187+[13]PPNE5!H187+'[14]PPNE5 '!H187+[15]PPNE5!H187+[16]PPNE5!H187+[17]PPNE5!H187+[18]PPNE5!H187+[19]PPNE5!H187+[20]PPNE5!H187+[21]PPNE5!H187+[22]PPNE5!H187+[23]PPNE5!H187+[24]PPNE5!H187+'[25]PPNE5 cop'!H187+[26]PPNE5!H187</f>
        <v>202559.72999999998</v>
      </c>
      <c r="H187" s="37"/>
      <c r="I187" s="37">
        <f>+[10]PPNE5!J187+[11]PPNE5!J187+[12]PPNE5!J187+[13]PPNE5!J187+'[14]PPNE5 '!J187+[15]PPNE5!J187+[16]PPNE5!J187+[17]PPNE5!J187+[18]PPNE5!J187+[19]PPNE5!J187+[20]PPNE5!J187+[21]PPNE5!J187+[22]PPNE5!J187+[23]PPNE5!J187+[24]PPNE5!J187+'[25]PPNE5 cop'!J187+[26]PPNE5!J187</f>
        <v>396526.05</v>
      </c>
      <c r="J187" s="63">
        <f>SUBTOTAL(9,G187:I187)</f>
        <v>599085.78</v>
      </c>
      <c r="K187" s="64" t="str">
        <f>IFERROR(J187/$J$18*100,"0.00")</f>
        <v>0.00</v>
      </c>
    </row>
    <row r="188" spans="1:11" ht="12.75" x14ac:dyDescent="0.2">
      <c r="A188" s="543">
        <v>2</v>
      </c>
      <c r="B188" s="544">
        <v>2</v>
      </c>
      <c r="C188" s="544">
        <v>8</v>
      </c>
      <c r="D188" s="544">
        <v>3</v>
      </c>
      <c r="E188" s="544"/>
      <c r="F188" s="551" t="s">
        <v>162</v>
      </c>
      <c r="G188" s="35">
        <f>G189</f>
        <v>222200</v>
      </c>
      <c r="H188" s="35">
        <f>H189</f>
        <v>0</v>
      </c>
      <c r="I188" s="35">
        <f>I189</f>
        <v>222200</v>
      </c>
      <c r="J188" s="35">
        <f>J189</f>
        <v>444400</v>
      </c>
      <c r="K188" s="36" t="str">
        <f>K189</f>
        <v>0.00</v>
      </c>
    </row>
    <row r="189" spans="1:11" ht="12.75" x14ac:dyDescent="0.2">
      <c r="A189" s="546">
        <v>2</v>
      </c>
      <c r="B189" s="547">
        <v>2</v>
      </c>
      <c r="C189" s="547">
        <v>8</v>
      </c>
      <c r="D189" s="547">
        <v>3</v>
      </c>
      <c r="E189" s="547" t="s">
        <v>314</v>
      </c>
      <c r="F189" s="563" t="s">
        <v>162</v>
      </c>
      <c r="G189" s="37">
        <f>+[10]PPNE5!H189+[11]PPNE5!H189+[12]PPNE5!H189+[13]PPNE5!H189+'[14]PPNE5 '!H189+[15]PPNE5!H189+[16]PPNE5!H189+[17]PPNE5!H189+[18]PPNE5!H189+[19]PPNE5!H189+[20]PPNE5!H189+[21]PPNE5!H189+[22]PPNE5!H189+[23]PPNE5!H189+[24]PPNE5!H189+'[25]PPNE5 cop'!H189+[26]PPNE5!H189</f>
        <v>222200</v>
      </c>
      <c r="H189" s="37"/>
      <c r="I189" s="37">
        <f>+[10]PPNE5!J189+[11]PPNE5!J189+[12]PPNE5!J189+[13]PPNE5!J189+'[14]PPNE5 '!J189+[15]PPNE5!J189+[16]PPNE5!J189+[17]PPNE5!J189+[18]PPNE5!J189+[19]PPNE5!J189+[20]PPNE5!J189+[21]PPNE5!J189+[22]PPNE5!J189+[23]PPNE5!J189+[24]PPNE5!J189+'[25]PPNE5 cop'!J189+[26]PPNE5!J189</f>
        <v>222200</v>
      </c>
      <c r="J189" s="63">
        <f>SUBTOTAL(9,G189:I189)</f>
        <v>444400</v>
      </c>
      <c r="K189" s="64" t="str">
        <f>IFERROR(J189/$J$18*100,"0.00")</f>
        <v>0.00</v>
      </c>
    </row>
    <row r="190" spans="1:11" ht="12.75" x14ac:dyDescent="0.2">
      <c r="A190" s="543">
        <v>2</v>
      </c>
      <c r="B190" s="544">
        <v>2</v>
      </c>
      <c r="C190" s="544">
        <v>8</v>
      </c>
      <c r="D190" s="544">
        <v>4</v>
      </c>
      <c r="E190" s="544"/>
      <c r="F190" s="551" t="s">
        <v>163</v>
      </c>
      <c r="G190" s="35">
        <f>G191</f>
        <v>209750</v>
      </c>
      <c r="H190" s="35">
        <f>H191</f>
        <v>0</v>
      </c>
      <c r="I190" s="35">
        <f>I191</f>
        <v>209750</v>
      </c>
      <c r="J190" s="35">
        <f>J191</f>
        <v>419500</v>
      </c>
      <c r="K190" s="36" t="str">
        <f>K191</f>
        <v>0.00</v>
      </c>
    </row>
    <row r="191" spans="1:11" ht="12.75" x14ac:dyDescent="0.2">
      <c r="A191" s="546">
        <v>2</v>
      </c>
      <c r="B191" s="547">
        <v>2</v>
      </c>
      <c r="C191" s="547">
        <v>8</v>
      </c>
      <c r="D191" s="547">
        <v>4</v>
      </c>
      <c r="E191" s="547" t="s">
        <v>314</v>
      </c>
      <c r="F191" s="548" t="s">
        <v>163</v>
      </c>
      <c r="G191" s="37">
        <f>+[10]PPNE5!H191+[11]PPNE5!H191+[12]PPNE5!H191+[13]PPNE5!H191+'[14]PPNE5 '!H191+[15]PPNE5!H191+[16]PPNE5!H191+[17]PPNE5!H191+[18]PPNE5!H191+[19]PPNE5!H191+[20]PPNE5!H191+[21]PPNE5!H191+[22]PPNE5!H191+[23]PPNE5!H191+[24]PPNE5!H191+'[25]PPNE5 cop'!H191+[26]PPNE5!H191</f>
        <v>209750</v>
      </c>
      <c r="H191" s="37"/>
      <c r="I191" s="37">
        <f>+[10]PPNE5!J191+[11]PPNE5!J191+[12]PPNE5!J191+[13]PPNE5!J191+'[14]PPNE5 '!J191+[15]PPNE5!J191+[16]PPNE5!J191+[17]PPNE5!J191+[18]PPNE5!J191+[19]PPNE5!J191+[20]PPNE5!J191+[21]PPNE5!J191+[22]PPNE5!J191+[23]PPNE5!J191+[24]PPNE5!J191+'[25]PPNE5 cop'!J191+[26]PPNE5!J191</f>
        <v>209750</v>
      </c>
      <c r="J191" s="63">
        <f>SUBTOTAL(9,G191:I191)</f>
        <v>419500</v>
      </c>
      <c r="K191" s="64" t="str">
        <f>IFERROR(J191/$J$18*100,"0.00")</f>
        <v>0.00</v>
      </c>
    </row>
    <row r="192" spans="1:11" ht="12.75" x14ac:dyDescent="0.2">
      <c r="A192" s="543">
        <v>2</v>
      </c>
      <c r="B192" s="544">
        <v>2</v>
      </c>
      <c r="C192" s="544">
        <v>8</v>
      </c>
      <c r="D192" s="544">
        <v>5</v>
      </c>
      <c r="E192" s="544"/>
      <c r="F192" s="551" t="s">
        <v>164</v>
      </c>
      <c r="G192" s="35">
        <f>SUM(G193:G195)</f>
        <v>2017481.04</v>
      </c>
      <c r="H192" s="35">
        <f>SUM(H193:H195)</f>
        <v>0</v>
      </c>
      <c r="I192" s="35">
        <f>SUM(I193:I195)</f>
        <v>4331370.42</v>
      </c>
      <c r="J192" s="35">
        <f>SUM(J193:J195)</f>
        <v>6348851.46</v>
      </c>
      <c r="K192" s="36">
        <f>SUM(K193:K195)</f>
        <v>0</v>
      </c>
    </row>
    <row r="193" spans="1:11" ht="12.75" x14ac:dyDescent="0.2">
      <c r="A193" s="546">
        <v>2</v>
      </c>
      <c r="B193" s="547">
        <v>2</v>
      </c>
      <c r="C193" s="547">
        <v>8</v>
      </c>
      <c r="D193" s="547">
        <v>5</v>
      </c>
      <c r="E193" s="547" t="s">
        <v>314</v>
      </c>
      <c r="F193" s="548" t="s">
        <v>165</v>
      </c>
      <c r="G193" s="37">
        <f>+[10]PPNE5!H193+[11]PPNE5!H193+[12]PPNE5!H193+[13]PPNE5!H193+'[14]PPNE5 '!H193+[15]PPNE5!H193+[16]PPNE5!H193+[17]PPNE5!H193+[18]PPNE5!H193+[19]PPNE5!H193+[20]PPNE5!H193+[21]PPNE5!H193+[22]PPNE5!H193+[23]PPNE5!H193+[24]PPNE5!H193+'[25]PPNE5 cop'!H193+[26]PPNE5!H193</f>
        <v>40000</v>
      </c>
      <c r="H193" s="37"/>
      <c r="I193" s="37">
        <f>+[10]PPNE5!J193+[11]PPNE5!J193+[12]PPNE5!J193+[13]PPNE5!J193+'[14]PPNE5 '!J193+[15]PPNE5!J193+[16]PPNE5!J193+[17]PPNE5!J193+[18]PPNE5!J193+[19]PPNE5!J193+[20]PPNE5!J193+[21]PPNE5!J193+[22]PPNE5!J193+[23]PPNE5!J193+[24]PPNE5!J193+'[25]PPNE5 cop'!J193+[26]PPNE5!J193</f>
        <v>188000</v>
      </c>
      <c r="J193" s="63">
        <f>SUBTOTAL(9,G193:I193)</f>
        <v>228000</v>
      </c>
      <c r="K193" s="64" t="str">
        <f>IFERROR(J193/$J$18*100,"0.00")</f>
        <v>0.00</v>
      </c>
    </row>
    <row r="194" spans="1:11" ht="12.75" x14ac:dyDescent="0.2">
      <c r="A194" s="546">
        <v>2</v>
      </c>
      <c r="B194" s="547">
        <v>2</v>
      </c>
      <c r="C194" s="547">
        <v>8</v>
      </c>
      <c r="D194" s="547">
        <v>5</v>
      </c>
      <c r="E194" s="547" t="s">
        <v>315</v>
      </c>
      <c r="F194" s="548" t="s">
        <v>166</v>
      </c>
      <c r="G194" s="37">
        <f>+[10]PPNE5!H194+[11]PPNE5!H194+[12]PPNE5!H194+[13]PPNE5!H194+'[14]PPNE5 '!H194+[15]PPNE5!H194+[16]PPNE5!H194+[17]PPNE5!H194+[18]PPNE5!H194+[19]PPNE5!H194+[20]PPNE5!H194+[21]PPNE5!H194+[22]PPNE5!H194+[23]PPNE5!H194+[24]PPNE5!H194+'[25]PPNE5 cop'!H194+[26]PPNE5!H194</f>
        <v>54400</v>
      </c>
      <c r="H194" s="37"/>
      <c r="I194" s="37">
        <f>+[10]PPNE5!J194+[11]PPNE5!J194+[12]PPNE5!J194+[13]PPNE5!J194+'[14]PPNE5 '!J194+[15]PPNE5!J194+[16]PPNE5!J194+[17]PPNE5!J194+[18]PPNE5!J194+[19]PPNE5!J194+[20]PPNE5!J194+[21]PPNE5!J194+[22]PPNE5!J194+[23]PPNE5!J194+[24]PPNE5!J194+'[25]PPNE5 cop'!J194+[26]PPNE5!J194</f>
        <v>364400</v>
      </c>
      <c r="J194" s="63">
        <f>SUBTOTAL(9,G194:I194)</f>
        <v>418800</v>
      </c>
      <c r="K194" s="64" t="str">
        <f>IFERROR(J194/$J$18*100,"0.00")</f>
        <v>0.00</v>
      </c>
    </row>
    <row r="195" spans="1:11" ht="12.75" x14ac:dyDescent="0.2">
      <c r="A195" s="546">
        <v>2</v>
      </c>
      <c r="B195" s="547">
        <v>2</v>
      </c>
      <c r="C195" s="547">
        <v>8</v>
      </c>
      <c r="D195" s="547">
        <v>5</v>
      </c>
      <c r="E195" s="547" t="s">
        <v>316</v>
      </c>
      <c r="F195" s="548" t="s">
        <v>320</v>
      </c>
      <c r="G195" s="37">
        <f>+[10]PPNE5!H195+[11]PPNE5!H195+[12]PPNE5!H195+[13]PPNE5!H195+'[14]PPNE5 '!H195+[15]PPNE5!H195+[16]PPNE5!H195+[17]PPNE5!H195+[18]PPNE5!H195+[19]PPNE5!H195+[20]PPNE5!H195+[21]PPNE5!H195+[22]PPNE5!H195+[23]PPNE5!H195+[24]PPNE5!H195+'[25]PPNE5 cop'!H195+[26]PPNE5!H195</f>
        <v>1923081.04</v>
      </c>
      <c r="H195" s="37"/>
      <c r="I195" s="37">
        <f>+[10]PPNE5!J195+[11]PPNE5!J195+[12]PPNE5!J195+[13]PPNE5!J195+'[14]PPNE5 '!J195+[15]PPNE5!J195+[16]PPNE5!J195+[17]PPNE5!J195+[18]PPNE5!J195+[19]PPNE5!J195+[20]PPNE5!J195+[21]PPNE5!J195+[22]PPNE5!J195+[23]PPNE5!J195+[24]PPNE5!J195+'[25]PPNE5 cop'!J195+[26]PPNE5!J195</f>
        <v>3778970.42</v>
      </c>
      <c r="J195" s="63">
        <f>SUBTOTAL(9,G195:I195)</f>
        <v>5702051.46</v>
      </c>
      <c r="K195" s="64" t="str">
        <f>IFERROR(J195/$J$18*100,"0.00")</f>
        <v>0.00</v>
      </c>
    </row>
    <row r="196" spans="1:11" ht="12.75" x14ac:dyDescent="0.2">
      <c r="A196" s="543">
        <v>2</v>
      </c>
      <c r="B196" s="544">
        <v>2</v>
      </c>
      <c r="C196" s="544">
        <v>8</v>
      </c>
      <c r="D196" s="544">
        <v>6</v>
      </c>
      <c r="E196" s="544"/>
      <c r="F196" s="551" t="s">
        <v>167</v>
      </c>
      <c r="G196" s="35">
        <f>SUM(G197:G200)</f>
        <v>300600</v>
      </c>
      <c r="H196" s="35">
        <f>SUM(H197:H200)</f>
        <v>0</v>
      </c>
      <c r="I196" s="35">
        <f>SUM(I197:I200)</f>
        <v>300600</v>
      </c>
      <c r="J196" s="35">
        <f>SUM(J197:J200)</f>
        <v>601200</v>
      </c>
      <c r="K196" s="36">
        <f>SUM(K197:K200)</f>
        <v>0</v>
      </c>
    </row>
    <row r="197" spans="1:11" ht="12.75" x14ac:dyDescent="0.2">
      <c r="A197" s="546">
        <v>2</v>
      </c>
      <c r="B197" s="547">
        <v>2</v>
      </c>
      <c r="C197" s="547">
        <v>8</v>
      </c>
      <c r="D197" s="547">
        <v>6</v>
      </c>
      <c r="E197" s="547" t="s">
        <v>314</v>
      </c>
      <c r="F197" s="548" t="s">
        <v>356</v>
      </c>
      <c r="G197" s="37">
        <f>+[10]PPNE5!H197+[11]PPNE5!H197+[12]PPNE5!H197+[13]PPNE5!H197+'[14]PPNE5 '!H197+[15]PPNE5!H197+[16]PPNE5!H197+[17]PPNE5!H197+[18]PPNE5!H197+[19]PPNE5!H197+[20]PPNE5!H197+[21]PPNE5!H197+[22]PPNE5!H197+[23]PPNE5!H197+[24]PPNE5!H197+'[25]PPNE5 cop'!H197+[26]PPNE5!H197</f>
        <v>40600</v>
      </c>
      <c r="H197" s="37"/>
      <c r="I197" s="37">
        <f>+[10]PPNE5!J197+[11]PPNE5!J197+[12]PPNE5!J197+[13]PPNE5!J197+'[14]PPNE5 '!J197+[15]PPNE5!J197+[16]PPNE5!J197+[17]PPNE5!J197+[18]PPNE5!J197+[19]PPNE5!J197+[20]PPNE5!J197+[21]PPNE5!J197+[22]PPNE5!J197+[23]PPNE5!J197+[24]PPNE5!J197+'[25]PPNE5 cop'!J197+[26]PPNE5!J197</f>
        <v>40600</v>
      </c>
      <c r="J197" s="63">
        <f>SUBTOTAL(9,G197:I197)</f>
        <v>81200</v>
      </c>
      <c r="K197" s="64" t="str">
        <f>IFERROR(J197/$J$18*100,"0.00")</f>
        <v>0.00</v>
      </c>
    </row>
    <row r="198" spans="1:11" ht="12.75" x14ac:dyDescent="0.2">
      <c r="A198" s="546">
        <v>2</v>
      </c>
      <c r="B198" s="547">
        <v>2</v>
      </c>
      <c r="C198" s="547">
        <v>8</v>
      </c>
      <c r="D198" s="547">
        <v>6</v>
      </c>
      <c r="E198" s="547" t="s">
        <v>315</v>
      </c>
      <c r="F198" s="548" t="s">
        <v>168</v>
      </c>
      <c r="G198" s="37">
        <f>+[10]PPNE5!H198+[11]PPNE5!H198+[12]PPNE5!H198+[13]PPNE5!H198+'[14]PPNE5 '!H198+[15]PPNE5!H198+[16]PPNE5!H198+[17]PPNE5!H198+[18]PPNE5!H198+[19]PPNE5!H198+[20]PPNE5!H198+[21]PPNE5!H198+[22]PPNE5!H198+[23]PPNE5!H198+[24]PPNE5!H198+'[25]PPNE5 cop'!H198+[26]PPNE5!H198</f>
        <v>150000</v>
      </c>
      <c r="H198" s="37"/>
      <c r="I198" s="37">
        <f>+[10]PPNE5!J198+[11]PPNE5!J198+[12]PPNE5!J198+[13]PPNE5!J198+'[14]PPNE5 '!J198+[15]PPNE5!J198+[16]PPNE5!J198+[17]PPNE5!J198+[18]PPNE5!J198+[19]PPNE5!J198+[20]PPNE5!J198+[21]PPNE5!J198+[22]PPNE5!J198+[23]PPNE5!J198+[24]PPNE5!J198+'[25]PPNE5 cop'!J198+[26]PPNE5!J198</f>
        <v>150000</v>
      </c>
      <c r="J198" s="63">
        <f>SUBTOTAL(9,G198:I198)</f>
        <v>300000</v>
      </c>
      <c r="K198" s="64" t="str">
        <f>IFERROR(J198/$J$18*100,"0.00")</f>
        <v>0.00</v>
      </c>
    </row>
    <row r="199" spans="1:11" ht="12.75" x14ac:dyDescent="0.2">
      <c r="A199" s="546">
        <v>2</v>
      </c>
      <c r="B199" s="547">
        <v>2</v>
      </c>
      <c r="C199" s="547">
        <v>8</v>
      </c>
      <c r="D199" s="547">
        <v>6</v>
      </c>
      <c r="E199" s="547" t="s">
        <v>316</v>
      </c>
      <c r="F199" s="548" t="s">
        <v>169</v>
      </c>
      <c r="G199" s="37">
        <f>+[10]PPNE5!H199+[11]PPNE5!H199+[12]PPNE5!H199+[13]PPNE5!H199+'[14]PPNE5 '!H199+[15]PPNE5!H199+[16]PPNE5!H199+[17]PPNE5!H199+[18]PPNE5!H199+[19]PPNE5!H199+[20]PPNE5!H199+[21]PPNE5!H199+[22]PPNE5!H199+[23]PPNE5!H199+[24]PPNE5!H199+'[25]PPNE5 cop'!H199+[26]PPNE5!H199</f>
        <v>60000</v>
      </c>
      <c r="H199" s="37"/>
      <c r="I199" s="37">
        <f>+[10]PPNE5!J199+[11]PPNE5!J199+[12]PPNE5!J199+[13]PPNE5!J199+'[14]PPNE5 '!J199+[15]PPNE5!J199+[16]PPNE5!J199+[17]PPNE5!J199+[18]PPNE5!J199+[19]PPNE5!J199+[20]PPNE5!J199+[21]PPNE5!J199+[22]PPNE5!J199+[23]PPNE5!J199+[24]PPNE5!J199+'[25]PPNE5 cop'!J199+[26]PPNE5!J199</f>
        <v>60000</v>
      </c>
      <c r="J199" s="63">
        <f>SUBTOTAL(9,G199:I199)</f>
        <v>120000</v>
      </c>
      <c r="K199" s="64" t="str">
        <f>IFERROR(J199/$J$18*100,"0.00")</f>
        <v>0.00</v>
      </c>
    </row>
    <row r="200" spans="1:11" ht="12.75" x14ac:dyDescent="0.2">
      <c r="A200" s="546">
        <v>2</v>
      </c>
      <c r="B200" s="547">
        <v>2</v>
      </c>
      <c r="C200" s="547">
        <v>8</v>
      </c>
      <c r="D200" s="547">
        <v>6</v>
      </c>
      <c r="E200" s="547" t="s">
        <v>317</v>
      </c>
      <c r="F200" s="548" t="s">
        <v>170</v>
      </c>
      <c r="G200" s="37">
        <f>+[10]PPNE5!H200+[11]PPNE5!H200+[12]PPNE5!H200+[13]PPNE5!H200+'[14]PPNE5 '!H200+[15]PPNE5!H200+[16]PPNE5!H200+[17]PPNE5!H200+[18]PPNE5!H200+[19]PPNE5!H200+[20]PPNE5!H200+[21]PPNE5!H200+[22]PPNE5!H200+[23]PPNE5!H200+[24]PPNE5!H200+'[25]PPNE5 cop'!H200+[26]PPNE5!H200</f>
        <v>50000</v>
      </c>
      <c r="H200" s="37"/>
      <c r="I200" s="37">
        <f>+[10]PPNE5!J200+[11]PPNE5!J200+[12]PPNE5!J200+[13]PPNE5!J200+'[14]PPNE5 '!J200+[15]PPNE5!J200+[16]PPNE5!J200+[17]PPNE5!J200+[18]PPNE5!J200+[19]PPNE5!J200+[20]PPNE5!J200+[21]PPNE5!J200+[22]PPNE5!J200+[23]PPNE5!J200+[24]PPNE5!J200+'[25]PPNE5 cop'!J200+[26]PPNE5!J200</f>
        <v>50000</v>
      </c>
      <c r="J200" s="63">
        <f>SUBTOTAL(9,G200:I200)</f>
        <v>100000</v>
      </c>
      <c r="K200" s="64" t="str">
        <f>IFERROR(J200/$J$18*100,"0.00")</f>
        <v>0.00</v>
      </c>
    </row>
    <row r="201" spans="1:11" ht="12.75" x14ac:dyDescent="0.2">
      <c r="A201" s="543">
        <v>2</v>
      </c>
      <c r="B201" s="544">
        <v>2</v>
      </c>
      <c r="C201" s="544">
        <v>8</v>
      </c>
      <c r="D201" s="544">
        <v>7</v>
      </c>
      <c r="E201" s="544"/>
      <c r="F201" s="551" t="s">
        <v>171</v>
      </c>
      <c r="G201" s="35">
        <f>SUM(G202:G207)</f>
        <v>9838805.9299999997</v>
      </c>
      <c r="H201" s="35">
        <f>SUM(H202:H207)</f>
        <v>0</v>
      </c>
      <c r="I201" s="35">
        <f>SUM(I202:I207)</f>
        <v>9968794.7799999993</v>
      </c>
      <c r="J201" s="35">
        <f>SUM(J202:J207)</f>
        <v>19807600.710000001</v>
      </c>
      <c r="K201" s="36">
        <f>SUM(K202:K207)</f>
        <v>0</v>
      </c>
    </row>
    <row r="202" spans="1:11" ht="12.75" x14ac:dyDescent="0.2">
      <c r="A202" s="546">
        <v>2</v>
      </c>
      <c r="B202" s="547">
        <v>2</v>
      </c>
      <c r="C202" s="547">
        <v>8</v>
      </c>
      <c r="D202" s="547">
        <v>7</v>
      </c>
      <c r="E202" s="547" t="s">
        <v>314</v>
      </c>
      <c r="F202" s="563" t="s">
        <v>357</v>
      </c>
      <c r="G202" s="37">
        <f>+[10]PPNE5!H202+[11]PPNE5!H202+[12]PPNE5!H202+[13]PPNE5!H202+'[14]PPNE5 '!H202+[15]PPNE5!H202+[16]PPNE5!H202+[17]PPNE5!H202+[18]PPNE5!H202+[19]PPNE5!H202+[20]PPNE5!H202+[21]PPNE5!H202+[22]PPNE5!H202+[23]PPNE5!H202+[24]PPNE5!H202+'[25]PPNE5 cop'!H202+[26]PPNE5!H202</f>
        <v>0</v>
      </c>
      <c r="H202" s="37"/>
      <c r="I202" s="37">
        <f>+[10]PPNE5!J202+[11]PPNE5!J202+[12]PPNE5!J202+[13]PPNE5!J202+'[14]PPNE5 '!J202+[15]PPNE5!J202+[16]PPNE5!J202+[17]PPNE5!J202+[18]PPNE5!J202+[19]PPNE5!J202+[20]PPNE5!J202+[21]PPNE5!J202+[22]PPNE5!J202+[23]PPNE5!J202+[24]PPNE5!J202+'[25]PPNE5 cop'!J202+[26]PPNE5!J202</f>
        <v>0</v>
      </c>
      <c r="J202" s="63">
        <f t="shared" ref="J202:J207" si="10">SUBTOTAL(9,G202:I202)</f>
        <v>0</v>
      </c>
      <c r="K202" s="64" t="str">
        <f t="shared" ref="K202:K207" si="11">IFERROR(J202/$J$18*100,"0.00")</f>
        <v>0.00</v>
      </c>
    </row>
    <row r="203" spans="1:11" ht="12.75" x14ac:dyDescent="0.2">
      <c r="A203" s="546">
        <v>2</v>
      </c>
      <c r="B203" s="547">
        <v>2</v>
      </c>
      <c r="C203" s="547">
        <v>8</v>
      </c>
      <c r="D203" s="547">
        <v>7</v>
      </c>
      <c r="E203" s="547" t="s">
        <v>315</v>
      </c>
      <c r="F203" s="563" t="s">
        <v>172</v>
      </c>
      <c r="G203" s="37">
        <f>+[10]PPNE5!H203+[11]PPNE5!H203+[12]PPNE5!H203+[13]PPNE5!H203+'[14]PPNE5 '!H203+[15]PPNE5!H203+[16]PPNE5!H203+[17]PPNE5!H203+[18]PPNE5!H203+[19]PPNE5!H203+[20]PPNE5!H203+[21]PPNE5!H203+[22]PPNE5!H203+[23]PPNE5!H203+[24]PPNE5!H203+'[25]PPNE5 cop'!H203+[26]PPNE5!H203</f>
        <v>0</v>
      </c>
      <c r="H203" s="37"/>
      <c r="I203" s="37">
        <f>+[10]PPNE5!J203+[11]PPNE5!J203+[12]PPNE5!J203+[13]PPNE5!J203+'[14]PPNE5 '!J203+[15]PPNE5!J203+[16]PPNE5!J203+[17]PPNE5!J203+[18]PPNE5!J203+[19]PPNE5!J203+[20]PPNE5!J203+[21]PPNE5!J203+[22]PPNE5!J203+[23]PPNE5!J203+[24]PPNE5!J203+'[25]PPNE5 cop'!J203+[26]PPNE5!J203</f>
        <v>0</v>
      </c>
      <c r="J203" s="63">
        <f t="shared" si="10"/>
        <v>0</v>
      </c>
      <c r="K203" s="64" t="str">
        <f t="shared" si="11"/>
        <v>0.00</v>
      </c>
    </row>
    <row r="204" spans="1:11" ht="12.75" x14ac:dyDescent="0.2">
      <c r="A204" s="546">
        <v>2</v>
      </c>
      <c r="B204" s="547">
        <v>2</v>
      </c>
      <c r="C204" s="547">
        <v>8</v>
      </c>
      <c r="D204" s="547">
        <v>7</v>
      </c>
      <c r="E204" s="547" t="s">
        <v>316</v>
      </c>
      <c r="F204" s="563" t="s">
        <v>173</v>
      </c>
      <c r="G204" s="37">
        <f>+[10]PPNE5!H204+[11]PPNE5!H204+[12]PPNE5!H204+[13]PPNE5!H204+'[14]PPNE5 '!H204+[15]PPNE5!H204+[16]PPNE5!H204+[17]PPNE5!H204+[18]PPNE5!H204+[19]PPNE5!H204+[20]PPNE5!H204+[21]PPNE5!H204+[22]PPNE5!H204+[23]PPNE5!H204+[24]PPNE5!H204+'[25]PPNE5 cop'!H204+[26]PPNE5!H204</f>
        <v>93000</v>
      </c>
      <c r="H204" s="37"/>
      <c r="I204" s="37">
        <f>+[10]PPNE5!J204+[11]PPNE5!J204+[12]PPNE5!J204+[13]PPNE5!J204+'[14]PPNE5 '!J204+[15]PPNE5!J204+[16]PPNE5!J204+[17]PPNE5!J204+[18]PPNE5!J204+[19]PPNE5!J204+[20]PPNE5!J204+[21]PPNE5!J204+[22]PPNE5!J204+[23]PPNE5!J204+[24]PPNE5!J204+'[25]PPNE5 cop'!J204+[26]PPNE5!J204</f>
        <v>93000</v>
      </c>
      <c r="J204" s="63">
        <f t="shared" si="10"/>
        <v>186000</v>
      </c>
      <c r="K204" s="64" t="str">
        <f t="shared" si="11"/>
        <v>0.00</v>
      </c>
    </row>
    <row r="205" spans="1:11" ht="12.75" x14ac:dyDescent="0.2">
      <c r="A205" s="546">
        <v>2</v>
      </c>
      <c r="B205" s="547">
        <v>2</v>
      </c>
      <c r="C205" s="547">
        <v>8</v>
      </c>
      <c r="D205" s="547">
        <v>7</v>
      </c>
      <c r="E205" s="547" t="s">
        <v>317</v>
      </c>
      <c r="F205" s="563" t="s">
        <v>174</v>
      </c>
      <c r="G205" s="37">
        <f>+[10]PPNE5!H205+[11]PPNE5!H205+[12]PPNE5!H205+[13]PPNE5!H205+'[14]PPNE5 '!H205+[15]PPNE5!H205+[16]PPNE5!H205+[17]PPNE5!H205+[18]PPNE5!H205+[19]PPNE5!H205+[20]PPNE5!H205+[21]PPNE5!H205+[22]PPNE5!H205+[23]PPNE5!H205+[24]PPNE5!H205+'[25]PPNE5 cop'!H205+[26]PPNE5!H205</f>
        <v>144900</v>
      </c>
      <c r="H205" s="37"/>
      <c r="I205" s="37">
        <f>+[10]PPNE5!J205+[11]PPNE5!J205+[12]PPNE5!J205+[13]PPNE5!J205+'[14]PPNE5 '!J205+[15]PPNE5!J205+[16]PPNE5!J205+[17]PPNE5!J205+[18]PPNE5!J205+[19]PPNE5!J205+[20]PPNE5!J205+[21]PPNE5!J205+[22]PPNE5!J205+[23]PPNE5!J205+[24]PPNE5!J205+'[25]PPNE5 cop'!J205+[26]PPNE5!J205</f>
        <v>144900</v>
      </c>
      <c r="J205" s="63">
        <f t="shared" si="10"/>
        <v>289800</v>
      </c>
      <c r="K205" s="64" t="str">
        <f t="shared" si="11"/>
        <v>0.00</v>
      </c>
    </row>
    <row r="206" spans="1:11" ht="12.75" x14ac:dyDescent="0.2">
      <c r="A206" s="546">
        <v>2</v>
      </c>
      <c r="B206" s="547">
        <v>2</v>
      </c>
      <c r="C206" s="547">
        <v>8</v>
      </c>
      <c r="D206" s="547">
        <v>7</v>
      </c>
      <c r="E206" s="547" t="s">
        <v>318</v>
      </c>
      <c r="F206" s="563" t="s">
        <v>175</v>
      </c>
      <c r="G206" s="37">
        <f>+[10]PPNE5!H206+[11]PPNE5!H206+[12]PPNE5!H206+[13]PPNE5!H206+'[14]PPNE5 '!H206+[15]PPNE5!H206+[16]PPNE5!H206+[17]PPNE5!H206+[18]PPNE5!H206+[19]PPNE5!H206+[20]PPNE5!H206+[21]PPNE5!H206+[22]PPNE5!H206+[23]PPNE5!H206+[24]PPNE5!H206+'[25]PPNE5 cop'!H206+[26]PPNE5!H206</f>
        <v>192000</v>
      </c>
      <c r="H206" s="37"/>
      <c r="I206" s="37">
        <f>+[10]PPNE5!J206+[11]PPNE5!J206+[12]PPNE5!J206+[13]PPNE5!J206+'[14]PPNE5 '!J206+[15]PPNE5!J206+[16]PPNE5!J206+[17]PPNE5!J206+[18]PPNE5!J206+[19]PPNE5!J206+[20]PPNE5!J206+[21]PPNE5!J206+[22]PPNE5!J206+[23]PPNE5!J206+[24]PPNE5!J206+'[25]PPNE5 cop'!J206+[26]PPNE5!J206</f>
        <v>242000</v>
      </c>
      <c r="J206" s="63">
        <f t="shared" si="10"/>
        <v>434000</v>
      </c>
      <c r="K206" s="64" t="str">
        <f t="shared" si="11"/>
        <v>0.00</v>
      </c>
    </row>
    <row r="207" spans="1:11" ht="12.75" x14ac:dyDescent="0.2">
      <c r="A207" s="546">
        <v>2</v>
      </c>
      <c r="B207" s="547">
        <v>2</v>
      </c>
      <c r="C207" s="547">
        <v>8</v>
      </c>
      <c r="D207" s="547">
        <v>7</v>
      </c>
      <c r="E207" s="547" t="s">
        <v>330</v>
      </c>
      <c r="F207" s="563" t="s">
        <v>176</v>
      </c>
      <c r="G207" s="37">
        <f>+[10]PPNE5!H207+[11]PPNE5!H207+[12]PPNE5!H207+[13]PPNE5!H207+'[14]PPNE5 '!H207+[15]PPNE5!H207+[16]PPNE5!H207+[17]PPNE5!H207+[18]PPNE5!H207+[19]PPNE5!H207+[20]PPNE5!H207+[21]PPNE5!H207+[22]PPNE5!H207+[23]PPNE5!H207+[24]PPNE5!H207+'[25]PPNE5 cop'!H207+[26]PPNE5!H207</f>
        <v>9408905.9299999997</v>
      </c>
      <c r="H207" s="37"/>
      <c r="I207" s="37">
        <f>+[10]PPNE5!J207+[11]PPNE5!J207+[12]PPNE5!J207+[13]PPNE5!J207+'[14]PPNE5 '!J207+[15]PPNE5!J207+[16]PPNE5!J207+[17]PPNE5!J207+[18]PPNE5!J207+[19]PPNE5!J207+[20]PPNE5!J207+[21]PPNE5!J207+[22]PPNE5!J207+[23]PPNE5!J207+[24]PPNE5!J207+'[25]PPNE5 cop'!J207+[26]PPNE5!J207</f>
        <v>9488894.7799999993</v>
      </c>
      <c r="J207" s="63">
        <f t="shared" si="10"/>
        <v>18897800.710000001</v>
      </c>
      <c r="K207" s="64" t="str">
        <f t="shared" si="11"/>
        <v>0.00</v>
      </c>
    </row>
    <row r="208" spans="1:11" ht="12.75" x14ac:dyDescent="0.2">
      <c r="A208" s="543">
        <v>2</v>
      </c>
      <c r="B208" s="544">
        <v>2</v>
      </c>
      <c r="C208" s="544">
        <v>8</v>
      </c>
      <c r="D208" s="544">
        <v>8</v>
      </c>
      <c r="E208" s="544"/>
      <c r="F208" s="551" t="s">
        <v>177</v>
      </c>
      <c r="G208" s="35">
        <f>SUM(G209:G211)</f>
        <v>517776.37000000005</v>
      </c>
      <c r="H208" s="35">
        <f>SUM(H209:H211)</f>
        <v>0</v>
      </c>
      <c r="I208" s="35">
        <f>SUM(I209:I211)</f>
        <v>1343653.0900000038</v>
      </c>
      <c r="J208" s="35">
        <f>SUM(J209:J211)</f>
        <v>1861429.4600000037</v>
      </c>
      <c r="K208" s="36">
        <f>SUM(K209:K211)</f>
        <v>0</v>
      </c>
    </row>
    <row r="209" spans="1:11" ht="12.75" x14ac:dyDescent="0.2">
      <c r="A209" s="546">
        <v>2</v>
      </c>
      <c r="B209" s="547">
        <v>2</v>
      </c>
      <c r="C209" s="547">
        <v>8</v>
      </c>
      <c r="D209" s="547">
        <v>8</v>
      </c>
      <c r="E209" s="547" t="s">
        <v>314</v>
      </c>
      <c r="F209" s="563" t="s">
        <v>178</v>
      </c>
      <c r="G209" s="37">
        <f>+[10]PPNE5!H209+[11]PPNE5!H209+[12]PPNE5!H209+[13]PPNE5!H209+'[14]PPNE5 '!H209+[15]PPNE5!H209+[16]PPNE5!H209+[17]PPNE5!H209+[18]PPNE5!H209+[19]PPNE5!H209+[20]PPNE5!H209+[21]PPNE5!H209+[22]PPNE5!H209+[23]PPNE5!H209+[24]PPNE5!H209+'[25]PPNE5 cop'!H209+[26]PPNE5!H209</f>
        <v>509344.03</v>
      </c>
      <c r="H209" s="37"/>
      <c r="I209" s="37">
        <f>+[10]PPNE5!J209+[11]PPNE5!J209+[12]PPNE5!J209+[13]PPNE5!J209+'[14]PPNE5 '!J209+[15]PPNE5!J209+[16]PPNE5!J209+[17]PPNE5!J209+[18]PPNE5!J209+[19]PPNE5!J209+[20]PPNE5!J209+[21]PPNE5!J209+[22]PPNE5!J209+[23]PPNE5!J209+[24]PPNE5!J209+'[25]PPNE5 cop'!J209+[26]PPNE5!J209</f>
        <v>1335220.7500000037</v>
      </c>
      <c r="J209" s="63">
        <f>SUBTOTAL(9,G209:I209)</f>
        <v>1844564.7800000038</v>
      </c>
      <c r="K209" s="64" t="str">
        <f>IFERROR(J209/$J$18*100,"0.00")</f>
        <v>0.00</v>
      </c>
    </row>
    <row r="210" spans="1:11" ht="12.75" x14ac:dyDescent="0.2">
      <c r="A210" s="546">
        <v>2</v>
      </c>
      <c r="B210" s="547">
        <v>2</v>
      </c>
      <c r="C210" s="547">
        <v>8</v>
      </c>
      <c r="D210" s="547">
        <v>8</v>
      </c>
      <c r="E210" s="547" t="s">
        <v>315</v>
      </c>
      <c r="F210" s="563" t="s">
        <v>179</v>
      </c>
      <c r="G210" s="37">
        <f>+[10]PPNE5!H210+[11]PPNE5!H210+[12]PPNE5!H210+[13]PPNE5!H210+'[14]PPNE5 '!H210+[15]PPNE5!H210+[16]PPNE5!H210+[17]PPNE5!H210+[18]PPNE5!H210+[19]PPNE5!H210+[20]PPNE5!H210+[21]PPNE5!H210+[22]PPNE5!H210+[23]PPNE5!H210+[24]PPNE5!H210+'[25]PPNE5 cop'!H210+[26]PPNE5!H210</f>
        <v>8432.34</v>
      </c>
      <c r="H210" s="37"/>
      <c r="I210" s="37">
        <f>+[10]PPNE5!J210+[11]PPNE5!J210+[12]PPNE5!J210+[13]PPNE5!J210+'[14]PPNE5 '!J210+[15]PPNE5!J210+[16]PPNE5!J210+[17]PPNE5!J210+[18]PPNE5!J210+[19]PPNE5!J210+[20]PPNE5!J210+[21]PPNE5!J210+[22]PPNE5!J210+[23]PPNE5!J210+[24]PPNE5!J210+'[25]PPNE5 cop'!J210+[26]PPNE5!J210</f>
        <v>8432.34</v>
      </c>
      <c r="J210" s="63">
        <f>SUBTOTAL(9,G210:I210)</f>
        <v>16864.68</v>
      </c>
      <c r="K210" s="64" t="str">
        <f>IFERROR(J210/$J$18*100,"0.00")</f>
        <v>0.00</v>
      </c>
    </row>
    <row r="211" spans="1:11" ht="12.75" x14ac:dyDescent="0.2">
      <c r="A211" s="546">
        <v>2</v>
      </c>
      <c r="B211" s="547">
        <v>2</v>
      </c>
      <c r="C211" s="547">
        <v>8</v>
      </c>
      <c r="D211" s="547">
        <v>8</v>
      </c>
      <c r="E211" s="547" t="s">
        <v>316</v>
      </c>
      <c r="F211" s="563" t="s">
        <v>180</v>
      </c>
      <c r="G211" s="37">
        <f>+[10]PPNE5!H211+[11]PPNE5!H211+[12]PPNE5!H211+[13]PPNE5!H211+'[14]PPNE5 '!H211+[15]PPNE5!H211+[16]PPNE5!H211+[17]PPNE5!H211+[18]PPNE5!H211+[19]PPNE5!H211+[20]PPNE5!H211+[21]PPNE5!H211+[22]PPNE5!H211+[23]PPNE5!H211+[24]PPNE5!H211+'[25]PPNE5 cop'!H211+[26]PPNE5!H211</f>
        <v>0</v>
      </c>
      <c r="H211" s="37"/>
      <c r="I211" s="37">
        <f>+[10]PPNE5!J211+[11]PPNE5!J211+[12]PPNE5!J211+[13]PPNE5!J211+'[14]PPNE5 '!J211+[15]PPNE5!J211+[16]PPNE5!J211+[17]PPNE5!J211+[18]PPNE5!J211+[19]PPNE5!J211+[20]PPNE5!J211+[21]PPNE5!J211+[22]PPNE5!J211+[23]PPNE5!J211+[24]PPNE5!J211+'[25]PPNE5 cop'!J211+[26]PPNE5!J211</f>
        <v>0</v>
      </c>
      <c r="J211" s="63">
        <f>SUBTOTAL(9,G211:I211)</f>
        <v>0</v>
      </c>
      <c r="K211" s="64" t="str">
        <f>IFERROR(J211/$J$18*100,"0.00")</f>
        <v>0.00</v>
      </c>
    </row>
    <row r="212" spans="1:11" ht="12.75" x14ac:dyDescent="0.2">
      <c r="A212" s="543">
        <v>2</v>
      </c>
      <c r="B212" s="544">
        <v>2</v>
      </c>
      <c r="C212" s="544">
        <v>8</v>
      </c>
      <c r="D212" s="544">
        <v>9</v>
      </c>
      <c r="E212" s="544"/>
      <c r="F212" s="551" t="s">
        <v>181</v>
      </c>
      <c r="G212" s="35">
        <f>SUM(G213:G217)</f>
        <v>0</v>
      </c>
      <c r="H212" s="35">
        <f>SUM(H213:H217)</f>
        <v>0</v>
      </c>
      <c r="I212" s="35">
        <f>SUM(I213:I217)</f>
        <v>0</v>
      </c>
      <c r="J212" s="35">
        <f>SUM(J213:J217)</f>
        <v>0</v>
      </c>
      <c r="K212" s="36">
        <f>SUM(K213:K217)</f>
        <v>0</v>
      </c>
    </row>
    <row r="213" spans="1:11" ht="12.75" x14ac:dyDescent="0.2">
      <c r="A213" s="547">
        <v>2</v>
      </c>
      <c r="B213" s="547">
        <v>2</v>
      </c>
      <c r="C213" s="547">
        <v>8</v>
      </c>
      <c r="D213" s="547">
        <v>9</v>
      </c>
      <c r="E213" s="547" t="s">
        <v>314</v>
      </c>
      <c r="F213" s="563" t="s">
        <v>321</v>
      </c>
      <c r="G213" s="37">
        <f>+[10]PPNE5!H213+[11]PPNE5!H213+[12]PPNE5!H213+[13]PPNE5!H213+'[14]PPNE5 '!H213+[15]PPNE5!H213+[16]PPNE5!H213+[17]PPNE5!H213+[18]PPNE5!H213+[19]PPNE5!H213+[20]PPNE5!H213+[21]PPNE5!H213+[22]PPNE5!H213+[23]PPNE5!H213+[24]PPNE5!H213+'[25]PPNE5 cop'!H213+[26]PPNE5!H213</f>
        <v>0</v>
      </c>
      <c r="H213" s="37"/>
      <c r="I213" s="37">
        <f>+[10]PPNE5!J213+[11]PPNE5!J213+[12]PPNE5!J213+[13]PPNE5!J213+'[14]PPNE5 '!J213+[15]PPNE5!J213+[16]PPNE5!J213+[17]PPNE5!J213+[18]PPNE5!J213+[19]PPNE5!J213+[20]PPNE5!J213+[21]PPNE5!J213+[22]PPNE5!J213+[23]PPNE5!J213+[24]PPNE5!J213+'[25]PPNE5 cop'!J213+[26]PPNE5!J213</f>
        <v>0</v>
      </c>
      <c r="J213" s="63">
        <f>SUBTOTAL(9,G213:I213)</f>
        <v>0</v>
      </c>
      <c r="K213" s="64" t="str">
        <f>IFERROR(J213/$J$18*100,"0.00")</f>
        <v>0.00</v>
      </c>
    </row>
    <row r="214" spans="1:11" ht="12.75" x14ac:dyDescent="0.2">
      <c r="A214" s="547">
        <v>2</v>
      </c>
      <c r="B214" s="547">
        <v>2</v>
      </c>
      <c r="C214" s="547">
        <v>8</v>
      </c>
      <c r="D214" s="547">
        <v>9</v>
      </c>
      <c r="E214" s="547" t="s">
        <v>315</v>
      </c>
      <c r="F214" s="563" t="s">
        <v>322</v>
      </c>
      <c r="G214" s="37">
        <f>+[10]PPNE5!H214+[11]PPNE5!H214+[12]PPNE5!H214+[13]PPNE5!H214+'[14]PPNE5 '!H214+[15]PPNE5!H214+[16]PPNE5!H214+[17]PPNE5!H214+[18]PPNE5!H214+[19]PPNE5!H214+[20]PPNE5!H214+[21]PPNE5!H214+[22]PPNE5!H214+[23]PPNE5!H214+[24]PPNE5!H214+'[25]PPNE5 cop'!H214+[26]PPNE5!H214</f>
        <v>0</v>
      </c>
      <c r="H214" s="37"/>
      <c r="I214" s="37">
        <f>+[10]PPNE5!J214+[11]PPNE5!J214+[12]PPNE5!J214+[13]PPNE5!J214+'[14]PPNE5 '!J214+[15]PPNE5!J214+[16]PPNE5!J214+[17]PPNE5!J214+[18]PPNE5!J214+[19]PPNE5!J214+[20]PPNE5!J214+[21]PPNE5!J214+[22]PPNE5!J214+[23]PPNE5!J214+[24]PPNE5!J214+'[25]PPNE5 cop'!J214+[26]PPNE5!J214</f>
        <v>0</v>
      </c>
      <c r="J214" s="63">
        <f>SUBTOTAL(9,G214:I214)</f>
        <v>0</v>
      </c>
      <c r="K214" s="64" t="str">
        <f>IFERROR(J214/$J$18*100,"0.00")</f>
        <v>0.00</v>
      </c>
    </row>
    <row r="215" spans="1:11" ht="12.75" x14ac:dyDescent="0.2">
      <c r="A215" s="547">
        <v>2</v>
      </c>
      <c r="B215" s="547">
        <v>2</v>
      </c>
      <c r="C215" s="547">
        <v>8</v>
      </c>
      <c r="D215" s="547">
        <v>9</v>
      </c>
      <c r="E215" s="547" t="s">
        <v>316</v>
      </c>
      <c r="F215" s="563" t="s">
        <v>358</v>
      </c>
      <c r="G215" s="37">
        <f>+[10]PPNE5!H215+[11]PPNE5!H215+[12]PPNE5!H215+[13]PPNE5!H215+'[14]PPNE5 '!H215+[15]PPNE5!H215+[16]PPNE5!H215+[17]PPNE5!H215+[18]PPNE5!H215+[19]PPNE5!H215+[20]PPNE5!H215+[21]PPNE5!H215+[22]PPNE5!H215+[23]PPNE5!H215+[24]PPNE5!H215+'[25]PPNE5 cop'!H215+[26]PPNE5!H215</f>
        <v>0</v>
      </c>
      <c r="H215" s="37"/>
      <c r="I215" s="37">
        <f>+[10]PPNE5!J215+[11]PPNE5!J215+[12]PPNE5!J215+[13]PPNE5!J215+'[14]PPNE5 '!J215+[15]PPNE5!J215+[16]PPNE5!J215+[17]PPNE5!J215+[18]PPNE5!J215+[19]PPNE5!J215+[20]PPNE5!J215+[21]PPNE5!J215+[22]PPNE5!J215+[23]PPNE5!J215+[24]PPNE5!J215+'[25]PPNE5 cop'!J215+[26]PPNE5!J215</f>
        <v>0</v>
      </c>
      <c r="J215" s="63">
        <f>SUBTOTAL(9,G215:I215)</f>
        <v>0</v>
      </c>
      <c r="K215" s="64" t="str">
        <f>IFERROR(J215/$J$18*100,"0.00")</f>
        <v>0.00</v>
      </c>
    </row>
    <row r="216" spans="1:11" ht="12.75" x14ac:dyDescent="0.2">
      <c r="A216" s="547">
        <v>2</v>
      </c>
      <c r="B216" s="547">
        <v>2</v>
      </c>
      <c r="C216" s="547">
        <v>8</v>
      </c>
      <c r="D216" s="547">
        <v>9</v>
      </c>
      <c r="E216" s="547" t="s">
        <v>317</v>
      </c>
      <c r="F216" s="563" t="s">
        <v>323</v>
      </c>
      <c r="G216" s="37">
        <f>+[10]PPNE5!H216+[11]PPNE5!H216+[12]PPNE5!H216+[13]PPNE5!H216+'[14]PPNE5 '!H216+[15]PPNE5!H216+[16]PPNE5!H216+[17]PPNE5!H216+[18]PPNE5!H216+[19]PPNE5!H216+[20]PPNE5!H216+[21]PPNE5!H216+[22]PPNE5!H216+[23]PPNE5!H216+[24]PPNE5!H216+'[25]PPNE5 cop'!H216+[26]PPNE5!H216</f>
        <v>0</v>
      </c>
      <c r="H216" s="37"/>
      <c r="I216" s="37">
        <f>+[10]PPNE5!J216+[11]PPNE5!J216+[12]PPNE5!J216+[13]PPNE5!J216+'[14]PPNE5 '!J216+[15]PPNE5!J216+[16]PPNE5!J216+[17]PPNE5!J216+[18]PPNE5!J216+[19]PPNE5!J216+[20]PPNE5!J216+[21]PPNE5!J216+[22]PPNE5!J216+[23]PPNE5!J216+[24]PPNE5!J216+'[25]PPNE5 cop'!J216+[26]PPNE5!J216</f>
        <v>0</v>
      </c>
      <c r="J216" s="63">
        <f>SUBTOTAL(9,G216:I216)</f>
        <v>0</v>
      </c>
      <c r="K216" s="64" t="str">
        <f>IFERROR(J216/$J$18*100,"0.00")</f>
        <v>0.00</v>
      </c>
    </row>
    <row r="217" spans="1:11" ht="12.75" x14ac:dyDescent="0.2">
      <c r="A217" s="546">
        <v>2</v>
      </c>
      <c r="B217" s="547">
        <v>2</v>
      </c>
      <c r="C217" s="547">
        <v>8</v>
      </c>
      <c r="D217" s="547">
        <v>9</v>
      </c>
      <c r="E217" s="547" t="s">
        <v>318</v>
      </c>
      <c r="F217" s="563" t="s">
        <v>182</v>
      </c>
      <c r="G217" s="37">
        <f>+[10]PPNE5!H217+[11]PPNE5!H217+[12]PPNE5!H217+[13]PPNE5!H217+'[14]PPNE5 '!H217+[15]PPNE5!H217+[16]PPNE5!H217+[17]PPNE5!H217+[18]PPNE5!H217+[19]PPNE5!H217+[20]PPNE5!H217+[21]PPNE5!H217+[22]PPNE5!H217+[23]PPNE5!H217+[24]PPNE5!H217+'[25]PPNE5 cop'!H217+[26]PPNE5!H217</f>
        <v>0</v>
      </c>
      <c r="H217" s="37"/>
      <c r="I217" s="37">
        <f>+[10]PPNE5!J217+[11]PPNE5!J217+[12]PPNE5!J217+[13]PPNE5!J217+'[14]PPNE5 '!J217+[15]PPNE5!J217+[16]PPNE5!J217+[17]PPNE5!J217+[18]PPNE5!J217+[19]PPNE5!J217+[20]PPNE5!J217+[21]PPNE5!J217+[22]PPNE5!J217+[23]PPNE5!J217+[24]PPNE5!J217+'[25]PPNE5 cop'!J217+[26]PPNE5!J217</f>
        <v>0</v>
      </c>
      <c r="J217" s="63">
        <f>SUBTOTAL(9,G217:I217)</f>
        <v>0</v>
      </c>
      <c r="K217" s="64" t="str">
        <f>IFERROR(J217/$J$18*100,"0.00")</f>
        <v>0.00</v>
      </c>
    </row>
    <row r="218" spans="1:11" ht="12.75" x14ac:dyDescent="0.2">
      <c r="A218" s="536">
        <v>2</v>
      </c>
      <c r="B218" s="537">
        <v>3</v>
      </c>
      <c r="C218" s="538"/>
      <c r="D218" s="538"/>
      <c r="E218" s="538"/>
      <c r="F218" s="539" t="s">
        <v>17</v>
      </c>
      <c r="G218" s="31">
        <f>+G219+G231+G240+G253+G258+G269+G297+G313+G318</f>
        <v>335713010.451213</v>
      </c>
      <c r="H218" s="31">
        <f>+H219+H231+H240+H253+H258+H269+H297+H313+H318</f>
        <v>0</v>
      </c>
      <c r="I218" s="31">
        <f>+I219+I231+I240+I253+I258+I269+I297+I313+I318</f>
        <v>472098839.08675563</v>
      </c>
      <c r="J218" s="31">
        <f>+J219+J231+J240+J253+J258+J269+J297+J313+J318</f>
        <v>807811849.53796864</v>
      </c>
      <c r="K218" s="32">
        <f>+K219+K231+K240+K253+K258+K269+K297+K313+K318</f>
        <v>0</v>
      </c>
    </row>
    <row r="219" spans="1:11" ht="12.75" x14ac:dyDescent="0.2">
      <c r="A219" s="540">
        <v>2</v>
      </c>
      <c r="B219" s="541">
        <v>3</v>
      </c>
      <c r="C219" s="541">
        <v>1</v>
      </c>
      <c r="D219" s="541"/>
      <c r="E219" s="541"/>
      <c r="F219" s="542" t="s">
        <v>18</v>
      </c>
      <c r="G219" s="33">
        <f>+G220+G223+G225+G229</f>
        <v>22974960.819999993</v>
      </c>
      <c r="H219" s="33">
        <f>+H220+H223+H225+H229</f>
        <v>0</v>
      </c>
      <c r="I219" s="33">
        <f>+I220+I223+I225+I229</f>
        <v>48201145.658</v>
      </c>
      <c r="J219" s="33">
        <f>+J220+J223+J225+J229</f>
        <v>71176106.477999985</v>
      </c>
      <c r="K219" s="34">
        <f>+K220+K223+K225+K229</f>
        <v>0</v>
      </c>
    </row>
    <row r="220" spans="1:11" ht="12.75" x14ac:dyDescent="0.2">
      <c r="A220" s="543">
        <v>2</v>
      </c>
      <c r="B220" s="544">
        <v>3</v>
      </c>
      <c r="C220" s="544">
        <v>1</v>
      </c>
      <c r="D220" s="544">
        <v>1</v>
      </c>
      <c r="E220" s="544"/>
      <c r="F220" s="551" t="s">
        <v>183</v>
      </c>
      <c r="G220" s="35">
        <f>SUM(G221:G221)</f>
        <v>22914350.819999993</v>
      </c>
      <c r="H220" s="35">
        <f>SUM(H221:H221)</f>
        <v>0</v>
      </c>
      <c r="I220" s="35">
        <f>SUM(I221:I221)</f>
        <v>48140535.658</v>
      </c>
      <c r="J220" s="35">
        <f>SUM(J221:J221)</f>
        <v>71054886.477999985</v>
      </c>
      <c r="K220" s="36">
        <f>SUM(K221:K221)</f>
        <v>0</v>
      </c>
    </row>
    <row r="221" spans="1:11" ht="12.75" x14ac:dyDescent="0.2">
      <c r="A221" s="555">
        <v>2</v>
      </c>
      <c r="B221" s="547">
        <v>3</v>
      </c>
      <c r="C221" s="547">
        <v>1</v>
      </c>
      <c r="D221" s="547">
        <v>1</v>
      </c>
      <c r="E221" s="547" t="s">
        <v>314</v>
      </c>
      <c r="F221" s="548" t="s">
        <v>183</v>
      </c>
      <c r="G221" s="37">
        <f>+[10]PPNE5!H221+[11]PPNE5!H221+[12]PPNE5!H221+[13]PPNE5!H221+'[14]PPNE5 '!H221+[15]PPNE5!H221+[16]PPNE5!H221+[17]PPNE5!H221+[18]PPNE5!H221+[19]PPNE5!H221+[20]PPNE5!H221+[21]PPNE5!H221+[22]PPNE5!H221+[23]PPNE5!H221+[24]PPNE5!H221+'[25]PPNE5 cop'!H221+[26]PPNE5!H221</f>
        <v>22914350.819999993</v>
      </c>
      <c r="H221" s="37"/>
      <c r="I221" s="37">
        <f>+[10]PPNE5!J221+[11]PPNE5!J221+[12]PPNE5!J221+[13]PPNE5!J221+'[14]PPNE5 '!J221+[15]PPNE5!J221+[16]PPNE5!J221+[17]PPNE5!J221+[18]PPNE5!J221+[19]PPNE5!J221+[20]PPNE5!J221+[21]PPNE5!J221+[22]PPNE5!J221+[23]PPNE5!J221+[24]PPNE5!J221+'[25]PPNE5 cop'!J221+[26]PPNE5!J221</f>
        <v>48140535.658</v>
      </c>
      <c r="J221" s="63">
        <f>SUBTOTAL(9,G221:I221)</f>
        <v>71054886.477999985</v>
      </c>
      <c r="K221" s="64" t="str">
        <f>IFERROR(J221/$J$18*100,"0.00")</f>
        <v>0.00</v>
      </c>
    </row>
    <row r="222" spans="1:11" ht="12.75" x14ac:dyDescent="0.2">
      <c r="A222" s="555">
        <v>2</v>
      </c>
      <c r="B222" s="547">
        <v>3</v>
      </c>
      <c r="C222" s="547">
        <v>1</v>
      </c>
      <c r="D222" s="547">
        <v>1</v>
      </c>
      <c r="E222" s="547" t="s">
        <v>315</v>
      </c>
      <c r="F222" s="548" t="s">
        <v>184</v>
      </c>
      <c r="G222" s="37">
        <f>+[10]PPNE5!H222+[11]PPNE5!H222+[12]PPNE5!H222+[13]PPNE5!H222+'[14]PPNE5 '!H222+[15]PPNE5!H222+[16]PPNE5!H222+[17]PPNE5!H222+[18]PPNE5!H222+[19]PPNE5!H222+[20]PPNE5!H222+[21]PPNE5!H222+[22]PPNE5!H222+[23]PPNE5!H222+[24]PPNE5!H222+'[25]PPNE5 cop'!H222+[26]PPNE5!H222</f>
        <v>0</v>
      </c>
      <c r="H222" s="37"/>
      <c r="I222" s="37">
        <f>+[10]PPNE5!J222+[11]PPNE5!J222+[12]PPNE5!J222+[13]PPNE5!J222+'[14]PPNE5 '!J222+[15]PPNE5!J222+[16]PPNE5!J222+[17]PPNE5!J222+[18]PPNE5!J222+[19]PPNE5!J222+[20]PPNE5!J222+[21]PPNE5!J222+[22]PPNE5!J222+[23]PPNE5!J222+[24]PPNE5!J222+'[25]PPNE5 cop'!J222+[26]PPNE5!J222</f>
        <v>0</v>
      </c>
      <c r="J222" s="63">
        <f>SUBTOTAL(9,G222:I222)</f>
        <v>0</v>
      </c>
      <c r="K222" s="64" t="str">
        <f>IFERROR(J222/$J$18*100,"0.00")</f>
        <v>0.00</v>
      </c>
    </row>
    <row r="223" spans="1:11" ht="12.75" x14ac:dyDescent="0.2">
      <c r="A223" s="543">
        <v>2</v>
      </c>
      <c r="B223" s="544">
        <v>3</v>
      </c>
      <c r="C223" s="544">
        <v>1</v>
      </c>
      <c r="D223" s="544">
        <v>2</v>
      </c>
      <c r="E223" s="544"/>
      <c r="F223" s="551" t="s">
        <v>185</v>
      </c>
      <c r="G223" s="41">
        <f>+G224</f>
        <v>0</v>
      </c>
      <c r="H223" s="41">
        <f>+H224</f>
        <v>0</v>
      </c>
      <c r="I223" s="41">
        <f>+I224</f>
        <v>0</v>
      </c>
      <c r="J223" s="41">
        <f>+J224</f>
        <v>0</v>
      </c>
      <c r="K223" s="42" t="str">
        <f>+K224</f>
        <v>0.00</v>
      </c>
    </row>
    <row r="224" spans="1:11" ht="12.75" x14ac:dyDescent="0.2">
      <c r="A224" s="555">
        <v>2</v>
      </c>
      <c r="B224" s="547">
        <v>3</v>
      </c>
      <c r="C224" s="547">
        <v>1</v>
      </c>
      <c r="D224" s="547">
        <v>2</v>
      </c>
      <c r="E224" s="547" t="s">
        <v>314</v>
      </c>
      <c r="F224" s="548" t="s">
        <v>185</v>
      </c>
      <c r="G224" s="37">
        <f>+[10]PPNE5!H224+[11]PPNE5!H224+[12]PPNE5!H224+[13]PPNE5!H224+'[14]PPNE5 '!H224+[15]PPNE5!H224+[16]PPNE5!H224+[17]PPNE5!H224+[18]PPNE5!H224+[19]PPNE5!H224+[20]PPNE5!H224+[21]PPNE5!H224+[22]PPNE5!H224+[23]PPNE5!H224+[24]PPNE5!H224+'[25]PPNE5 cop'!H224+[26]PPNE5!H224</f>
        <v>0</v>
      </c>
      <c r="H224" s="37"/>
      <c r="I224" s="37">
        <f>+[10]PPNE5!J224+[11]PPNE5!J224+[12]PPNE5!J224+[13]PPNE5!J224+'[14]PPNE5 '!J224+[15]PPNE5!J224+[16]PPNE5!J224+[17]PPNE5!J224+[18]PPNE5!J224+[19]PPNE5!J224+[20]PPNE5!J224+[21]PPNE5!J224+[22]PPNE5!J224+[23]PPNE5!J224+[24]PPNE5!J224+'[25]PPNE5 cop'!J224+[26]PPNE5!J224</f>
        <v>0</v>
      </c>
      <c r="J224" s="63">
        <f>SUBTOTAL(9,G224:I224)</f>
        <v>0</v>
      </c>
      <c r="K224" s="64" t="str">
        <f>IFERROR(J224/$J$18*100,"0.00")</f>
        <v>0.00</v>
      </c>
    </row>
    <row r="225" spans="1:11" ht="12.75" x14ac:dyDescent="0.2">
      <c r="A225" s="543">
        <v>2</v>
      </c>
      <c r="B225" s="544">
        <v>3</v>
      </c>
      <c r="C225" s="544">
        <v>1</v>
      </c>
      <c r="D225" s="544">
        <v>3</v>
      </c>
      <c r="E225" s="544"/>
      <c r="F225" s="551" t="s">
        <v>186</v>
      </c>
      <c r="G225" s="35">
        <f>SUM(G226:G228)</f>
        <v>20610</v>
      </c>
      <c r="H225" s="35">
        <f>SUM(H226:H228)</f>
        <v>0</v>
      </c>
      <c r="I225" s="35">
        <f>SUM(I226:I228)</f>
        <v>20610</v>
      </c>
      <c r="J225" s="35">
        <f>SUM(J226:J228)</f>
        <v>41220</v>
      </c>
      <c r="K225" s="36">
        <f>SUM(K226:K228)</f>
        <v>0</v>
      </c>
    </row>
    <row r="226" spans="1:11" ht="12.75" x14ac:dyDescent="0.2">
      <c r="A226" s="555">
        <v>2</v>
      </c>
      <c r="B226" s="547">
        <v>3</v>
      </c>
      <c r="C226" s="547">
        <v>1</v>
      </c>
      <c r="D226" s="547">
        <v>3</v>
      </c>
      <c r="E226" s="547" t="s">
        <v>314</v>
      </c>
      <c r="F226" s="548" t="s">
        <v>187</v>
      </c>
      <c r="G226" s="37">
        <f>+[10]PPNE5!H226+[11]PPNE5!H226+[12]PPNE5!H226+[13]PPNE5!H226+'[14]PPNE5 '!H226+[15]PPNE5!H226+[16]PPNE5!H226+[17]PPNE5!H226+[18]PPNE5!H226+[19]PPNE5!H226+[20]PPNE5!H226+[21]PPNE5!H226+[22]PPNE5!H226+[23]PPNE5!H226+[24]PPNE5!H226+'[25]PPNE5 cop'!H226+[26]PPNE5!H226</f>
        <v>0</v>
      </c>
      <c r="H226" s="37"/>
      <c r="I226" s="37">
        <f>+[10]PPNE5!J226+[11]PPNE5!J226+[12]PPNE5!J226+[13]PPNE5!J226+'[14]PPNE5 '!J226+[15]PPNE5!J226+[16]PPNE5!J226+[17]PPNE5!J226+[18]PPNE5!J226+[19]PPNE5!J226+[20]PPNE5!J226+[21]PPNE5!J226+[22]PPNE5!J226+[23]PPNE5!J226+[24]PPNE5!J226+'[25]PPNE5 cop'!J226+[26]PPNE5!J226</f>
        <v>0</v>
      </c>
      <c r="J226" s="63">
        <f>SUBTOTAL(9,G226:I226)</f>
        <v>0</v>
      </c>
      <c r="K226" s="64" t="str">
        <f>IFERROR(J226/$J$18*100,"0.00")</f>
        <v>0.00</v>
      </c>
    </row>
    <row r="227" spans="1:11" ht="12.75" x14ac:dyDescent="0.2">
      <c r="A227" s="555">
        <v>2</v>
      </c>
      <c r="B227" s="547">
        <v>3</v>
      </c>
      <c r="C227" s="547">
        <v>1</v>
      </c>
      <c r="D227" s="547">
        <v>3</v>
      </c>
      <c r="E227" s="547" t="s">
        <v>315</v>
      </c>
      <c r="F227" s="548" t="s">
        <v>188</v>
      </c>
      <c r="G227" s="37">
        <f>+[10]PPNE5!H227+[11]PPNE5!H227+[12]PPNE5!H227+[13]PPNE5!H227+'[14]PPNE5 '!H227+[15]PPNE5!H227+[16]PPNE5!H227+[17]PPNE5!H227+[18]PPNE5!H227+[19]PPNE5!H227+[20]PPNE5!H227+[21]PPNE5!H227+[22]PPNE5!H227+[23]PPNE5!H227+[24]PPNE5!H227+'[25]PPNE5 cop'!H227+[26]PPNE5!H227</f>
        <v>0</v>
      </c>
      <c r="H227" s="37"/>
      <c r="I227" s="37">
        <f>+[10]PPNE5!J227+[11]PPNE5!J227+[12]PPNE5!J227+[13]PPNE5!J227+'[14]PPNE5 '!J227+[15]PPNE5!J227+[16]PPNE5!J227+[17]PPNE5!J227+[18]PPNE5!J227+[19]PPNE5!J227+[20]PPNE5!J227+[21]PPNE5!J227+[22]PPNE5!J227+[23]PPNE5!J227+[24]PPNE5!J227+'[25]PPNE5 cop'!J227+[26]PPNE5!J227</f>
        <v>0</v>
      </c>
      <c r="J227" s="63">
        <f>SUBTOTAL(9,G227:I227)</f>
        <v>0</v>
      </c>
      <c r="K227" s="64" t="str">
        <f>IFERROR(J227/$J$18*100,"0.00")</f>
        <v>0.00</v>
      </c>
    </row>
    <row r="228" spans="1:11" ht="12.75" x14ac:dyDescent="0.2">
      <c r="A228" s="555">
        <v>2</v>
      </c>
      <c r="B228" s="547">
        <v>3</v>
      </c>
      <c r="C228" s="547">
        <v>1</v>
      </c>
      <c r="D228" s="547">
        <v>3</v>
      </c>
      <c r="E228" s="547" t="s">
        <v>316</v>
      </c>
      <c r="F228" s="548" t="s">
        <v>189</v>
      </c>
      <c r="G228" s="37">
        <f>+[10]PPNE5!H228+[11]PPNE5!H228+[12]PPNE5!H228+[13]PPNE5!H228+'[14]PPNE5 '!H228+[15]PPNE5!H228+[16]PPNE5!H228+[17]PPNE5!H228+[18]PPNE5!H228+[19]PPNE5!H228+[20]PPNE5!H228+[21]PPNE5!H228+[22]PPNE5!H228+[23]PPNE5!H228+[24]PPNE5!H228+'[25]PPNE5 cop'!H228+[26]PPNE5!H228</f>
        <v>20610</v>
      </c>
      <c r="H228" s="37"/>
      <c r="I228" s="37">
        <f>+[10]PPNE5!J228+[11]PPNE5!J228+[12]PPNE5!J228+[13]PPNE5!J228+'[14]PPNE5 '!J228+[15]PPNE5!J228+[16]PPNE5!J228+[17]PPNE5!J228+[18]PPNE5!J228+[19]PPNE5!J228+[20]PPNE5!J228+[21]PPNE5!J228+[22]PPNE5!J228+[23]PPNE5!J228+[24]PPNE5!J228+'[25]PPNE5 cop'!J228+[26]PPNE5!J228</f>
        <v>20610</v>
      </c>
      <c r="J228" s="63">
        <f>SUBTOTAL(9,G228:I228)</f>
        <v>41220</v>
      </c>
      <c r="K228" s="64" t="str">
        <f>IFERROR(J228/$J$18*100,"0.00")</f>
        <v>0.00</v>
      </c>
    </row>
    <row r="229" spans="1:11" ht="12.75" x14ac:dyDescent="0.2">
      <c r="A229" s="543">
        <v>2</v>
      </c>
      <c r="B229" s="544">
        <v>3</v>
      </c>
      <c r="C229" s="544">
        <v>1</v>
      </c>
      <c r="D229" s="544">
        <v>4</v>
      </c>
      <c r="E229" s="544"/>
      <c r="F229" s="551" t="s">
        <v>190</v>
      </c>
      <c r="G229" s="41">
        <f>+G230</f>
        <v>40000</v>
      </c>
      <c r="H229" s="41">
        <f>+H230</f>
        <v>0</v>
      </c>
      <c r="I229" s="41">
        <f>+I230</f>
        <v>40000</v>
      </c>
      <c r="J229" s="41">
        <f>+J230</f>
        <v>80000</v>
      </c>
      <c r="K229" s="42" t="str">
        <f>+K230</f>
        <v>0.00</v>
      </c>
    </row>
    <row r="230" spans="1:11" ht="12.75" x14ac:dyDescent="0.2">
      <c r="A230" s="555">
        <v>2</v>
      </c>
      <c r="B230" s="547">
        <v>3</v>
      </c>
      <c r="C230" s="547">
        <v>1</v>
      </c>
      <c r="D230" s="547">
        <v>4</v>
      </c>
      <c r="E230" s="547" t="s">
        <v>314</v>
      </c>
      <c r="F230" s="548" t="s">
        <v>190</v>
      </c>
      <c r="G230" s="37">
        <f>+[10]PPNE5!H230+[11]PPNE5!H230+[12]PPNE5!H230+[13]PPNE5!H230+'[14]PPNE5 '!H230+[15]PPNE5!H230+[16]PPNE5!H230+[17]PPNE5!H230+[18]PPNE5!H230+[19]PPNE5!H230+[20]PPNE5!H230+[21]PPNE5!H230+[22]PPNE5!H230+[23]PPNE5!H230+[24]PPNE5!H230+'[25]PPNE5 cop'!H230+[26]PPNE5!H230</f>
        <v>40000</v>
      </c>
      <c r="H230" s="37"/>
      <c r="I230" s="37">
        <f>+[10]PPNE5!J230+[11]PPNE5!J230+[12]PPNE5!J230+[13]PPNE5!J230+'[14]PPNE5 '!J230+[15]PPNE5!J230+[16]PPNE5!J230+[17]PPNE5!J230+[18]PPNE5!J230+[19]PPNE5!J230+[20]PPNE5!J230+[21]PPNE5!J230+[22]PPNE5!J230+[23]PPNE5!J230+[24]PPNE5!J230+'[25]PPNE5 cop'!J230+[26]PPNE5!J230</f>
        <v>40000</v>
      </c>
      <c r="J230" s="63">
        <f>SUBTOTAL(9,G230:I230)</f>
        <v>80000</v>
      </c>
      <c r="K230" s="64" t="str">
        <f>IFERROR(J230/$J$18*100,"0.00")</f>
        <v>0.00</v>
      </c>
    </row>
    <row r="231" spans="1:11" ht="12.75" x14ac:dyDescent="0.2">
      <c r="A231" s="540">
        <v>2</v>
      </c>
      <c r="B231" s="541">
        <v>3</v>
      </c>
      <c r="C231" s="541">
        <v>2</v>
      </c>
      <c r="D231" s="541"/>
      <c r="E231" s="541"/>
      <c r="F231" s="542" t="s">
        <v>19</v>
      </c>
      <c r="G231" s="33">
        <f>+G232+G234+G236+G238</f>
        <v>2449284.16</v>
      </c>
      <c r="H231" s="33">
        <f>+H232+H234+H236+H238</f>
        <v>0</v>
      </c>
      <c r="I231" s="33">
        <f>+I232+I234+I236+I238</f>
        <v>3180737.2</v>
      </c>
      <c r="J231" s="33">
        <f>+J232+J234+J236+J238</f>
        <v>5630021.3600000003</v>
      </c>
      <c r="K231" s="34">
        <f>+K232+K234+K236+K238</f>
        <v>0</v>
      </c>
    </row>
    <row r="232" spans="1:11" ht="12.75" x14ac:dyDescent="0.2">
      <c r="A232" s="543">
        <v>2</v>
      </c>
      <c r="B232" s="544">
        <v>3</v>
      </c>
      <c r="C232" s="544">
        <v>2</v>
      </c>
      <c r="D232" s="544">
        <v>1</v>
      </c>
      <c r="E232" s="544"/>
      <c r="F232" s="551" t="s">
        <v>191</v>
      </c>
      <c r="G232" s="41">
        <f>+G233</f>
        <v>1340195.06</v>
      </c>
      <c r="H232" s="41">
        <f>+H233</f>
        <v>0</v>
      </c>
      <c r="I232" s="41">
        <f>+I233</f>
        <v>1596348.1</v>
      </c>
      <c r="J232" s="41">
        <f>+J233</f>
        <v>2936543.16</v>
      </c>
      <c r="K232" s="42" t="str">
        <f>+K233</f>
        <v>0.00</v>
      </c>
    </row>
    <row r="233" spans="1:11" ht="12.75" x14ac:dyDescent="0.2">
      <c r="A233" s="555">
        <v>2</v>
      </c>
      <c r="B233" s="547">
        <v>3</v>
      </c>
      <c r="C233" s="547">
        <v>2</v>
      </c>
      <c r="D233" s="547">
        <v>1</v>
      </c>
      <c r="E233" s="547" t="s">
        <v>314</v>
      </c>
      <c r="F233" s="548" t="s">
        <v>191</v>
      </c>
      <c r="G233" s="37">
        <f>+[10]PPNE5!H233+[11]PPNE5!H233+[12]PPNE5!H233+[13]PPNE5!H233+'[14]PPNE5 '!H233+[15]PPNE5!H233+[16]PPNE5!H233+[17]PPNE5!H233+[18]PPNE5!H233+[19]PPNE5!H233+[20]PPNE5!H233+[21]PPNE5!H233+[22]PPNE5!H233+[23]PPNE5!H233+[24]PPNE5!H233+'[25]PPNE5 cop'!H233+[26]PPNE5!H233</f>
        <v>1340195.06</v>
      </c>
      <c r="H233" s="37"/>
      <c r="I233" s="37">
        <f>+[10]PPNE5!J233+[11]PPNE5!J233+[12]PPNE5!J233+[13]PPNE5!J233+'[14]PPNE5 '!J233+[15]PPNE5!J233+[16]PPNE5!J233+[17]PPNE5!J233+[18]PPNE5!J233+[19]PPNE5!J233+[20]PPNE5!J233+[21]PPNE5!J233+[22]PPNE5!J233+[23]PPNE5!J233+[24]PPNE5!J233+'[25]PPNE5 cop'!J233+[26]PPNE5!J233</f>
        <v>1596348.1</v>
      </c>
      <c r="J233" s="63">
        <f>SUBTOTAL(9,G233:I233)</f>
        <v>2936543.16</v>
      </c>
      <c r="K233" s="64" t="str">
        <f>IFERROR(J233/$J$18*100,"0.00")</f>
        <v>0.00</v>
      </c>
    </row>
    <row r="234" spans="1:11" ht="12.75" x14ac:dyDescent="0.2">
      <c r="A234" s="543">
        <v>2</v>
      </c>
      <c r="B234" s="544">
        <v>3</v>
      </c>
      <c r="C234" s="544">
        <v>2</v>
      </c>
      <c r="D234" s="544">
        <v>2</v>
      </c>
      <c r="E234" s="544"/>
      <c r="F234" s="551" t="s">
        <v>192</v>
      </c>
      <c r="G234" s="41">
        <f>+G235</f>
        <v>759089.10000000009</v>
      </c>
      <c r="H234" s="41">
        <f>+H235</f>
        <v>0</v>
      </c>
      <c r="I234" s="41">
        <f>+I235</f>
        <v>1234389.1000000001</v>
      </c>
      <c r="J234" s="41">
        <f>+J235</f>
        <v>1993478.2000000002</v>
      </c>
      <c r="K234" s="42" t="str">
        <f>+K235</f>
        <v>0.00</v>
      </c>
    </row>
    <row r="235" spans="1:11" ht="12.75" x14ac:dyDescent="0.2">
      <c r="A235" s="555">
        <v>2</v>
      </c>
      <c r="B235" s="547">
        <v>3</v>
      </c>
      <c r="C235" s="547">
        <v>2</v>
      </c>
      <c r="D235" s="547">
        <v>2</v>
      </c>
      <c r="E235" s="547" t="s">
        <v>314</v>
      </c>
      <c r="F235" s="548" t="s">
        <v>192</v>
      </c>
      <c r="G235" s="37">
        <f>+[10]PPNE5!H235+[11]PPNE5!H235+[12]PPNE5!H235+[13]PPNE5!H235+'[14]PPNE5 '!H235+[15]PPNE5!H235+[16]PPNE5!H235+[17]PPNE5!H235+[18]PPNE5!H235+[19]PPNE5!H235+[20]PPNE5!H235+[21]PPNE5!H235+[22]PPNE5!H235+[23]PPNE5!H235+[24]PPNE5!H235+'[25]PPNE5 cop'!H235+[26]PPNE5!H235</f>
        <v>759089.10000000009</v>
      </c>
      <c r="H235" s="37"/>
      <c r="I235" s="37">
        <f>+[10]PPNE5!J235+[11]PPNE5!J235+[12]PPNE5!J235+[13]PPNE5!J235+'[14]PPNE5 '!J235+[15]PPNE5!J235+[16]PPNE5!J235+[17]PPNE5!J235+[18]PPNE5!J235+[19]PPNE5!J235+[20]PPNE5!J235+[21]PPNE5!J235+[22]PPNE5!J235+[23]PPNE5!J235+[24]PPNE5!J235+'[25]PPNE5 cop'!J235+[26]PPNE5!J235</f>
        <v>1234389.1000000001</v>
      </c>
      <c r="J235" s="63">
        <f>SUBTOTAL(9,G235:I235)</f>
        <v>1993478.2000000002</v>
      </c>
      <c r="K235" s="64" t="str">
        <f>IFERROR(J235/$J$18*100,"0.00")</f>
        <v>0.00</v>
      </c>
    </row>
    <row r="236" spans="1:11" ht="12.75" x14ac:dyDescent="0.2">
      <c r="A236" s="543">
        <v>2</v>
      </c>
      <c r="B236" s="544">
        <v>3</v>
      </c>
      <c r="C236" s="544">
        <v>2</v>
      </c>
      <c r="D236" s="544">
        <v>3</v>
      </c>
      <c r="E236" s="544"/>
      <c r="F236" s="551" t="s">
        <v>193</v>
      </c>
      <c r="G236" s="41">
        <f>+G237</f>
        <v>350000</v>
      </c>
      <c r="H236" s="41">
        <f>+H237</f>
        <v>0</v>
      </c>
      <c r="I236" s="41">
        <f>+I237</f>
        <v>350000</v>
      </c>
      <c r="J236" s="41">
        <f>+J237</f>
        <v>700000</v>
      </c>
      <c r="K236" s="42" t="str">
        <f>+K237</f>
        <v>0.00</v>
      </c>
    </row>
    <row r="237" spans="1:11" ht="12.75" x14ac:dyDescent="0.2">
      <c r="A237" s="555">
        <v>2</v>
      </c>
      <c r="B237" s="547">
        <v>3</v>
      </c>
      <c r="C237" s="547">
        <v>2</v>
      </c>
      <c r="D237" s="547">
        <v>3</v>
      </c>
      <c r="E237" s="547" t="s">
        <v>314</v>
      </c>
      <c r="F237" s="548" t="s">
        <v>193</v>
      </c>
      <c r="G237" s="37">
        <f>+[10]PPNE5!H237+[11]PPNE5!H237+[12]PPNE5!H237+[13]PPNE5!H237+'[14]PPNE5 '!H237+[15]PPNE5!H237+[16]PPNE5!H237+[17]PPNE5!H237+[18]PPNE5!H237+[19]PPNE5!H237+[20]PPNE5!H237+[21]PPNE5!H237+[22]PPNE5!H237+[23]PPNE5!H237+[24]PPNE5!H237+'[25]PPNE5 cop'!H237+[26]PPNE5!H237</f>
        <v>350000</v>
      </c>
      <c r="H237" s="37"/>
      <c r="I237" s="37">
        <f>+[10]PPNE5!J237+[11]PPNE5!J237+[12]PPNE5!J237+[13]PPNE5!J237+'[14]PPNE5 '!J237+[15]PPNE5!J237+[16]PPNE5!J237+[17]PPNE5!J237+[18]PPNE5!J237+[19]PPNE5!J237+[20]PPNE5!J237+[21]PPNE5!J237+[22]PPNE5!J237+[23]PPNE5!J237+[24]PPNE5!J237+'[25]PPNE5 cop'!J237+[26]PPNE5!J237</f>
        <v>350000</v>
      </c>
      <c r="J237" s="63">
        <f>SUBTOTAL(9,G237:I237)</f>
        <v>700000</v>
      </c>
      <c r="K237" s="64" t="str">
        <f>IFERROR(J237/$J$18*100,"0.00")</f>
        <v>0.00</v>
      </c>
    </row>
    <row r="238" spans="1:11" ht="12.75" x14ac:dyDescent="0.2">
      <c r="A238" s="543">
        <v>2</v>
      </c>
      <c r="B238" s="544">
        <v>3</v>
      </c>
      <c r="C238" s="544">
        <v>2</v>
      </c>
      <c r="D238" s="544">
        <v>4</v>
      </c>
      <c r="E238" s="544"/>
      <c r="F238" s="551" t="s">
        <v>20</v>
      </c>
      <c r="G238" s="41">
        <f>+G239</f>
        <v>0</v>
      </c>
      <c r="H238" s="41">
        <f>+H239</f>
        <v>0</v>
      </c>
      <c r="I238" s="41">
        <f>+I239</f>
        <v>0</v>
      </c>
      <c r="J238" s="41">
        <f>+J239</f>
        <v>0</v>
      </c>
      <c r="K238" s="42" t="str">
        <f>+K239</f>
        <v>0.00</v>
      </c>
    </row>
    <row r="239" spans="1:11" ht="12.75" x14ac:dyDescent="0.2">
      <c r="A239" s="555">
        <v>2</v>
      </c>
      <c r="B239" s="547">
        <v>3</v>
      </c>
      <c r="C239" s="547">
        <v>2</v>
      </c>
      <c r="D239" s="547">
        <v>4</v>
      </c>
      <c r="E239" s="547" t="s">
        <v>314</v>
      </c>
      <c r="F239" s="548" t="s">
        <v>20</v>
      </c>
      <c r="G239" s="37">
        <f>+[10]PPNE5!H239+[11]PPNE5!H239+[12]PPNE5!H239+[13]PPNE5!H239+'[14]PPNE5 '!H239+[15]PPNE5!H239+[16]PPNE5!H239+[17]PPNE5!H239+[18]PPNE5!H239+[19]PPNE5!H239+[20]PPNE5!H239+[21]PPNE5!H239+[22]PPNE5!H239+[23]PPNE5!H239+[24]PPNE5!H239+'[25]PPNE5 cop'!H239+[26]PPNE5!H239</f>
        <v>0</v>
      </c>
      <c r="H239" s="37"/>
      <c r="I239" s="37">
        <f>+[10]PPNE5!J239+[11]PPNE5!J239+[12]PPNE5!J239+[13]PPNE5!J239+'[14]PPNE5 '!J239+[15]PPNE5!J239+[16]PPNE5!J239+[17]PPNE5!J239+[18]PPNE5!J239+[19]PPNE5!J239+[20]PPNE5!J239+[21]PPNE5!J239+[22]PPNE5!J239+[23]PPNE5!J239+[24]PPNE5!J239+'[25]PPNE5 cop'!J239+[26]PPNE5!J239</f>
        <v>0</v>
      </c>
      <c r="J239" s="63">
        <f>SUBTOTAL(9,G239:I239)</f>
        <v>0</v>
      </c>
      <c r="K239" s="64" t="str">
        <f>IFERROR(J239/$J$18*100,"0.00")</f>
        <v>0.00</v>
      </c>
    </row>
    <row r="240" spans="1:11" ht="12.75" x14ac:dyDescent="0.2">
      <c r="A240" s="540">
        <v>2</v>
      </c>
      <c r="B240" s="541">
        <v>3</v>
      </c>
      <c r="C240" s="541">
        <v>3</v>
      </c>
      <c r="D240" s="541"/>
      <c r="E240" s="541"/>
      <c r="F240" s="542" t="s">
        <v>359</v>
      </c>
      <c r="G240" s="33">
        <f>+G241+G243+G245+G247+G249+G251</f>
        <v>8153276.8367035659</v>
      </c>
      <c r="H240" s="33">
        <f>+H241+H243+H245+H247+H249+H251</f>
        <v>0</v>
      </c>
      <c r="I240" s="33">
        <f>+I241+I243+I245+I247+I249+I251</f>
        <v>9255946.3067035675</v>
      </c>
      <c r="J240" s="33">
        <f>+J241+J243+J245+J247+J249+J251</f>
        <v>17409223.143407132</v>
      </c>
      <c r="K240" s="34">
        <f>+K241+K243+K245+K247+K249+K251</f>
        <v>0</v>
      </c>
    </row>
    <row r="241" spans="1:11" ht="12.75" x14ac:dyDescent="0.2">
      <c r="A241" s="543">
        <v>2</v>
      </c>
      <c r="B241" s="544">
        <v>3</v>
      </c>
      <c r="C241" s="544">
        <v>3</v>
      </c>
      <c r="D241" s="544">
        <v>1</v>
      </c>
      <c r="E241" s="544"/>
      <c r="F241" s="551" t="s">
        <v>194</v>
      </c>
      <c r="G241" s="35">
        <f>G242</f>
        <v>2357640.2597239707</v>
      </c>
      <c r="H241" s="35">
        <f>H242</f>
        <v>0</v>
      </c>
      <c r="I241" s="35">
        <f>I242</f>
        <v>2669878.2497239709</v>
      </c>
      <c r="J241" s="35">
        <f>J242</f>
        <v>5027518.5094479416</v>
      </c>
      <c r="K241" s="36" t="str">
        <f>K242</f>
        <v>0.00</v>
      </c>
    </row>
    <row r="242" spans="1:11" ht="12.75" x14ac:dyDescent="0.2">
      <c r="A242" s="555">
        <v>2</v>
      </c>
      <c r="B242" s="547">
        <v>3</v>
      </c>
      <c r="C242" s="547">
        <v>3</v>
      </c>
      <c r="D242" s="547">
        <v>1</v>
      </c>
      <c r="E242" s="547" t="s">
        <v>314</v>
      </c>
      <c r="F242" s="548" t="s">
        <v>194</v>
      </c>
      <c r="G242" s="37">
        <f>+[10]PPNE5!H242+[11]PPNE5!H242+[12]PPNE5!H242+[13]PPNE5!H242+'[14]PPNE5 '!H242+[15]PPNE5!H242+[16]PPNE5!H242+[17]PPNE5!H242+[18]PPNE5!H242+[19]PPNE5!H242+[20]PPNE5!H242+[21]PPNE5!H242+[22]PPNE5!H242+[23]PPNE5!H242+[24]PPNE5!H242+'[25]PPNE5 cop'!H242+[26]PPNE5!H242</f>
        <v>2357640.2597239707</v>
      </c>
      <c r="H242" s="37"/>
      <c r="I242" s="37">
        <f>+[10]PPNE5!J242+[11]PPNE5!J242+[12]PPNE5!J242+[13]PPNE5!J242+'[14]PPNE5 '!J242+[15]PPNE5!J242+[16]PPNE5!J242+[17]PPNE5!J242+[18]PPNE5!J242+[19]PPNE5!J242+[20]PPNE5!J242+[21]PPNE5!J242+[22]PPNE5!J242+[23]PPNE5!J242+[24]PPNE5!J242+'[25]PPNE5 cop'!J242+[26]PPNE5!J242</f>
        <v>2669878.2497239709</v>
      </c>
      <c r="J242" s="63">
        <f>SUBTOTAL(9,G242:I242)</f>
        <v>5027518.5094479416</v>
      </c>
      <c r="K242" s="64" t="str">
        <f>IFERROR(J242/$J$18*100,"0.00")</f>
        <v>0.00</v>
      </c>
    </row>
    <row r="243" spans="1:11" ht="12.75" x14ac:dyDescent="0.2">
      <c r="A243" s="543">
        <v>2</v>
      </c>
      <c r="B243" s="544">
        <v>3</v>
      </c>
      <c r="C243" s="544">
        <v>3</v>
      </c>
      <c r="D243" s="544">
        <v>2</v>
      </c>
      <c r="E243" s="544"/>
      <c r="F243" s="551" t="s">
        <v>195</v>
      </c>
      <c r="G243" s="41">
        <f>+G244</f>
        <v>5667636.5769795952</v>
      </c>
      <c r="H243" s="41">
        <f>+H244</f>
        <v>0</v>
      </c>
      <c r="I243" s="41">
        <f>+I244</f>
        <v>6136058.8069795957</v>
      </c>
      <c r="J243" s="41">
        <f>+J244</f>
        <v>11803695.383959191</v>
      </c>
      <c r="K243" s="42" t="str">
        <f>+K244</f>
        <v>0.00</v>
      </c>
    </row>
    <row r="244" spans="1:11" ht="12.75" x14ac:dyDescent="0.2">
      <c r="A244" s="555">
        <v>2</v>
      </c>
      <c r="B244" s="547">
        <v>3</v>
      </c>
      <c r="C244" s="547">
        <v>3</v>
      </c>
      <c r="D244" s="547">
        <v>2</v>
      </c>
      <c r="E244" s="547" t="s">
        <v>314</v>
      </c>
      <c r="F244" s="548" t="s">
        <v>195</v>
      </c>
      <c r="G244" s="37">
        <f>+[10]PPNE5!H244+[11]PPNE5!H244+[12]PPNE5!H244+[13]PPNE5!H244+'[14]PPNE5 '!H244+[15]PPNE5!H244+[16]PPNE5!H244+[17]PPNE5!H244+[18]PPNE5!H244+[19]PPNE5!H244+[20]PPNE5!H244+[21]PPNE5!H244+[22]PPNE5!H244+[23]PPNE5!H244+[24]PPNE5!H244+'[25]PPNE5 cop'!H244+[26]PPNE5!H244</f>
        <v>5667636.5769795952</v>
      </c>
      <c r="H244" s="37"/>
      <c r="I244" s="37">
        <f>+[10]PPNE5!J244+[11]PPNE5!J244+[12]PPNE5!J244+[13]PPNE5!J244+'[14]PPNE5 '!J244+[15]PPNE5!J244+[16]PPNE5!J244+[17]PPNE5!J244+[18]PPNE5!J244+[19]PPNE5!J244+[20]PPNE5!J244+[21]PPNE5!J244+[22]PPNE5!J244+[23]PPNE5!J244+[24]PPNE5!J244+'[25]PPNE5 cop'!J244+[26]PPNE5!J244</f>
        <v>6136058.8069795957</v>
      </c>
      <c r="J244" s="63">
        <f>SUBTOTAL(9,G244:I244)</f>
        <v>11803695.383959191</v>
      </c>
      <c r="K244" s="64" t="str">
        <f>IFERROR(J244/$J$18*100,"0.00")</f>
        <v>0.00</v>
      </c>
    </row>
    <row r="245" spans="1:11" ht="12.75" x14ac:dyDescent="0.2">
      <c r="A245" s="543">
        <v>2</v>
      </c>
      <c r="B245" s="544">
        <v>3</v>
      </c>
      <c r="C245" s="544">
        <v>3</v>
      </c>
      <c r="D245" s="544">
        <v>3</v>
      </c>
      <c r="E245" s="544"/>
      <c r="F245" s="551" t="s">
        <v>196</v>
      </c>
      <c r="G245" s="41">
        <f>+G246</f>
        <v>18000</v>
      </c>
      <c r="H245" s="41">
        <f>+H246</f>
        <v>0</v>
      </c>
      <c r="I245" s="41">
        <f>+I246</f>
        <v>150760</v>
      </c>
      <c r="J245" s="41">
        <f>+J246</f>
        <v>168760</v>
      </c>
      <c r="K245" s="42" t="str">
        <f>+K246</f>
        <v>0.00</v>
      </c>
    </row>
    <row r="246" spans="1:11" ht="12.75" x14ac:dyDescent="0.2">
      <c r="A246" s="555">
        <v>2</v>
      </c>
      <c r="B246" s="547">
        <v>3</v>
      </c>
      <c r="C246" s="547">
        <v>3</v>
      </c>
      <c r="D246" s="547">
        <v>3</v>
      </c>
      <c r="E246" s="547" t="s">
        <v>314</v>
      </c>
      <c r="F246" s="548" t="s">
        <v>196</v>
      </c>
      <c r="G246" s="37">
        <f>+[10]PPNE5!H246+[11]PPNE5!H246+[12]PPNE5!H246+[13]PPNE5!H246+'[14]PPNE5 '!H246+[15]PPNE5!H246+[16]PPNE5!H246+[17]PPNE5!H246+[18]PPNE5!H246+[19]PPNE5!H246+[20]PPNE5!H246+[21]PPNE5!H246+[22]PPNE5!H246+[23]PPNE5!H246+[24]PPNE5!H246+'[25]PPNE5 cop'!H246+[26]PPNE5!H246</f>
        <v>18000</v>
      </c>
      <c r="H246" s="37"/>
      <c r="I246" s="37">
        <f>+[10]PPNE5!J246+[11]PPNE5!J246+[12]PPNE5!J246+[13]PPNE5!J246+'[14]PPNE5 '!J246+[15]PPNE5!J246+[16]PPNE5!J246+[17]PPNE5!J246+[18]PPNE5!J246+[19]PPNE5!J246+[20]PPNE5!J246+[21]PPNE5!J246+[22]PPNE5!J246+[23]PPNE5!J246+[24]PPNE5!J246+'[25]PPNE5 cop'!J246+[26]PPNE5!J246</f>
        <v>150760</v>
      </c>
      <c r="J246" s="63">
        <f>SUBTOTAL(9,G246:I246)</f>
        <v>168760</v>
      </c>
      <c r="K246" s="64" t="str">
        <f>IFERROR(J246/$J$18*100,"0.00")</f>
        <v>0.00</v>
      </c>
    </row>
    <row r="247" spans="1:11" ht="12.75" x14ac:dyDescent="0.2">
      <c r="A247" s="543">
        <v>2</v>
      </c>
      <c r="B247" s="544">
        <v>3</v>
      </c>
      <c r="C247" s="544">
        <v>3</v>
      </c>
      <c r="D247" s="544">
        <v>4</v>
      </c>
      <c r="E247" s="544"/>
      <c r="F247" s="551" t="s">
        <v>197</v>
      </c>
      <c r="G247" s="41">
        <f>+G248</f>
        <v>60000</v>
      </c>
      <c r="H247" s="41">
        <f>+H248</f>
        <v>0</v>
      </c>
      <c r="I247" s="41">
        <f>+I248</f>
        <v>60000</v>
      </c>
      <c r="J247" s="41">
        <f>+J248</f>
        <v>120000</v>
      </c>
      <c r="K247" s="42" t="str">
        <f>+K248</f>
        <v>0.00</v>
      </c>
    </row>
    <row r="248" spans="1:11" ht="12.75" x14ac:dyDescent="0.2">
      <c r="A248" s="555">
        <v>2</v>
      </c>
      <c r="B248" s="547">
        <v>3</v>
      </c>
      <c r="C248" s="547">
        <v>3</v>
      </c>
      <c r="D248" s="547">
        <v>4</v>
      </c>
      <c r="E248" s="547" t="s">
        <v>314</v>
      </c>
      <c r="F248" s="548" t="s">
        <v>197</v>
      </c>
      <c r="G248" s="37">
        <f>+[10]PPNE5!H248+[11]PPNE5!H248+[12]PPNE5!H248+[13]PPNE5!H248+'[14]PPNE5 '!H248+[15]PPNE5!H248+[16]PPNE5!H248+[17]PPNE5!H248+[18]PPNE5!H248+[19]PPNE5!H248+[20]PPNE5!H248+[21]PPNE5!H248+[22]PPNE5!H248+[23]PPNE5!H248+[24]PPNE5!H248+'[25]PPNE5 cop'!H248+[26]PPNE5!H248</f>
        <v>60000</v>
      </c>
      <c r="H248" s="37"/>
      <c r="I248" s="37">
        <f>+[10]PPNE5!J248+[11]PPNE5!J248+[12]PPNE5!J248+[13]PPNE5!J248+'[14]PPNE5 '!J248+[15]PPNE5!J248+[16]PPNE5!J248+[17]PPNE5!J248+[18]PPNE5!J248+[19]PPNE5!J248+[20]PPNE5!J248+[21]PPNE5!J248+[22]PPNE5!J248+[23]PPNE5!J248+[24]PPNE5!J248+'[25]PPNE5 cop'!J248+[26]PPNE5!J248</f>
        <v>60000</v>
      </c>
      <c r="J248" s="63">
        <f>SUBTOTAL(9,G248:I248)</f>
        <v>120000</v>
      </c>
      <c r="K248" s="64" t="str">
        <f>IFERROR(J248/$J$18*100,"0.00")</f>
        <v>0.00</v>
      </c>
    </row>
    <row r="249" spans="1:11" ht="12.75" x14ac:dyDescent="0.2">
      <c r="A249" s="543">
        <v>2</v>
      </c>
      <c r="B249" s="544">
        <v>3</v>
      </c>
      <c r="C249" s="544">
        <v>3</v>
      </c>
      <c r="D249" s="544">
        <v>5</v>
      </c>
      <c r="E249" s="544"/>
      <c r="F249" s="551" t="s">
        <v>198</v>
      </c>
      <c r="G249" s="41">
        <f>+G250</f>
        <v>0</v>
      </c>
      <c r="H249" s="41">
        <f>+H250</f>
        <v>0</v>
      </c>
      <c r="I249" s="41">
        <f>+I250</f>
        <v>8611.25</v>
      </c>
      <c r="J249" s="41">
        <f>+J250</f>
        <v>8611.25</v>
      </c>
      <c r="K249" s="42" t="str">
        <f>+K250</f>
        <v>0.00</v>
      </c>
    </row>
    <row r="250" spans="1:11" ht="12.75" x14ac:dyDescent="0.2">
      <c r="A250" s="555">
        <v>2</v>
      </c>
      <c r="B250" s="547">
        <v>3</v>
      </c>
      <c r="C250" s="547">
        <v>3</v>
      </c>
      <c r="D250" s="547">
        <v>5</v>
      </c>
      <c r="E250" s="547" t="s">
        <v>314</v>
      </c>
      <c r="F250" s="548" t="s">
        <v>198</v>
      </c>
      <c r="G250" s="37">
        <f>+[10]PPNE5!H250+[11]PPNE5!H250+[12]PPNE5!H250+[13]PPNE5!H250+'[14]PPNE5 '!H250+[15]PPNE5!H250+[16]PPNE5!H250+[17]PPNE5!H250+[18]PPNE5!H250+[19]PPNE5!H250+[20]PPNE5!H250+[21]PPNE5!H250+[22]PPNE5!H250+[23]PPNE5!H250+[24]PPNE5!H250+'[25]PPNE5 cop'!H250+[26]PPNE5!H250</f>
        <v>0</v>
      </c>
      <c r="H250" s="37"/>
      <c r="I250" s="37">
        <f>+[10]PPNE5!J250+[11]PPNE5!J250+[12]PPNE5!J250+[13]PPNE5!J250+'[14]PPNE5 '!J250+[15]PPNE5!J250+[16]PPNE5!J250+[17]PPNE5!J250+[18]PPNE5!J250+[19]PPNE5!J250+[20]PPNE5!J250+[21]PPNE5!J250+[22]PPNE5!J250+[23]PPNE5!J250+[24]PPNE5!J250+'[25]PPNE5 cop'!J250+[26]PPNE5!J250</f>
        <v>8611.25</v>
      </c>
      <c r="J250" s="63">
        <f>SUBTOTAL(9,G250:I250)</f>
        <v>8611.25</v>
      </c>
      <c r="K250" s="64" t="str">
        <f>IFERROR(J250/$J$18*100,"0.00")</f>
        <v>0.00</v>
      </c>
    </row>
    <row r="251" spans="1:11" ht="12.75" x14ac:dyDescent="0.2">
      <c r="A251" s="543">
        <v>2</v>
      </c>
      <c r="B251" s="544">
        <v>3</v>
      </c>
      <c r="C251" s="544">
        <v>3</v>
      </c>
      <c r="D251" s="544">
        <v>6</v>
      </c>
      <c r="E251" s="544"/>
      <c r="F251" s="551" t="s">
        <v>199</v>
      </c>
      <c r="G251" s="41">
        <f>+G252</f>
        <v>50000</v>
      </c>
      <c r="H251" s="41">
        <f>+H252</f>
        <v>0</v>
      </c>
      <c r="I251" s="41">
        <f>+I252</f>
        <v>230638</v>
      </c>
      <c r="J251" s="41">
        <f>+J252</f>
        <v>280638</v>
      </c>
      <c r="K251" s="42" t="str">
        <f>+K252</f>
        <v>0.00</v>
      </c>
    </row>
    <row r="252" spans="1:11" ht="12.75" x14ac:dyDescent="0.2">
      <c r="A252" s="555">
        <v>2</v>
      </c>
      <c r="B252" s="547">
        <v>3</v>
      </c>
      <c r="C252" s="547">
        <v>3</v>
      </c>
      <c r="D252" s="547">
        <v>6</v>
      </c>
      <c r="E252" s="547" t="s">
        <v>314</v>
      </c>
      <c r="F252" s="548" t="s">
        <v>199</v>
      </c>
      <c r="G252" s="37">
        <f>+[10]PPNE5!H252+[11]PPNE5!H252+[12]PPNE5!H252+[13]PPNE5!H252+'[14]PPNE5 '!H252+[15]PPNE5!H252+[16]PPNE5!H252+[17]PPNE5!H252+[18]PPNE5!H252+[19]PPNE5!H252+[20]PPNE5!H252+[21]PPNE5!H252+[22]PPNE5!H252+[23]PPNE5!H252+[24]PPNE5!H252+'[25]PPNE5 cop'!H252+[26]PPNE5!H252</f>
        <v>50000</v>
      </c>
      <c r="H252" s="37"/>
      <c r="I252" s="37">
        <f>+[10]PPNE5!J252+[11]PPNE5!J252+[12]PPNE5!J252+[13]PPNE5!J252+'[14]PPNE5 '!J252+[15]PPNE5!J252+[16]PPNE5!J252+[17]PPNE5!J252+[18]PPNE5!J252+[19]PPNE5!J252+[20]PPNE5!J252+[21]PPNE5!J252+[22]PPNE5!J252+[23]PPNE5!J252+[24]PPNE5!J252+'[25]PPNE5 cop'!J252+[26]PPNE5!J252</f>
        <v>230638</v>
      </c>
      <c r="J252" s="63">
        <f>SUBTOTAL(9,G252:I252)</f>
        <v>280638</v>
      </c>
      <c r="K252" s="64" t="str">
        <f>IFERROR(J252/$J$18*100,"0.00")</f>
        <v>0.00</v>
      </c>
    </row>
    <row r="253" spans="1:11" ht="12.75" x14ac:dyDescent="0.2">
      <c r="A253" s="540">
        <v>2</v>
      </c>
      <c r="B253" s="541">
        <v>3</v>
      </c>
      <c r="C253" s="541">
        <v>4</v>
      </c>
      <c r="D253" s="541"/>
      <c r="E253" s="541"/>
      <c r="F253" s="542" t="s">
        <v>360</v>
      </c>
      <c r="G253" s="33">
        <f>+G254+G256</f>
        <v>108793286.08723782</v>
      </c>
      <c r="H253" s="33">
        <f>+H254+H256</f>
        <v>0</v>
      </c>
      <c r="I253" s="33">
        <f>+I254+I256</f>
        <v>155165565.28944731</v>
      </c>
      <c r="J253" s="33">
        <f>+J254+J256</f>
        <v>263958851.37668514</v>
      </c>
      <c r="K253" s="34">
        <f>+K254+K256</f>
        <v>0</v>
      </c>
    </row>
    <row r="254" spans="1:11" ht="12.75" x14ac:dyDescent="0.2">
      <c r="A254" s="543">
        <v>2</v>
      </c>
      <c r="B254" s="544">
        <v>3</v>
      </c>
      <c r="C254" s="544">
        <v>4</v>
      </c>
      <c r="D254" s="544">
        <v>1</v>
      </c>
      <c r="E254" s="544"/>
      <c r="F254" s="551" t="s">
        <v>200</v>
      </c>
      <c r="G254" s="41">
        <f>+G255</f>
        <v>108793286.08723782</v>
      </c>
      <c r="H254" s="41">
        <f>+H255</f>
        <v>0</v>
      </c>
      <c r="I254" s="41">
        <f>+I255</f>
        <v>155165565.28944731</v>
      </c>
      <c r="J254" s="41">
        <f>+J255</f>
        <v>263958851.37668514</v>
      </c>
      <c r="K254" s="42" t="str">
        <f>+K255</f>
        <v>0.00</v>
      </c>
    </row>
    <row r="255" spans="1:11" ht="12.75" x14ac:dyDescent="0.2">
      <c r="A255" s="555">
        <v>2</v>
      </c>
      <c r="B255" s="547">
        <v>3</v>
      </c>
      <c r="C255" s="547">
        <v>4</v>
      </c>
      <c r="D255" s="547">
        <v>1</v>
      </c>
      <c r="E255" s="547" t="s">
        <v>314</v>
      </c>
      <c r="F255" s="548" t="s">
        <v>200</v>
      </c>
      <c r="G255" s="37">
        <f>+[10]PPNE5!H255+[11]PPNE5!H255+[12]PPNE5!H255+[13]PPNE5!H255+'[14]PPNE5 '!H255+[15]PPNE5!H255+[16]PPNE5!H255+[17]PPNE5!H255+[18]PPNE5!H255+[19]PPNE5!H255+[20]PPNE5!H255+[21]PPNE5!H255+[22]PPNE5!H255+[23]PPNE5!H255+[24]PPNE5!H255+'[25]PPNE5 cop'!H255+[26]PPNE5!H255</f>
        <v>108793286.08723782</v>
      </c>
      <c r="H255" s="37"/>
      <c r="I255" s="37">
        <f>+[10]PPNE5!J255+[11]PPNE5!J255+[12]PPNE5!J255+[13]PPNE5!J255+'[14]PPNE5 '!J255+[15]PPNE5!J255+[16]PPNE5!J255+[17]PPNE5!J255+[18]PPNE5!J255+[19]PPNE5!J255+[20]PPNE5!J255+[21]PPNE5!J255+[22]PPNE5!J255+[23]PPNE5!J255+[24]PPNE5!J255+'[25]PPNE5 cop'!J255+[26]PPNE5!J255</f>
        <v>155165565.28944731</v>
      </c>
      <c r="J255" s="63">
        <f>SUBTOTAL(9,G255:I255)</f>
        <v>263958851.37668514</v>
      </c>
      <c r="K255" s="64" t="str">
        <f>IFERROR(J255/$J$18*100,"0.00")</f>
        <v>0.00</v>
      </c>
    </row>
    <row r="256" spans="1:11" ht="12.75" x14ac:dyDescent="0.2">
      <c r="A256" s="557">
        <v>2</v>
      </c>
      <c r="B256" s="544">
        <v>3</v>
      </c>
      <c r="C256" s="544">
        <v>4</v>
      </c>
      <c r="D256" s="544">
        <v>2</v>
      </c>
      <c r="E256" s="544"/>
      <c r="F256" s="551" t="s">
        <v>201</v>
      </c>
      <c r="G256" s="41">
        <f>+G257</f>
        <v>0</v>
      </c>
      <c r="H256" s="41">
        <f>+H257</f>
        <v>0</v>
      </c>
      <c r="I256" s="41">
        <f>+I257</f>
        <v>0</v>
      </c>
      <c r="J256" s="41">
        <f>+J257</f>
        <v>0</v>
      </c>
      <c r="K256" s="42" t="str">
        <f>+K257</f>
        <v>0.00</v>
      </c>
    </row>
    <row r="257" spans="1:11" ht="12.75" x14ac:dyDescent="0.2">
      <c r="A257" s="564">
        <v>2</v>
      </c>
      <c r="B257" s="565">
        <v>3</v>
      </c>
      <c r="C257" s="565">
        <v>4</v>
      </c>
      <c r="D257" s="565">
        <v>2</v>
      </c>
      <c r="E257" s="547" t="s">
        <v>314</v>
      </c>
      <c r="F257" s="548" t="s">
        <v>201</v>
      </c>
      <c r="G257" s="37">
        <f>+[10]PPNE5!H257+[11]PPNE5!H257+[12]PPNE5!H257+[13]PPNE5!H257+'[14]PPNE5 '!H257+[15]PPNE5!H257+[16]PPNE5!H257+[17]PPNE5!H257+[18]PPNE5!H257+[19]PPNE5!H257+[20]PPNE5!H257+[21]PPNE5!H257+[22]PPNE5!H257+[23]PPNE5!H257+[24]PPNE5!H257+'[25]PPNE5 cop'!H257+[26]PPNE5!H257</f>
        <v>0</v>
      </c>
      <c r="H257" s="37"/>
      <c r="I257" s="37">
        <f>+[10]PPNE5!J257+[11]PPNE5!J257+[12]PPNE5!J257+[13]PPNE5!J257+'[14]PPNE5 '!J257+[15]PPNE5!J257+[16]PPNE5!J257+[17]PPNE5!J257+[18]PPNE5!J257+[19]PPNE5!J257+[20]PPNE5!J257+[21]PPNE5!J257+[22]PPNE5!J257+[23]PPNE5!J257+[24]PPNE5!J257+'[25]PPNE5 cop'!J257+[26]PPNE5!J257</f>
        <v>0</v>
      </c>
      <c r="J257" s="63">
        <f>SUBTOTAL(9,G257:I257)</f>
        <v>0</v>
      </c>
      <c r="K257" s="64" t="str">
        <f>IFERROR(J257/$J$18*100,"0.00")</f>
        <v>0.00</v>
      </c>
    </row>
    <row r="258" spans="1:11" ht="12.75" x14ac:dyDescent="0.2">
      <c r="A258" s="540">
        <v>2</v>
      </c>
      <c r="B258" s="541">
        <v>3</v>
      </c>
      <c r="C258" s="541">
        <v>5</v>
      </c>
      <c r="D258" s="541"/>
      <c r="E258" s="541"/>
      <c r="F258" s="542" t="s">
        <v>202</v>
      </c>
      <c r="G258" s="33">
        <f>+G259+G261+G263+G265+G267</f>
        <v>6376473.9300000016</v>
      </c>
      <c r="H258" s="33">
        <f>+H259+H261+H263+H265+H267</f>
        <v>0</v>
      </c>
      <c r="I258" s="33">
        <f>+I259+I261+I263+I265+I267</f>
        <v>8479503.7143728845</v>
      </c>
      <c r="J258" s="33">
        <f>+J259+J261+J263+J265+J267</f>
        <v>14855977.644372886</v>
      </c>
      <c r="K258" s="34">
        <f>+K259+K261+K263+K265+K267</f>
        <v>0</v>
      </c>
    </row>
    <row r="259" spans="1:11" ht="12.75" x14ac:dyDescent="0.2">
      <c r="A259" s="543">
        <v>2</v>
      </c>
      <c r="B259" s="544">
        <v>3</v>
      </c>
      <c r="C259" s="544">
        <v>5</v>
      </c>
      <c r="D259" s="544">
        <v>1</v>
      </c>
      <c r="E259" s="544"/>
      <c r="F259" s="551" t="s">
        <v>203</v>
      </c>
      <c r="G259" s="41">
        <f>+G260</f>
        <v>0</v>
      </c>
      <c r="H259" s="41">
        <f>+H260</f>
        <v>0</v>
      </c>
      <c r="I259" s="41">
        <f>+I260</f>
        <v>0</v>
      </c>
      <c r="J259" s="41">
        <f>+J260</f>
        <v>0</v>
      </c>
      <c r="K259" s="42" t="str">
        <f>+K260</f>
        <v>0.00</v>
      </c>
    </row>
    <row r="260" spans="1:11" ht="12.75" x14ac:dyDescent="0.2">
      <c r="A260" s="555">
        <v>2</v>
      </c>
      <c r="B260" s="547">
        <v>3</v>
      </c>
      <c r="C260" s="547">
        <v>5</v>
      </c>
      <c r="D260" s="547">
        <v>1</v>
      </c>
      <c r="E260" s="547" t="s">
        <v>314</v>
      </c>
      <c r="F260" s="548" t="s">
        <v>203</v>
      </c>
      <c r="G260" s="37">
        <f>+[10]PPNE5!H260+[11]PPNE5!H260+[12]PPNE5!H260+[13]PPNE5!H260+'[14]PPNE5 '!H260+[15]PPNE5!H260+[16]PPNE5!H260+[17]PPNE5!H260+[18]PPNE5!H260+[19]PPNE5!H260+[20]PPNE5!H260+[21]PPNE5!H260+[22]PPNE5!H260+[23]PPNE5!H260+[24]PPNE5!H260+'[25]PPNE5 cop'!H260+[26]PPNE5!H260</f>
        <v>0</v>
      </c>
      <c r="H260" s="37"/>
      <c r="I260" s="37">
        <f>+[10]PPNE5!J260+[11]PPNE5!J260+[12]PPNE5!J260+[13]PPNE5!J260+'[14]PPNE5 '!J260+[15]PPNE5!J260+[16]PPNE5!J260+[17]PPNE5!J260+[18]PPNE5!J260+[19]PPNE5!J260+[20]PPNE5!J260+[21]PPNE5!J260+[22]PPNE5!J260+[23]PPNE5!J260+[24]PPNE5!J260+'[25]PPNE5 cop'!J260+[26]PPNE5!J260</f>
        <v>0</v>
      </c>
      <c r="J260" s="63">
        <f>SUBTOTAL(9,G260:I260)</f>
        <v>0</v>
      </c>
      <c r="K260" s="64" t="str">
        <f>IFERROR(J260/$J$18*100,"0.00")</f>
        <v>0.00</v>
      </c>
    </row>
    <row r="261" spans="1:11" ht="12.75" x14ac:dyDescent="0.2">
      <c r="A261" s="543">
        <v>2</v>
      </c>
      <c r="B261" s="544">
        <v>3</v>
      </c>
      <c r="C261" s="544">
        <v>5</v>
      </c>
      <c r="D261" s="544">
        <v>2</v>
      </c>
      <c r="E261" s="544"/>
      <c r="F261" s="551" t="s">
        <v>204</v>
      </c>
      <c r="G261" s="41">
        <f>+G262</f>
        <v>0</v>
      </c>
      <c r="H261" s="41">
        <f>+H262</f>
        <v>0</v>
      </c>
      <c r="I261" s="41">
        <f>+I262</f>
        <v>0</v>
      </c>
      <c r="J261" s="41">
        <f>+J262</f>
        <v>0</v>
      </c>
      <c r="K261" s="42" t="str">
        <f>+K262</f>
        <v>0.00</v>
      </c>
    </row>
    <row r="262" spans="1:11" ht="12.75" x14ac:dyDescent="0.2">
      <c r="A262" s="555">
        <v>2</v>
      </c>
      <c r="B262" s="547">
        <v>3</v>
      </c>
      <c r="C262" s="547">
        <v>5</v>
      </c>
      <c r="D262" s="547">
        <v>2</v>
      </c>
      <c r="E262" s="547" t="s">
        <v>314</v>
      </c>
      <c r="F262" s="548" t="s">
        <v>204</v>
      </c>
      <c r="G262" s="37">
        <f>+[10]PPNE5!H262+[11]PPNE5!H262+[12]PPNE5!H262+[13]PPNE5!H262+'[14]PPNE5 '!H262+[15]PPNE5!H262+[16]PPNE5!H262+[17]PPNE5!H262+[18]PPNE5!H262+[19]PPNE5!H262+[20]PPNE5!H262+[21]PPNE5!H262+[22]PPNE5!H262+[23]PPNE5!H262+[24]PPNE5!H262+'[25]PPNE5 cop'!H262+[26]PPNE5!H262</f>
        <v>0</v>
      </c>
      <c r="H262" s="37"/>
      <c r="I262" s="37">
        <f>+[10]PPNE5!J262+[11]PPNE5!J262+[12]PPNE5!J262+[13]PPNE5!J262+'[14]PPNE5 '!J262+[15]PPNE5!J262+[16]PPNE5!J262+[17]PPNE5!J262+[18]PPNE5!J262+[19]PPNE5!J262+[20]PPNE5!J262+[21]PPNE5!J262+[22]PPNE5!J262+[23]PPNE5!J262+[24]PPNE5!J262+'[25]PPNE5 cop'!J262+[26]PPNE5!J262</f>
        <v>0</v>
      </c>
      <c r="J262" s="63">
        <f>SUBTOTAL(9,G262:I262)</f>
        <v>0</v>
      </c>
      <c r="K262" s="64" t="str">
        <f>IFERROR(J262/$J$18*100,"0.00")</f>
        <v>0.00</v>
      </c>
    </row>
    <row r="263" spans="1:11" ht="12.75" x14ac:dyDescent="0.2">
      <c r="A263" s="543">
        <v>2</v>
      </c>
      <c r="B263" s="544">
        <v>3</v>
      </c>
      <c r="C263" s="544">
        <v>5</v>
      </c>
      <c r="D263" s="544">
        <v>3</v>
      </c>
      <c r="E263" s="544"/>
      <c r="F263" s="551" t="s">
        <v>205</v>
      </c>
      <c r="G263" s="41">
        <f>+G264</f>
        <v>202917.62000000002</v>
      </c>
      <c r="H263" s="41">
        <f>+H264</f>
        <v>0</v>
      </c>
      <c r="I263" s="41">
        <f>+I264</f>
        <v>202917.62000000002</v>
      </c>
      <c r="J263" s="41">
        <f>+J264</f>
        <v>405835.24000000005</v>
      </c>
      <c r="K263" s="42" t="str">
        <f>+K264</f>
        <v>0.00</v>
      </c>
    </row>
    <row r="264" spans="1:11" ht="12.75" x14ac:dyDescent="0.2">
      <c r="A264" s="555">
        <v>2</v>
      </c>
      <c r="B264" s="547">
        <v>3</v>
      </c>
      <c r="C264" s="547">
        <v>5</v>
      </c>
      <c r="D264" s="547">
        <v>3</v>
      </c>
      <c r="E264" s="547" t="s">
        <v>314</v>
      </c>
      <c r="F264" s="548" t="s">
        <v>205</v>
      </c>
      <c r="G264" s="37">
        <f>+[10]PPNE5!H264+[11]PPNE5!H264+[12]PPNE5!H264+[13]PPNE5!H264+'[14]PPNE5 '!H264+[15]PPNE5!H264+[16]PPNE5!H264+[17]PPNE5!H264+[18]PPNE5!H264+[19]PPNE5!H264+[20]PPNE5!H264+[21]PPNE5!H264+[22]PPNE5!H264+[23]PPNE5!H264+[24]PPNE5!H264+'[25]PPNE5 cop'!H264+[26]PPNE5!H264</f>
        <v>202917.62000000002</v>
      </c>
      <c r="H264" s="37"/>
      <c r="I264" s="37">
        <f>+[10]PPNE5!J264+[11]PPNE5!J264+[12]PPNE5!J264+[13]PPNE5!J264+'[14]PPNE5 '!J264+[15]PPNE5!J264+[16]PPNE5!J264+[17]PPNE5!J264+[18]PPNE5!J264+[19]PPNE5!J264+[20]PPNE5!J264+[21]PPNE5!J264+[22]PPNE5!J264+[23]PPNE5!J264+[24]PPNE5!J264+'[25]PPNE5 cop'!J264+[26]PPNE5!J264</f>
        <v>202917.62000000002</v>
      </c>
      <c r="J264" s="63">
        <f>SUBTOTAL(9,G264:I264)</f>
        <v>405835.24000000005</v>
      </c>
      <c r="K264" s="64" t="str">
        <f>IFERROR(J264/$J$18*100,"0.00")</f>
        <v>0.00</v>
      </c>
    </row>
    <row r="265" spans="1:11" ht="12.75" x14ac:dyDescent="0.2">
      <c r="A265" s="543">
        <v>2</v>
      </c>
      <c r="B265" s="544">
        <v>3</v>
      </c>
      <c r="C265" s="544">
        <v>5</v>
      </c>
      <c r="D265" s="544">
        <v>4</v>
      </c>
      <c r="E265" s="544"/>
      <c r="F265" s="551" t="s">
        <v>206</v>
      </c>
      <c r="G265" s="41">
        <f>+G266</f>
        <v>59000</v>
      </c>
      <c r="H265" s="41">
        <f>+H266</f>
        <v>0</v>
      </c>
      <c r="I265" s="41">
        <f>+I266</f>
        <v>63000</v>
      </c>
      <c r="J265" s="41">
        <f>+J266</f>
        <v>122000</v>
      </c>
      <c r="K265" s="42" t="str">
        <f>+K266</f>
        <v>0.00</v>
      </c>
    </row>
    <row r="266" spans="1:11" ht="12.75" x14ac:dyDescent="0.2">
      <c r="A266" s="555">
        <v>2</v>
      </c>
      <c r="B266" s="547">
        <v>3</v>
      </c>
      <c r="C266" s="547">
        <v>5</v>
      </c>
      <c r="D266" s="547">
        <v>4</v>
      </c>
      <c r="E266" s="547" t="s">
        <v>314</v>
      </c>
      <c r="F266" s="548" t="s">
        <v>206</v>
      </c>
      <c r="G266" s="37">
        <f>+[10]PPNE5!H266+[11]PPNE5!H266+[12]PPNE5!H266+[13]PPNE5!H266+'[14]PPNE5 '!H266+[15]PPNE5!H266+[16]PPNE5!H266+[17]PPNE5!H266+[18]PPNE5!H266+[19]PPNE5!H266+[20]PPNE5!H266+[21]PPNE5!H266+[22]PPNE5!H266+[23]PPNE5!H266+[24]PPNE5!H266+'[25]PPNE5 cop'!H266+[26]PPNE5!H266</f>
        <v>59000</v>
      </c>
      <c r="H266" s="37"/>
      <c r="I266" s="37">
        <f>+[10]PPNE5!J266+[11]PPNE5!J266+[12]PPNE5!J266+[13]PPNE5!J266+'[14]PPNE5 '!J266+[15]PPNE5!J266+[16]PPNE5!J266+[17]PPNE5!J266+[18]PPNE5!J266+[19]PPNE5!J266+[20]PPNE5!J266+[21]PPNE5!J266+[22]PPNE5!J266+[23]PPNE5!J266+[24]PPNE5!J266+'[25]PPNE5 cop'!J266+[26]PPNE5!J266</f>
        <v>63000</v>
      </c>
      <c r="J266" s="63">
        <f>SUBTOTAL(9,G266:I266)</f>
        <v>122000</v>
      </c>
      <c r="K266" s="64" t="str">
        <f>IFERROR(J266/$J$18*100,"0.00")</f>
        <v>0.00</v>
      </c>
    </row>
    <row r="267" spans="1:11" ht="12.75" x14ac:dyDescent="0.2">
      <c r="A267" s="543">
        <v>2</v>
      </c>
      <c r="B267" s="544">
        <v>3</v>
      </c>
      <c r="C267" s="544">
        <v>5</v>
      </c>
      <c r="D267" s="544">
        <v>5</v>
      </c>
      <c r="E267" s="544"/>
      <c r="F267" s="551" t="s">
        <v>361</v>
      </c>
      <c r="G267" s="41">
        <f>+G268</f>
        <v>6114556.3100000015</v>
      </c>
      <c r="H267" s="41">
        <f>+H268</f>
        <v>0</v>
      </c>
      <c r="I267" s="41">
        <f>+I268</f>
        <v>8213586.0943728844</v>
      </c>
      <c r="J267" s="41">
        <f>+J268</f>
        <v>14328142.404372886</v>
      </c>
      <c r="K267" s="42" t="str">
        <f>+K268</f>
        <v>0.00</v>
      </c>
    </row>
    <row r="268" spans="1:11" ht="12.75" x14ac:dyDescent="0.2">
      <c r="A268" s="555">
        <v>2</v>
      </c>
      <c r="B268" s="547">
        <v>3</v>
      </c>
      <c r="C268" s="547">
        <v>5</v>
      </c>
      <c r="D268" s="547">
        <v>5</v>
      </c>
      <c r="E268" s="547" t="s">
        <v>314</v>
      </c>
      <c r="F268" s="548" t="s">
        <v>207</v>
      </c>
      <c r="G268" s="37">
        <f>+[10]PPNE5!H268+[11]PPNE5!H268+[12]PPNE5!H268+[13]PPNE5!H268+'[14]PPNE5 '!H268+[15]PPNE5!H268+[16]PPNE5!H268+[17]PPNE5!H268+[18]PPNE5!H268+[19]PPNE5!H268+[20]PPNE5!H268+[21]PPNE5!H268+[22]PPNE5!H268+[23]PPNE5!H268+[24]PPNE5!H268+'[25]PPNE5 cop'!H268+[26]PPNE5!H268</f>
        <v>6114556.3100000015</v>
      </c>
      <c r="H268" s="37"/>
      <c r="I268" s="37">
        <f>+[10]PPNE5!J268+[11]PPNE5!J268+[12]PPNE5!J268+[13]PPNE5!J268+'[14]PPNE5 '!J268+[15]PPNE5!J268+[16]PPNE5!J268+[17]PPNE5!J268+[18]PPNE5!J268+[19]PPNE5!J268+[20]PPNE5!J268+[21]PPNE5!J268+[22]PPNE5!J268+[23]PPNE5!J268+[24]PPNE5!J268+'[25]PPNE5 cop'!J268+[26]PPNE5!J268</f>
        <v>8213586.0943728844</v>
      </c>
      <c r="J268" s="63">
        <f>SUBTOTAL(9,G268:I268)</f>
        <v>14328142.404372886</v>
      </c>
      <c r="K268" s="64" t="str">
        <f>IFERROR(J268/$J$18*100,"0.00")</f>
        <v>0.00</v>
      </c>
    </row>
    <row r="269" spans="1:11" ht="12.75" x14ac:dyDescent="0.2">
      <c r="A269" s="540">
        <v>2</v>
      </c>
      <c r="B269" s="541">
        <v>3</v>
      </c>
      <c r="C269" s="541">
        <v>6</v>
      </c>
      <c r="D269" s="541"/>
      <c r="E269" s="541"/>
      <c r="F269" s="542" t="s">
        <v>208</v>
      </c>
      <c r="G269" s="33">
        <f>+G270+G276+G280+G287+G295</f>
        <v>340670.03</v>
      </c>
      <c r="H269" s="33">
        <f>+H270+H276+H280+H287+H295</f>
        <v>0</v>
      </c>
      <c r="I269" s="33">
        <f>+I270+I276+I280+I287+I295</f>
        <v>555170.03</v>
      </c>
      <c r="J269" s="33">
        <f>+J270+J276+J280+J287+J295</f>
        <v>895840.06</v>
      </c>
      <c r="K269" s="33">
        <f>+K270+K276+K280+K287+K295</f>
        <v>0</v>
      </c>
    </row>
    <row r="270" spans="1:11" ht="12.75" x14ac:dyDescent="0.2">
      <c r="A270" s="543">
        <v>2</v>
      </c>
      <c r="B270" s="544">
        <v>3</v>
      </c>
      <c r="C270" s="544">
        <v>6</v>
      </c>
      <c r="D270" s="544">
        <v>1</v>
      </c>
      <c r="E270" s="544"/>
      <c r="F270" s="551" t="s">
        <v>209</v>
      </c>
      <c r="G270" s="41">
        <f>+G271+G272+G273+G274</f>
        <v>5020</v>
      </c>
      <c r="H270" s="41">
        <f>+H271+H272+H273+H274</f>
        <v>0</v>
      </c>
      <c r="I270" s="41">
        <f>+I271+I272+I273+I274</f>
        <v>8020</v>
      </c>
      <c r="J270" s="41">
        <f>+J271+J272+J273+J274</f>
        <v>13040</v>
      </c>
      <c r="K270" s="42">
        <f>+K271+K272+K273+K274</f>
        <v>0</v>
      </c>
    </row>
    <row r="271" spans="1:11" ht="12.75" x14ac:dyDescent="0.2">
      <c r="A271" s="555">
        <v>2</v>
      </c>
      <c r="B271" s="547">
        <v>3</v>
      </c>
      <c r="C271" s="547">
        <v>6</v>
      </c>
      <c r="D271" s="547">
        <v>1</v>
      </c>
      <c r="E271" s="547" t="s">
        <v>314</v>
      </c>
      <c r="F271" s="548" t="s">
        <v>210</v>
      </c>
      <c r="G271" s="37">
        <f>+[10]PPNE5!H271+[11]PPNE5!H271+[12]PPNE5!H271+[13]PPNE5!H271+'[14]PPNE5 '!H271+[15]PPNE5!H271+[16]PPNE5!H271+[17]PPNE5!H271+[18]PPNE5!H271+[19]PPNE5!H271+[20]PPNE5!H271+[21]PPNE5!H271+[22]PPNE5!H271+[23]PPNE5!H271+[24]PPNE5!H271+'[25]PPNE5 cop'!H271+[26]PPNE5!H271</f>
        <v>4020</v>
      </c>
      <c r="H271" s="37"/>
      <c r="I271" s="37">
        <f>+[10]PPNE5!J271+[11]PPNE5!J271+[12]PPNE5!J271+[13]PPNE5!J271+'[14]PPNE5 '!J271+[15]PPNE5!J271+[16]PPNE5!J271+[17]PPNE5!J271+[18]PPNE5!J271+[19]PPNE5!J271+[20]PPNE5!J271+[21]PPNE5!J271+[22]PPNE5!J271+[23]PPNE5!J271+[24]PPNE5!J271+'[25]PPNE5 cop'!J271+[26]PPNE5!J271</f>
        <v>7020</v>
      </c>
      <c r="J271" s="63">
        <f>SUBTOTAL(9,G271:I271)</f>
        <v>11040</v>
      </c>
      <c r="K271" s="64" t="str">
        <f>IFERROR(J271/$J$18*100,"0.00")</f>
        <v>0.00</v>
      </c>
    </row>
    <row r="272" spans="1:11" ht="12.75" x14ac:dyDescent="0.2">
      <c r="A272" s="555">
        <v>2</v>
      </c>
      <c r="B272" s="547">
        <v>3</v>
      </c>
      <c r="C272" s="547">
        <v>6</v>
      </c>
      <c r="D272" s="547">
        <v>1</v>
      </c>
      <c r="E272" s="547" t="s">
        <v>315</v>
      </c>
      <c r="F272" s="548" t="s">
        <v>211</v>
      </c>
      <c r="G272" s="37">
        <f>+[10]PPNE5!H272+[11]PPNE5!H272+[12]PPNE5!H272+[13]PPNE5!H272+'[14]PPNE5 '!H272+[15]PPNE5!H272+[16]PPNE5!H272+[17]PPNE5!H272+[18]PPNE5!H272+[19]PPNE5!H272+[20]PPNE5!H272+[21]PPNE5!H272+[22]PPNE5!H272+[23]PPNE5!H272+[24]PPNE5!H272+'[25]PPNE5 cop'!H272+[26]PPNE5!H272</f>
        <v>1000</v>
      </c>
      <c r="H272" s="37"/>
      <c r="I272" s="37">
        <f>+[10]PPNE5!J272+[11]PPNE5!J272+[12]PPNE5!J272+[13]PPNE5!J272+'[14]PPNE5 '!J272+[15]PPNE5!J272+[16]PPNE5!J272+[17]PPNE5!J272+[18]PPNE5!J272+[19]PPNE5!J272+[20]PPNE5!J272+[21]PPNE5!J272+[22]PPNE5!J272+[23]PPNE5!J272+[24]PPNE5!J272+'[25]PPNE5 cop'!J272+[26]PPNE5!J272</f>
        <v>1000</v>
      </c>
      <c r="J272" s="63">
        <f>SUBTOTAL(9,G272:I272)</f>
        <v>2000</v>
      </c>
      <c r="K272" s="64" t="str">
        <f>IFERROR(J272/$J$18*100,"0.00")</f>
        <v>0.00</v>
      </c>
    </row>
    <row r="273" spans="1:11" ht="12.75" x14ac:dyDescent="0.2">
      <c r="A273" s="555">
        <v>2</v>
      </c>
      <c r="B273" s="547">
        <v>3</v>
      </c>
      <c r="C273" s="547">
        <v>6</v>
      </c>
      <c r="D273" s="547">
        <v>1</v>
      </c>
      <c r="E273" s="547" t="s">
        <v>316</v>
      </c>
      <c r="F273" s="548" t="s">
        <v>212</v>
      </c>
      <c r="G273" s="37">
        <f>+[10]PPNE5!H273+[11]PPNE5!H273+[12]PPNE5!H273+[13]PPNE5!H273+'[14]PPNE5 '!H273+[15]PPNE5!H273+[16]PPNE5!H273+[17]PPNE5!H273+[18]PPNE5!H273+[19]PPNE5!H273+[20]PPNE5!H273+[21]PPNE5!H273+[22]PPNE5!H273+[23]PPNE5!H273+[24]PPNE5!H273+'[25]PPNE5 cop'!H273+[26]PPNE5!H273</f>
        <v>0</v>
      </c>
      <c r="H273" s="37"/>
      <c r="I273" s="37">
        <f>+[10]PPNE5!J273+[11]PPNE5!J273+[12]PPNE5!J273+[13]PPNE5!J273+'[14]PPNE5 '!J273+[15]PPNE5!J273+[16]PPNE5!J273+[17]PPNE5!J273+[18]PPNE5!J273+[19]PPNE5!J273+[20]PPNE5!J273+[21]PPNE5!J273+[22]PPNE5!J273+[23]PPNE5!J273+[24]PPNE5!J273+'[25]PPNE5 cop'!J273+[26]PPNE5!J273</f>
        <v>0</v>
      </c>
      <c r="J273" s="63">
        <f>SUBTOTAL(9,G273:I273)</f>
        <v>0</v>
      </c>
      <c r="K273" s="64" t="str">
        <f>IFERROR(J273/$J$18*100,"0.00")</f>
        <v>0.00</v>
      </c>
    </row>
    <row r="274" spans="1:11" ht="12.75" x14ac:dyDescent="0.2">
      <c r="A274" s="555">
        <v>2</v>
      </c>
      <c r="B274" s="547">
        <v>3</v>
      </c>
      <c r="C274" s="547">
        <v>6</v>
      </c>
      <c r="D274" s="547">
        <v>1</v>
      </c>
      <c r="E274" s="547" t="s">
        <v>317</v>
      </c>
      <c r="F274" s="548" t="s">
        <v>213</v>
      </c>
      <c r="G274" s="37">
        <f>+[10]PPNE5!H274+[11]PPNE5!H274+[12]PPNE5!H274+[13]PPNE5!H274+'[14]PPNE5 '!H274+[15]PPNE5!H274+[16]PPNE5!H274+[17]PPNE5!H274+[18]PPNE5!H274+[19]PPNE5!H274+[20]PPNE5!H274+[21]PPNE5!H274+[22]PPNE5!H274+[23]PPNE5!H274+[24]PPNE5!H274+'[25]PPNE5 cop'!H274+[26]PPNE5!H274</f>
        <v>0</v>
      </c>
      <c r="H274" s="37"/>
      <c r="I274" s="37">
        <f>+[10]PPNE5!J274+[11]PPNE5!J274+[12]PPNE5!J274+[13]PPNE5!J274+'[14]PPNE5 '!J274+[15]PPNE5!J274+[16]PPNE5!J274+[17]PPNE5!J274+[18]PPNE5!J274+[19]PPNE5!J274+[20]PPNE5!J274+[21]PPNE5!J274+[22]PPNE5!J274+[23]PPNE5!J274+[24]PPNE5!J274+'[25]PPNE5 cop'!J274+[26]PPNE5!J274</f>
        <v>0</v>
      </c>
      <c r="J274" s="63">
        <f>SUBTOTAL(9,G274:I274)</f>
        <v>0</v>
      </c>
      <c r="K274" s="64" t="str">
        <f>IFERROR(J274/$J$18*100,"0.00")</f>
        <v>0.00</v>
      </c>
    </row>
    <row r="275" spans="1:11" ht="12.75" x14ac:dyDescent="0.2">
      <c r="A275" s="555">
        <v>2</v>
      </c>
      <c r="B275" s="547">
        <v>3</v>
      </c>
      <c r="C275" s="547">
        <v>6</v>
      </c>
      <c r="D275" s="547">
        <v>1</v>
      </c>
      <c r="E275" s="547" t="s">
        <v>318</v>
      </c>
      <c r="F275" s="548" t="s">
        <v>214</v>
      </c>
      <c r="G275" s="37">
        <f>+[10]PPNE5!H275+[11]PPNE5!H275+[12]PPNE5!H275+[13]PPNE5!H275+'[14]PPNE5 '!H275+[15]PPNE5!H275+[16]PPNE5!H275+[17]PPNE5!H275+[18]PPNE5!H275+[19]PPNE5!H275+[20]PPNE5!H275+[21]PPNE5!H275+[22]PPNE5!H275+[23]PPNE5!H275+[24]PPNE5!H275+'[25]PPNE5 cop'!H275+[26]PPNE5!H275</f>
        <v>0</v>
      </c>
      <c r="H275" s="37"/>
      <c r="I275" s="37">
        <f>+[10]PPNE5!J275+[11]PPNE5!J275+[12]PPNE5!J275+[13]PPNE5!J275+'[14]PPNE5 '!J275+[15]PPNE5!J275+[16]PPNE5!J275+[17]PPNE5!J275+[18]PPNE5!J275+[19]PPNE5!J275+[20]PPNE5!J275+[21]PPNE5!J275+[22]PPNE5!J275+[23]PPNE5!J275+[24]PPNE5!J275+'[25]PPNE5 cop'!J275+[26]PPNE5!J275</f>
        <v>0</v>
      </c>
      <c r="J275" s="63">
        <f>SUBTOTAL(9,G275:I275)</f>
        <v>0</v>
      </c>
      <c r="K275" s="64" t="str">
        <f>IFERROR(J275/$J$18*100,"0.00")</f>
        <v>0.00</v>
      </c>
    </row>
    <row r="276" spans="1:11" ht="12.75" x14ac:dyDescent="0.2">
      <c r="A276" s="543">
        <v>2</v>
      </c>
      <c r="B276" s="544">
        <v>3</v>
      </c>
      <c r="C276" s="544">
        <v>6</v>
      </c>
      <c r="D276" s="544">
        <v>2</v>
      </c>
      <c r="E276" s="544"/>
      <c r="F276" s="551" t="s">
        <v>215</v>
      </c>
      <c r="G276" s="41">
        <f>+G277+G278+G279</f>
        <v>170000.07</v>
      </c>
      <c r="H276" s="41">
        <f>+H277+H278+H279</f>
        <v>0</v>
      </c>
      <c r="I276" s="41">
        <f>+I277+I278+I279</f>
        <v>358000.07</v>
      </c>
      <c r="J276" s="41">
        <f>+J277+J278+J279</f>
        <v>528000.14</v>
      </c>
      <c r="K276" s="42">
        <f>+K277+K278+K279</f>
        <v>0</v>
      </c>
    </row>
    <row r="277" spans="1:11" ht="12.75" x14ac:dyDescent="0.2">
      <c r="A277" s="555">
        <v>2</v>
      </c>
      <c r="B277" s="547">
        <v>3</v>
      </c>
      <c r="C277" s="547">
        <v>6</v>
      </c>
      <c r="D277" s="547">
        <v>2</v>
      </c>
      <c r="E277" s="547" t="s">
        <v>314</v>
      </c>
      <c r="F277" s="548" t="s">
        <v>216</v>
      </c>
      <c r="G277" s="37">
        <f>+[10]PPNE5!H277+[11]PPNE5!H277+[12]PPNE5!H277+[13]PPNE5!H277+'[14]PPNE5 '!H277+[15]PPNE5!H277+[16]PPNE5!H277+[17]PPNE5!H277+[18]PPNE5!H277+[19]PPNE5!H277+[20]PPNE5!H277+[21]PPNE5!H277+[22]PPNE5!H277+[23]PPNE5!H277+[24]PPNE5!H277+'[25]PPNE5 cop'!H277+[26]PPNE5!H277</f>
        <v>139425.07</v>
      </c>
      <c r="H277" s="37"/>
      <c r="I277" s="37">
        <f>+[10]PPNE5!J277+[11]PPNE5!J277+[12]PPNE5!J277+[13]PPNE5!J277+'[14]PPNE5 '!J277+[15]PPNE5!J277+[16]PPNE5!J277+[17]PPNE5!J277+[18]PPNE5!J277+[19]PPNE5!J277+[20]PPNE5!J277+[21]PPNE5!J277+[22]PPNE5!J277+[23]PPNE5!J277+[24]PPNE5!J277+'[25]PPNE5 cop'!J277+[26]PPNE5!J277</f>
        <v>139425.07</v>
      </c>
      <c r="J277" s="63">
        <f>SUBTOTAL(9,G277:I277)</f>
        <v>278850.14</v>
      </c>
      <c r="K277" s="64" t="str">
        <f>IFERROR(J277/$J$18*100,"0.00")</f>
        <v>0.00</v>
      </c>
    </row>
    <row r="278" spans="1:11" ht="12.75" x14ac:dyDescent="0.2">
      <c r="A278" s="555">
        <v>2</v>
      </c>
      <c r="B278" s="547">
        <v>3</v>
      </c>
      <c r="C278" s="547">
        <v>6</v>
      </c>
      <c r="D278" s="547">
        <v>2</v>
      </c>
      <c r="E278" s="547" t="s">
        <v>315</v>
      </c>
      <c r="F278" s="548" t="s">
        <v>217</v>
      </c>
      <c r="G278" s="37">
        <f>+[10]PPNE5!H278+[11]PPNE5!H278+[12]PPNE5!H278+[13]PPNE5!H278+'[14]PPNE5 '!H278+[15]PPNE5!H278+[16]PPNE5!H278+[17]PPNE5!H278+[18]PPNE5!H278+[19]PPNE5!H278+[20]PPNE5!H278+[21]PPNE5!H278+[22]PPNE5!H278+[23]PPNE5!H278+[24]PPNE5!H278+'[25]PPNE5 cop'!H278+[26]PPNE5!H278</f>
        <v>29000</v>
      </c>
      <c r="H278" s="37"/>
      <c r="I278" s="37">
        <f>+[10]PPNE5!J278+[11]PPNE5!J278+[12]PPNE5!J278+[13]PPNE5!J278+'[14]PPNE5 '!J278+[15]PPNE5!J278+[16]PPNE5!J278+[17]PPNE5!J278+[18]PPNE5!J278+[19]PPNE5!J278+[20]PPNE5!J278+[21]PPNE5!J278+[22]PPNE5!J278+[23]PPNE5!J278+[24]PPNE5!J278+'[25]PPNE5 cop'!J278+[26]PPNE5!J278</f>
        <v>169000</v>
      </c>
      <c r="J278" s="63">
        <f>SUBTOTAL(9,G278:I278)</f>
        <v>198000</v>
      </c>
      <c r="K278" s="64" t="str">
        <f>IFERROR(J278/$J$18*100,"0.00")</f>
        <v>0.00</v>
      </c>
    </row>
    <row r="279" spans="1:11" ht="12.75" x14ac:dyDescent="0.2">
      <c r="A279" s="555">
        <v>2</v>
      </c>
      <c r="B279" s="547">
        <v>3</v>
      </c>
      <c r="C279" s="547">
        <v>6</v>
      </c>
      <c r="D279" s="547">
        <v>2</v>
      </c>
      <c r="E279" s="547" t="s">
        <v>316</v>
      </c>
      <c r="F279" s="548" t="s">
        <v>218</v>
      </c>
      <c r="G279" s="37">
        <f>+[10]PPNE5!H279+[11]PPNE5!H279+[12]PPNE5!H279+[13]PPNE5!H279+'[14]PPNE5 '!H279+[15]PPNE5!H279+[16]PPNE5!H279+[17]PPNE5!H279+[18]PPNE5!H279+[19]PPNE5!H279+[20]PPNE5!H279+[21]PPNE5!H279+[22]PPNE5!H279+[23]PPNE5!H279+[24]PPNE5!H279+'[25]PPNE5 cop'!H279+[26]PPNE5!H279</f>
        <v>1575</v>
      </c>
      <c r="H279" s="37"/>
      <c r="I279" s="37">
        <f>+[10]PPNE5!J279+[11]PPNE5!J279+[12]PPNE5!J279+[13]PPNE5!J279+'[14]PPNE5 '!J279+[15]PPNE5!J279+[16]PPNE5!J279+[17]PPNE5!J279+[18]PPNE5!J279+[19]PPNE5!J279+[20]PPNE5!J279+[21]PPNE5!J279+[22]PPNE5!J279+[23]PPNE5!J279+[24]PPNE5!J279+'[25]PPNE5 cop'!J279+[26]PPNE5!J279</f>
        <v>49575</v>
      </c>
      <c r="J279" s="63">
        <f>SUBTOTAL(9,G279:I279)</f>
        <v>51150</v>
      </c>
      <c r="K279" s="64" t="str">
        <f>IFERROR(J279/$J$18*100,"0.00")</f>
        <v>0.00</v>
      </c>
    </row>
    <row r="280" spans="1:11" ht="12.75" x14ac:dyDescent="0.2">
      <c r="A280" s="543">
        <v>2</v>
      </c>
      <c r="B280" s="544">
        <v>3</v>
      </c>
      <c r="C280" s="544">
        <v>6</v>
      </c>
      <c r="D280" s="544">
        <v>3</v>
      </c>
      <c r="E280" s="544"/>
      <c r="F280" s="551" t="s">
        <v>219</v>
      </c>
      <c r="G280" s="41">
        <f>+G281+G282+G283+G284+G285+G286</f>
        <v>165649.96000000002</v>
      </c>
      <c r="H280" s="41">
        <f>+H281+H282+H283+H284+H285+H286</f>
        <v>0</v>
      </c>
      <c r="I280" s="41">
        <f>+I281+I282+I283+I284+I285+I286</f>
        <v>189149.96000000002</v>
      </c>
      <c r="J280" s="41">
        <f>+J281+J282+J283+J284+J285+J286</f>
        <v>354799.92000000004</v>
      </c>
      <c r="K280" s="42">
        <f>+K281+K282+K283+K284+K285+K286</f>
        <v>0</v>
      </c>
    </row>
    <row r="281" spans="1:11" ht="12.75" x14ac:dyDescent="0.2">
      <c r="A281" s="555">
        <v>2</v>
      </c>
      <c r="B281" s="547">
        <v>3</v>
      </c>
      <c r="C281" s="547">
        <v>6</v>
      </c>
      <c r="D281" s="547">
        <v>3</v>
      </c>
      <c r="E281" s="547" t="s">
        <v>314</v>
      </c>
      <c r="F281" s="548" t="s">
        <v>220</v>
      </c>
      <c r="G281" s="37">
        <f>+[10]PPNE5!H281+[11]PPNE5!H281+[12]PPNE5!H281+[13]PPNE5!H281+'[14]PPNE5 '!H281+[15]PPNE5!H281+[16]PPNE5!H281+[17]PPNE5!H281+[18]PPNE5!H281+[19]PPNE5!H281+[20]PPNE5!H281+[21]PPNE5!H281+[22]PPNE5!H281+[23]PPNE5!H281+[24]PPNE5!H281+'[25]PPNE5 cop'!H281+[26]PPNE5!H281</f>
        <v>0</v>
      </c>
      <c r="H281" s="37"/>
      <c r="I281" s="37">
        <f>+[10]PPNE5!J281+[11]PPNE5!J281+[12]PPNE5!J281+[13]PPNE5!J281+'[14]PPNE5 '!J281+[15]PPNE5!J281+[16]PPNE5!J281+[17]PPNE5!J281+[18]PPNE5!J281+[19]PPNE5!J281+[20]PPNE5!J281+[21]PPNE5!J281+[22]PPNE5!J281+[23]PPNE5!J281+[24]PPNE5!J281+'[25]PPNE5 cop'!J281+[26]PPNE5!J281</f>
        <v>0</v>
      </c>
      <c r="J281" s="63">
        <f t="shared" ref="J281:J286" si="12">SUBTOTAL(9,G281:I281)</f>
        <v>0</v>
      </c>
      <c r="K281" s="64" t="str">
        <f t="shared" ref="K281:K286" si="13">IFERROR(J281/$J$18*100,"0.00")</f>
        <v>0.00</v>
      </c>
    </row>
    <row r="282" spans="1:11" ht="12.75" x14ac:dyDescent="0.2">
      <c r="A282" s="555">
        <v>2</v>
      </c>
      <c r="B282" s="547">
        <v>3</v>
      </c>
      <c r="C282" s="547">
        <v>6</v>
      </c>
      <c r="D282" s="547">
        <v>3</v>
      </c>
      <c r="E282" s="547" t="s">
        <v>315</v>
      </c>
      <c r="F282" s="548" t="s">
        <v>221</v>
      </c>
      <c r="G282" s="37">
        <f>+[10]PPNE5!H282+[11]PPNE5!H282+[12]PPNE5!H282+[13]PPNE5!H282+'[14]PPNE5 '!H282+[15]PPNE5!H282+[16]PPNE5!H282+[17]PPNE5!H282+[18]PPNE5!H282+[19]PPNE5!H282+[20]PPNE5!H282+[21]PPNE5!H282+[22]PPNE5!H282+[23]PPNE5!H282+[24]PPNE5!H282+'[25]PPNE5 cop'!H282+[26]PPNE5!H282</f>
        <v>0</v>
      </c>
      <c r="H282" s="37"/>
      <c r="I282" s="37">
        <f>+[10]PPNE5!J282+[11]PPNE5!J282+[12]PPNE5!J282+[13]PPNE5!J282+'[14]PPNE5 '!J282+[15]PPNE5!J282+[16]PPNE5!J282+[17]PPNE5!J282+[18]PPNE5!J282+[19]PPNE5!J282+[20]PPNE5!J282+[21]PPNE5!J282+[22]PPNE5!J282+[23]PPNE5!J282+[24]PPNE5!J282+'[25]PPNE5 cop'!J282+[26]PPNE5!J282</f>
        <v>0</v>
      </c>
      <c r="J282" s="63">
        <f t="shared" si="12"/>
        <v>0</v>
      </c>
      <c r="K282" s="64" t="str">
        <f t="shared" si="13"/>
        <v>0.00</v>
      </c>
    </row>
    <row r="283" spans="1:11" ht="12.75" x14ac:dyDescent="0.2">
      <c r="A283" s="555">
        <v>2</v>
      </c>
      <c r="B283" s="547">
        <v>3</v>
      </c>
      <c r="C283" s="547">
        <v>6</v>
      </c>
      <c r="D283" s="547">
        <v>3</v>
      </c>
      <c r="E283" s="547" t="s">
        <v>316</v>
      </c>
      <c r="F283" s="548" t="s">
        <v>222</v>
      </c>
      <c r="G283" s="37">
        <f>+[10]PPNE5!H283+[11]PPNE5!H283+[12]PPNE5!H283+[13]PPNE5!H283+'[14]PPNE5 '!H283+[15]PPNE5!H283+[16]PPNE5!H283+[17]PPNE5!H283+[18]PPNE5!H283+[19]PPNE5!H283+[20]PPNE5!H283+[21]PPNE5!H283+[22]PPNE5!H283+[23]PPNE5!H283+[24]PPNE5!H283+'[25]PPNE5 cop'!H283+[26]PPNE5!H283</f>
        <v>94154.700000000012</v>
      </c>
      <c r="H283" s="37"/>
      <c r="I283" s="37">
        <f>+[10]PPNE5!J283+[11]PPNE5!J283+[12]PPNE5!J283+[13]PPNE5!J283+'[14]PPNE5 '!J283+[15]PPNE5!J283+[16]PPNE5!J283+[17]PPNE5!J283+[18]PPNE5!J283+[19]PPNE5!J283+[20]PPNE5!J283+[21]PPNE5!J283+[22]PPNE5!J283+[23]PPNE5!J283+[24]PPNE5!J283+'[25]PPNE5 cop'!J283+[26]PPNE5!J283</f>
        <v>94154.700000000012</v>
      </c>
      <c r="J283" s="63">
        <f t="shared" si="12"/>
        <v>188309.40000000002</v>
      </c>
      <c r="K283" s="64" t="str">
        <f t="shared" si="13"/>
        <v>0.00</v>
      </c>
    </row>
    <row r="284" spans="1:11" ht="12.75" x14ac:dyDescent="0.2">
      <c r="A284" s="555">
        <v>2</v>
      </c>
      <c r="B284" s="547">
        <v>3</v>
      </c>
      <c r="C284" s="547">
        <v>6</v>
      </c>
      <c r="D284" s="547">
        <v>3</v>
      </c>
      <c r="E284" s="547" t="s">
        <v>317</v>
      </c>
      <c r="F284" s="563" t="s">
        <v>223</v>
      </c>
      <c r="G284" s="37">
        <f>+[10]PPNE5!H284+[11]PPNE5!H284+[12]PPNE5!H284+[13]PPNE5!H284+'[14]PPNE5 '!H284+[15]PPNE5!H284+[16]PPNE5!H284+[17]PPNE5!H284+[18]PPNE5!H284+[19]PPNE5!H284+[20]PPNE5!H284+[21]PPNE5!H284+[22]PPNE5!H284+[23]PPNE5!H284+[24]PPNE5!H284+'[25]PPNE5 cop'!H284+[26]PPNE5!H284</f>
        <v>40175.26</v>
      </c>
      <c r="H284" s="37"/>
      <c r="I284" s="37">
        <f>+[10]PPNE5!J284+[11]PPNE5!J284+[12]PPNE5!J284+[13]PPNE5!J284+'[14]PPNE5 '!J284+[15]PPNE5!J284+[16]PPNE5!J284+[17]PPNE5!J284+[18]PPNE5!J284+[19]PPNE5!J284+[20]PPNE5!J284+[21]PPNE5!J284+[22]PPNE5!J284+[23]PPNE5!J284+[24]PPNE5!J284+'[25]PPNE5 cop'!J284+[26]PPNE5!J284</f>
        <v>63675.26</v>
      </c>
      <c r="J284" s="63">
        <f t="shared" si="12"/>
        <v>103850.52</v>
      </c>
      <c r="K284" s="64" t="str">
        <f t="shared" si="13"/>
        <v>0.00</v>
      </c>
    </row>
    <row r="285" spans="1:11" ht="12.75" x14ac:dyDescent="0.2">
      <c r="A285" s="555">
        <v>2</v>
      </c>
      <c r="B285" s="547">
        <v>3</v>
      </c>
      <c r="C285" s="547">
        <v>6</v>
      </c>
      <c r="D285" s="547">
        <v>3</v>
      </c>
      <c r="E285" s="547" t="s">
        <v>318</v>
      </c>
      <c r="F285" s="548" t="s">
        <v>224</v>
      </c>
      <c r="G285" s="37">
        <f>+[10]PPNE5!H285+[11]PPNE5!H285+[12]PPNE5!H285+[13]PPNE5!H285+'[14]PPNE5 '!H285+[15]PPNE5!H285+[16]PPNE5!H285+[17]PPNE5!H285+[18]PPNE5!H285+[19]PPNE5!H285+[20]PPNE5!H285+[21]PPNE5!H285+[22]PPNE5!H285+[23]PPNE5!H285+[24]PPNE5!H285+'[25]PPNE5 cop'!H285+[26]PPNE5!H285</f>
        <v>0</v>
      </c>
      <c r="H285" s="37"/>
      <c r="I285" s="37">
        <f>+[10]PPNE5!J285+[11]PPNE5!J285+[12]PPNE5!J285+[13]PPNE5!J285+'[14]PPNE5 '!J285+[15]PPNE5!J285+[16]PPNE5!J285+[17]PPNE5!J285+[18]PPNE5!J285+[19]PPNE5!J285+[20]PPNE5!J285+[21]PPNE5!J285+[22]PPNE5!J285+[23]PPNE5!J285+[24]PPNE5!J285+'[25]PPNE5 cop'!J285+[26]PPNE5!J285</f>
        <v>0</v>
      </c>
      <c r="J285" s="63">
        <f t="shared" si="12"/>
        <v>0</v>
      </c>
      <c r="K285" s="64" t="str">
        <f t="shared" si="13"/>
        <v>0.00</v>
      </c>
    </row>
    <row r="286" spans="1:11" ht="12.75" x14ac:dyDescent="0.2">
      <c r="A286" s="555">
        <v>2</v>
      </c>
      <c r="B286" s="547">
        <v>3</v>
      </c>
      <c r="C286" s="547">
        <v>6</v>
      </c>
      <c r="D286" s="547">
        <v>3</v>
      </c>
      <c r="E286" s="547" t="s">
        <v>330</v>
      </c>
      <c r="F286" s="548" t="s">
        <v>225</v>
      </c>
      <c r="G286" s="37">
        <f>+[10]PPNE5!H286+[11]PPNE5!H286+[12]PPNE5!H286+[13]PPNE5!H286+'[14]PPNE5 '!H286+[15]PPNE5!H286+[16]PPNE5!H286+[17]PPNE5!H286+[18]PPNE5!H286+[19]PPNE5!H286+[20]PPNE5!H286+[21]PPNE5!H286+[22]PPNE5!H286+[23]PPNE5!H286+[24]PPNE5!H286+'[25]PPNE5 cop'!H286+[26]PPNE5!H286</f>
        <v>31320</v>
      </c>
      <c r="H286" s="37"/>
      <c r="I286" s="37">
        <f>+[10]PPNE5!J286+[11]PPNE5!J286+[12]PPNE5!J286+[13]PPNE5!J286+'[14]PPNE5 '!J286+[15]PPNE5!J286+[16]PPNE5!J286+[17]PPNE5!J286+[18]PPNE5!J286+[19]PPNE5!J286+[20]PPNE5!J286+[21]PPNE5!J286+[22]PPNE5!J286+[23]PPNE5!J286+[24]PPNE5!J286+'[25]PPNE5 cop'!J286+[26]PPNE5!J286</f>
        <v>31320</v>
      </c>
      <c r="J286" s="63">
        <f t="shared" si="12"/>
        <v>62640</v>
      </c>
      <c r="K286" s="64" t="str">
        <f t="shared" si="13"/>
        <v>0.00</v>
      </c>
    </row>
    <row r="287" spans="1:11" ht="12.75" x14ac:dyDescent="0.2">
      <c r="A287" s="543">
        <v>2</v>
      </c>
      <c r="B287" s="544">
        <v>3</v>
      </c>
      <c r="C287" s="544">
        <v>6</v>
      </c>
      <c r="D287" s="544">
        <v>4</v>
      </c>
      <c r="E287" s="544"/>
      <c r="F287" s="551" t="s">
        <v>21</v>
      </c>
      <c r="G287" s="41">
        <f>+G288+G289+G290+G291+G292+G293+G294</f>
        <v>0</v>
      </c>
      <c r="H287" s="41">
        <f>+H288+H289+H290+H291+H292+H293+H294</f>
        <v>0</v>
      </c>
      <c r="I287" s="41">
        <f>+I288+I289+I290+I291+I292+I293+I294</f>
        <v>0</v>
      </c>
      <c r="J287" s="41">
        <f>+J288+J289+J290+J291+J292+J293+J294</f>
        <v>0</v>
      </c>
      <c r="K287" s="42">
        <f>+K288+K289+K290+K291+K292+K293+K294</f>
        <v>0</v>
      </c>
    </row>
    <row r="288" spans="1:11" ht="12.75" x14ac:dyDescent="0.2">
      <c r="A288" s="555">
        <v>2</v>
      </c>
      <c r="B288" s="547">
        <v>3</v>
      </c>
      <c r="C288" s="547">
        <v>6</v>
      </c>
      <c r="D288" s="547">
        <v>4</v>
      </c>
      <c r="E288" s="547" t="s">
        <v>314</v>
      </c>
      <c r="F288" s="548" t="s">
        <v>226</v>
      </c>
      <c r="G288" s="37">
        <f>+[10]PPNE5!H288+[11]PPNE5!H288+[12]PPNE5!H288+[13]PPNE5!H288+'[14]PPNE5 '!H288+[15]PPNE5!H288+[16]PPNE5!H288+[17]PPNE5!H288+[18]PPNE5!H288+[19]PPNE5!H288+[20]PPNE5!H288+[21]PPNE5!H288+[22]PPNE5!H288+[23]PPNE5!H288+[24]PPNE5!H288+'[25]PPNE5 cop'!H288+[26]PPNE5!H288</f>
        <v>0</v>
      </c>
      <c r="H288" s="37"/>
      <c r="I288" s="37">
        <f>+[10]PPNE5!J288+[11]PPNE5!J288+[12]PPNE5!J288+[13]PPNE5!J288+'[14]PPNE5 '!J288+[15]PPNE5!J288+[16]PPNE5!J288+[17]PPNE5!J288+[18]PPNE5!J288+[19]PPNE5!J288+[20]PPNE5!J288+[21]PPNE5!J288+[22]PPNE5!J288+[23]PPNE5!J288+[24]PPNE5!J288+'[25]PPNE5 cop'!J288+[26]PPNE5!J288</f>
        <v>0</v>
      </c>
      <c r="J288" s="63">
        <f t="shared" ref="J288:J294" si="14">SUBTOTAL(9,G288:I288)</f>
        <v>0</v>
      </c>
      <c r="K288" s="64" t="str">
        <f t="shared" ref="K288:K294" si="15">IFERROR(J288/$J$18*100,"0.00")</f>
        <v>0.00</v>
      </c>
    </row>
    <row r="289" spans="1:11" ht="12.75" x14ac:dyDescent="0.2">
      <c r="A289" s="555">
        <v>2</v>
      </c>
      <c r="B289" s="547">
        <v>3</v>
      </c>
      <c r="C289" s="547">
        <v>6</v>
      </c>
      <c r="D289" s="547">
        <v>4</v>
      </c>
      <c r="E289" s="547" t="s">
        <v>315</v>
      </c>
      <c r="F289" s="548" t="s">
        <v>227</v>
      </c>
      <c r="G289" s="37">
        <f>+[10]PPNE5!H289+[11]PPNE5!H289+[12]PPNE5!H289+[13]PPNE5!H289+'[14]PPNE5 '!H289+[15]PPNE5!H289+[16]PPNE5!H289+[17]PPNE5!H289+[18]PPNE5!H289+[19]PPNE5!H289+[20]PPNE5!H289+[21]PPNE5!H289+[22]PPNE5!H289+[23]PPNE5!H289+[24]PPNE5!H289+'[25]PPNE5 cop'!H289+[26]PPNE5!H289</f>
        <v>0</v>
      </c>
      <c r="H289" s="37"/>
      <c r="I289" s="37">
        <f>+[10]PPNE5!J289+[11]PPNE5!J289+[12]PPNE5!J289+[13]PPNE5!J289+'[14]PPNE5 '!J289+[15]PPNE5!J289+[16]PPNE5!J289+[17]PPNE5!J289+[18]PPNE5!J289+[19]PPNE5!J289+[20]PPNE5!J289+[21]PPNE5!J289+[22]PPNE5!J289+[23]PPNE5!J289+[24]PPNE5!J289+'[25]PPNE5 cop'!J289+[26]PPNE5!J289</f>
        <v>0</v>
      </c>
      <c r="J289" s="63">
        <f t="shared" si="14"/>
        <v>0</v>
      </c>
      <c r="K289" s="64" t="str">
        <f t="shared" si="15"/>
        <v>0.00</v>
      </c>
    </row>
    <row r="290" spans="1:11" ht="12.75" x14ac:dyDescent="0.2">
      <c r="A290" s="555">
        <v>2</v>
      </c>
      <c r="B290" s="547">
        <v>3</v>
      </c>
      <c r="C290" s="547">
        <v>6</v>
      </c>
      <c r="D290" s="547">
        <v>4</v>
      </c>
      <c r="E290" s="547" t="s">
        <v>316</v>
      </c>
      <c r="F290" s="548" t="s">
        <v>228</v>
      </c>
      <c r="G290" s="37">
        <f>+[10]PPNE5!H290+[11]PPNE5!H290+[12]PPNE5!H290+[13]PPNE5!H290+'[14]PPNE5 '!H290+[15]PPNE5!H290+[16]PPNE5!H290+[17]PPNE5!H290+[18]PPNE5!H290+[19]PPNE5!H290+[20]PPNE5!H290+[21]PPNE5!H290+[22]PPNE5!H290+[23]PPNE5!H290+[24]PPNE5!H290+'[25]PPNE5 cop'!H290+[26]PPNE5!H290</f>
        <v>0</v>
      </c>
      <c r="H290" s="37"/>
      <c r="I290" s="37">
        <f>+[10]PPNE5!J290+[11]PPNE5!J290+[12]PPNE5!J290+[13]PPNE5!J290+'[14]PPNE5 '!J290+[15]PPNE5!J290+[16]PPNE5!J290+[17]PPNE5!J290+[18]PPNE5!J290+[19]PPNE5!J290+[20]PPNE5!J290+[21]PPNE5!J290+[22]PPNE5!J290+[23]PPNE5!J290+[24]PPNE5!J290+'[25]PPNE5 cop'!J290+[26]PPNE5!J290</f>
        <v>0</v>
      </c>
      <c r="J290" s="63">
        <f t="shared" si="14"/>
        <v>0</v>
      </c>
      <c r="K290" s="64" t="str">
        <f t="shared" si="15"/>
        <v>0.00</v>
      </c>
    </row>
    <row r="291" spans="1:11" ht="12.75" x14ac:dyDescent="0.2">
      <c r="A291" s="555">
        <v>2</v>
      </c>
      <c r="B291" s="547">
        <v>3</v>
      </c>
      <c r="C291" s="547">
        <v>6</v>
      </c>
      <c r="D291" s="547">
        <v>4</v>
      </c>
      <c r="E291" s="547" t="s">
        <v>317</v>
      </c>
      <c r="F291" s="548" t="s">
        <v>229</v>
      </c>
      <c r="G291" s="37">
        <f>+[10]PPNE5!H291+[11]PPNE5!H291+[12]PPNE5!H291+[13]PPNE5!H291+'[14]PPNE5 '!H291+[15]PPNE5!H291+[16]PPNE5!H291+[17]PPNE5!H291+[18]PPNE5!H291+[19]PPNE5!H291+[20]PPNE5!H291+[21]PPNE5!H291+[22]PPNE5!H291+[23]PPNE5!H291+[24]PPNE5!H291+'[25]PPNE5 cop'!H291+[26]PPNE5!H291</f>
        <v>0</v>
      </c>
      <c r="H291" s="37"/>
      <c r="I291" s="37">
        <f>+[10]PPNE5!J291+[11]PPNE5!J291+[12]PPNE5!J291+[13]PPNE5!J291+'[14]PPNE5 '!J291+[15]PPNE5!J291+[16]PPNE5!J291+[17]PPNE5!J291+[18]PPNE5!J291+[19]PPNE5!J291+[20]PPNE5!J291+[21]PPNE5!J291+[22]PPNE5!J291+[23]PPNE5!J291+[24]PPNE5!J291+'[25]PPNE5 cop'!J291+[26]PPNE5!J291</f>
        <v>0</v>
      </c>
      <c r="J291" s="63">
        <f t="shared" si="14"/>
        <v>0</v>
      </c>
      <c r="K291" s="64" t="str">
        <f t="shared" si="15"/>
        <v>0.00</v>
      </c>
    </row>
    <row r="292" spans="1:11" ht="12.75" x14ac:dyDescent="0.2">
      <c r="A292" s="555">
        <v>2</v>
      </c>
      <c r="B292" s="547">
        <v>3</v>
      </c>
      <c r="C292" s="547">
        <v>6</v>
      </c>
      <c r="D292" s="547">
        <v>4</v>
      </c>
      <c r="E292" s="547" t="s">
        <v>318</v>
      </c>
      <c r="F292" s="548" t="s">
        <v>230</v>
      </c>
      <c r="G292" s="37">
        <f>+[10]PPNE5!H292+[11]PPNE5!H292+[12]PPNE5!H292+[13]PPNE5!H292+'[14]PPNE5 '!H292+[15]PPNE5!H292+[16]PPNE5!H292+[17]PPNE5!H292+[18]PPNE5!H292+[19]PPNE5!H292+[20]PPNE5!H292+[21]PPNE5!H292+[22]PPNE5!H292+[23]PPNE5!H292+[24]PPNE5!H292+'[25]PPNE5 cop'!H292+[26]PPNE5!H292</f>
        <v>0</v>
      </c>
      <c r="H292" s="37"/>
      <c r="I292" s="37">
        <f>+[10]PPNE5!J292+[11]PPNE5!J292+[12]PPNE5!J292+[13]PPNE5!J292+'[14]PPNE5 '!J292+[15]PPNE5!J292+[16]PPNE5!J292+[17]PPNE5!J292+[18]PPNE5!J292+[19]PPNE5!J292+[20]PPNE5!J292+[21]PPNE5!J292+[22]PPNE5!J292+[23]PPNE5!J292+[24]PPNE5!J292+'[25]PPNE5 cop'!J292+[26]PPNE5!J292</f>
        <v>0</v>
      </c>
      <c r="J292" s="63">
        <f t="shared" si="14"/>
        <v>0</v>
      </c>
      <c r="K292" s="64" t="str">
        <f t="shared" si="15"/>
        <v>0.00</v>
      </c>
    </row>
    <row r="293" spans="1:11" ht="12.75" x14ac:dyDescent="0.2">
      <c r="A293" s="555">
        <v>2</v>
      </c>
      <c r="B293" s="547">
        <v>3</v>
      </c>
      <c r="C293" s="547">
        <v>6</v>
      </c>
      <c r="D293" s="547">
        <v>4</v>
      </c>
      <c r="E293" s="547" t="s">
        <v>330</v>
      </c>
      <c r="F293" s="548" t="s">
        <v>231</v>
      </c>
      <c r="G293" s="37">
        <f>+[10]PPNE5!H293+[11]PPNE5!H293+[12]PPNE5!H293+[13]PPNE5!H293+'[14]PPNE5 '!H293+[15]PPNE5!H293+[16]PPNE5!H293+[17]PPNE5!H293+[18]PPNE5!H293+[19]PPNE5!H293+[20]PPNE5!H293+[21]PPNE5!H293+[22]PPNE5!H293+[23]PPNE5!H293+[24]PPNE5!H293+'[25]PPNE5 cop'!H293+[26]PPNE5!H293</f>
        <v>0</v>
      </c>
      <c r="H293" s="37"/>
      <c r="I293" s="37">
        <f>+[10]PPNE5!J293+[11]PPNE5!J293+[12]PPNE5!J293+[13]PPNE5!J293+'[14]PPNE5 '!J293+[15]PPNE5!J293+[16]PPNE5!J293+[17]PPNE5!J293+[18]PPNE5!J293+[19]PPNE5!J293+[20]PPNE5!J293+[21]PPNE5!J293+[22]PPNE5!J293+[23]PPNE5!J293+[24]PPNE5!J293+'[25]PPNE5 cop'!J293+[26]PPNE5!J293</f>
        <v>0</v>
      </c>
      <c r="J293" s="63">
        <f t="shared" si="14"/>
        <v>0</v>
      </c>
      <c r="K293" s="64" t="str">
        <f t="shared" si="15"/>
        <v>0.00</v>
      </c>
    </row>
    <row r="294" spans="1:11" ht="12.75" x14ac:dyDescent="0.2">
      <c r="A294" s="555">
        <v>2</v>
      </c>
      <c r="B294" s="547">
        <v>3</v>
      </c>
      <c r="C294" s="547">
        <v>6</v>
      </c>
      <c r="D294" s="547">
        <v>4</v>
      </c>
      <c r="E294" s="547" t="s">
        <v>332</v>
      </c>
      <c r="F294" s="548" t="s">
        <v>232</v>
      </c>
      <c r="G294" s="37">
        <f>+[10]PPNE5!H294+[11]PPNE5!H294+[12]PPNE5!H294+[13]PPNE5!H294+'[14]PPNE5 '!H294+[15]PPNE5!H294+[16]PPNE5!H294+[17]PPNE5!H294+[18]PPNE5!H294+[19]PPNE5!H294+[20]PPNE5!H294+[21]PPNE5!H294+[22]PPNE5!H294+[23]PPNE5!H294+[24]PPNE5!H294+'[25]PPNE5 cop'!H294+[26]PPNE5!H294</f>
        <v>0</v>
      </c>
      <c r="H294" s="37"/>
      <c r="I294" s="37">
        <f>+[10]PPNE5!J294+[11]PPNE5!J294+[12]PPNE5!J294+[13]PPNE5!J294+'[14]PPNE5 '!J294+[15]PPNE5!J294+[16]PPNE5!J294+[17]PPNE5!J294+[18]PPNE5!J294+[19]PPNE5!J294+[20]PPNE5!J294+[21]PPNE5!J294+[22]PPNE5!J294+[23]PPNE5!J294+[24]PPNE5!J294+'[25]PPNE5 cop'!J294+[26]PPNE5!J294</f>
        <v>0</v>
      </c>
      <c r="J294" s="63">
        <f t="shared" si="14"/>
        <v>0</v>
      </c>
      <c r="K294" s="64" t="str">
        <f t="shared" si="15"/>
        <v>0.00</v>
      </c>
    </row>
    <row r="295" spans="1:11" ht="12.75" x14ac:dyDescent="0.2">
      <c r="A295" s="543">
        <v>2</v>
      </c>
      <c r="B295" s="544">
        <v>3</v>
      </c>
      <c r="C295" s="544">
        <v>6</v>
      </c>
      <c r="D295" s="544">
        <v>9</v>
      </c>
      <c r="E295" s="544"/>
      <c r="F295" s="551" t="s">
        <v>233</v>
      </c>
      <c r="G295" s="41">
        <f>+G296</f>
        <v>0</v>
      </c>
      <c r="H295" s="41">
        <f>+H296</f>
        <v>0</v>
      </c>
      <c r="I295" s="41">
        <f>+I296</f>
        <v>0</v>
      </c>
      <c r="J295" s="41">
        <f>+J296</f>
        <v>0</v>
      </c>
      <c r="K295" s="42" t="str">
        <f>+K296</f>
        <v>0.00</v>
      </c>
    </row>
    <row r="296" spans="1:11" ht="12.75" x14ac:dyDescent="0.2">
      <c r="A296" s="555">
        <v>2</v>
      </c>
      <c r="B296" s="547">
        <v>3</v>
      </c>
      <c r="C296" s="547">
        <v>6</v>
      </c>
      <c r="D296" s="547">
        <v>9</v>
      </c>
      <c r="E296" s="547" t="s">
        <v>314</v>
      </c>
      <c r="F296" s="548" t="s">
        <v>233</v>
      </c>
      <c r="G296" s="37">
        <f>+[10]PPNE5!H296+[11]PPNE5!H296+[12]PPNE5!H296+[13]PPNE5!H296+'[14]PPNE5 '!H296+[15]PPNE5!H296+[16]PPNE5!H296+[17]PPNE5!H296+[18]PPNE5!H296+[19]PPNE5!H296+[20]PPNE5!H296+[21]PPNE5!H296+[22]PPNE5!H296+[23]PPNE5!H296+[24]PPNE5!H296+'[25]PPNE5 cop'!H296+[26]PPNE5!H296</f>
        <v>0</v>
      </c>
      <c r="H296" s="37"/>
      <c r="I296" s="37">
        <f>+[10]PPNE5!J296+[11]PPNE5!J296+[12]PPNE5!J296+[13]PPNE5!J296+'[14]PPNE5 '!J296+[15]PPNE5!J296+[16]PPNE5!J296+[17]PPNE5!J296+[18]PPNE5!J296+[19]PPNE5!J296+[20]PPNE5!J296+[21]PPNE5!J296+[22]PPNE5!J296+[23]PPNE5!J296+[24]PPNE5!J296+'[25]PPNE5 cop'!J296+[26]PPNE5!J296</f>
        <v>0</v>
      </c>
      <c r="J296" s="63">
        <f>SUBTOTAL(9,G296:I296)</f>
        <v>0</v>
      </c>
      <c r="K296" s="64" t="str">
        <f>IFERROR(J296/$J$18*100,"0.00")</f>
        <v>0.00</v>
      </c>
    </row>
    <row r="297" spans="1:11" ht="12.75" x14ac:dyDescent="0.2">
      <c r="A297" s="540">
        <v>2</v>
      </c>
      <c r="B297" s="541">
        <v>3</v>
      </c>
      <c r="C297" s="541">
        <v>7</v>
      </c>
      <c r="D297" s="541"/>
      <c r="E297" s="541"/>
      <c r="F297" s="542" t="s">
        <v>362</v>
      </c>
      <c r="G297" s="33">
        <f>+G298+G306</f>
        <v>87806042.801451921</v>
      </c>
      <c r="H297" s="33">
        <f>+H298+H306</f>
        <v>0</v>
      </c>
      <c r="I297" s="33">
        <f>+I298+I306</f>
        <v>110664639.70555943</v>
      </c>
      <c r="J297" s="33">
        <f>+J298+J306</f>
        <v>198470682.50701135</v>
      </c>
      <c r="K297" s="34">
        <f>+K298+K306</f>
        <v>0</v>
      </c>
    </row>
    <row r="298" spans="1:11" ht="12.75" x14ac:dyDescent="0.2">
      <c r="A298" s="543">
        <v>2</v>
      </c>
      <c r="B298" s="544">
        <v>3</v>
      </c>
      <c r="C298" s="544">
        <v>7</v>
      </c>
      <c r="D298" s="544">
        <v>1</v>
      </c>
      <c r="E298" s="544"/>
      <c r="F298" s="551" t="s">
        <v>234</v>
      </c>
      <c r="G298" s="41">
        <f>+G299+G300+G301+G302+G303+G304+G305</f>
        <v>14058188.789999999</v>
      </c>
      <c r="H298" s="41">
        <f>+H299+H300+H301+H302+H303+H304+H305</f>
        <v>0</v>
      </c>
      <c r="I298" s="41">
        <f>+I299+I300+I301+I302+I303+I304+I305</f>
        <v>18088367.585000001</v>
      </c>
      <c r="J298" s="41">
        <f>+J299+J300+J301+J302+J303+J304+J305</f>
        <v>32146556.375</v>
      </c>
      <c r="K298" s="42">
        <f>+K299+K300+K301+K302+K303+K304+K305</f>
        <v>0</v>
      </c>
    </row>
    <row r="299" spans="1:11" ht="12.75" x14ac:dyDescent="0.2">
      <c r="A299" s="555">
        <v>2</v>
      </c>
      <c r="B299" s="547">
        <v>3</v>
      </c>
      <c r="C299" s="547">
        <v>7</v>
      </c>
      <c r="D299" s="547">
        <v>1</v>
      </c>
      <c r="E299" s="547" t="s">
        <v>314</v>
      </c>
      <c r="F299" s="548" t="s">
        <v>235</v>
      </c>
      <c r="G299" s="37">
        <f>+[10]PPNE5!H299+[11]PPNE5!H299+[12]PPNE5!H299+[13]PPNE5!H299+'[14]PPNE5 '!H299+[15]PPNE5!H299+[16]PPNE5!H299+[17]PPNE5!H299+[18]PPNE5!H299+[19]PPNE5!H299+[20]PPNE5!H299+[21]PPNE5!H299+[22]PPNE5!H299+[23]PPNE5!H299+[24]PPNE5!H299+'[25]PPNE5 cop'!H299+[26]PPNE5!H299</f>
        <v>2189582.79</v>
      </c>
      <c r="H299" s="37"/>
      <c r="I299" s="37">
        <f>+[10]PPNE5!J299+[11]PPNE5!J299+[12]PPNE5!J299+[13]PPNE5!J299+'[14]PPNE5 '!J299+[15]PPNE5!J299+[16]PPNE5!J299+[17]PPNE5!J299+[18]PPNE5!J299+[19]PPNE5!J299+[20]PPNE5!J299+[21]PPNE5!J299+[22]PPNE5!J299+[23]PPNE5!J299+[24]PPNE5!J299+'[25]PPNE5 cop'!J299+[26]PPNE5!J299</f>
        <v>3590840.1500000004</v>
      </c>
      <c r="J299" s="63">
        <f t="shared" ref="J299:J305" si="16">SUBTOTAL(9,G299:I299)</f>
        <v>5780422.9400000004</v>
      </c>
      <c r="K299" s="64" t="str">
        <f t="shared" ref="K299:K305" si="17">IFERROR(J299/$J$18*100,"0.00")</f>
        <v>0.00</v>
      </c>
    </row>
    <row r="300" spans="1:11" ht="12.75" x14ac:dyDescent="0.2">
      <c r="A300" s="555">
        <v>2</v>
      </c>
      <c r="B300" s="547">
        <v>3</v>
      </c>
      <c r="C300" s="547">
        <v>7</v>
      </c>
      <c r="D300" s="547">
        <v>1</v>
      </c>
      <c r="E300" s="547" t="s">
        <v>315</v>
      </c>
      <c r="F300" s="548" t="s">
        <v>236</v>
      </c>
      <c r="G300" s="37">
        <f>+[10]PPNE5!H300+[11]PPNE5!H300+[12]PPNE5!H300+[13]PPNE5!H300+'[14]PPNE5 '!H300+[15]PPNE5!H300+[16]PPNE5!H300+[17]PPNE5!H300+[18]PPNE5!H300+[19]PPNE5!H300+[20]PPNE5!H300+[21]PPNE5!H300+[22]PPNE5!H300+[23]PPNE5!H300+[24]PPNE5!H300+'[25]PPNE5 cop'!H300+[26]PPNE5!H300</f>
        <v>10040390.550000001</v>
      </c>
      <c r="H300" s="37"/>
      <c r="I300" s="37">
        <f>+[10]PPNE5!J300+[11]PPNE5!J300+[12]PPNE5!J300+[13]PPNE5!J300+'[14]PPNE5 '!J300+[15]PPNE5!J300+[16]PPNE5!J300+[17]PPNE5!J300+[18]PPNE5!J300+[19]PPNE5!J300+[20]PPNE5!J300+[21]PPNE5!J300+[22]PPNE5!J300+[23]PPNE5!J300+[24]PPNE5!J300+'[25]PPNE5 cop'!J300+[26]PPNE5!J300</f>
        <v>11542425.99</v>
      </c>
      <c r="J300" s="63">
        <f t="shared" si="16"/>
        <v>21582816.539999999</v>
      </c>
      <c r="K300" s="64" t="str">
        <f t="shared" si="17"/>
        <v>0.00</v>
      </c>
    </row>
    <row r="301" spans="1:11" ht="12.75" x14ac:dyDescent="0.2">
      <c r="A301" s="555">
        <v>2</v>
      </c>
      <c r="B301" s="547">
        <v>3</v>
      </c>
      <c r="C301" s="547">
        <v>7</v>
      </c>
      <c r="D301" s="547">
        <v>1</v>
      </c>
      <c r="E301" s="547" t="s">
        <v>316</v>
      </c>
      <c r="F301" s="548" t="s">
        <v>237</v>
      </c>
      <c r="G301" s="37">
        <f>+[10]PPNE5!H301+[11]PPNE5!H301+[12]PPNE5!H301+[13]PPNE5!H301+'[14]PPNE5 '!H301+[15]PPNE5!H301+[16]PPNE5!H301+[17]PPNE5!H301+[18]PPNE5!H301+[19]PPNE5!H301+[20]PPNE5!H301+[21]PPNE5!H301+[22]PPNE5!H301+[23]PPNE5!H301+[24]PPNE5!H301+'[25]PPNE5 cop'!H301+[26]PPNE5!H301</f>
        <v>0</v>
      </c>
      <c r="H301" s="37"/>
      <c r="I301" s="37">
        <f>+[10]PPNE5!J301+[11]PPNE5!J301+[12]PPNE5!J301+[13]PPNE5!J301+'[14]PPNE5 '!J301+[15]PPNE5!J301+[16]PPNE5!J301+[17]PPNE5!J301+[18]PPNE5!J301+[19]PPNE5!J301+[20]PPNE5!J301+[21]PPNE5!J301+[22]PPNE5!J301+[23]PPNE5!J301+[24]PPNE5!J301+'[25]PPNE5 cop'!J301+[26]PPNE5!J301</f>
        <v>0</v>
      </c>
      <c r="J301" s="63">
        <f t="shared" si="16"/>
        <v>0</v>
      </c>
      <c r="K301" s="64" t="str">
        <f t="shared" si="17"/>
        <v>0.00</v>
      </c>
    </row>
    <row r="302" spans="1:11" ht="12.75" x14ac:dyDescent="0.2">
      <c r="A302" s="555">
        <v>2</v>
      </c>
      <c r="B302" s="547">
        <v>3</v>
      </c>
      <c r="C302" s="547">
        <v>7</v>
      </c>
      <c r="D302" s="547">
        <v>1</v>
      </c>
      <c r="E302" s="547" t="s">
        <v>317</v>
      </c>
      <c r="F302" s="548" t="s">
        <v>238</v>
      </c>
      <c r="G302" s="37">
        <f>+[10]PPNE5!H302+[11]PPNE5!H302+[12]PPNE5!H302+[13]PPNE5!H302+'[14]PPNE5 '!H302+[15]PPNE5!H302+[16]PPNE5!H302+[17]PPNE5!H302+[18]PPNE5!H302+[19]PPNE5!H302+[20]PPNE5!H302+[21]PPNE5!H302+[22]PPNE5!H302+[23]PPNE5!H302+[24]PPNE5!H302+'[25]PPNE5 cop'!H302+[26]PPNE5!H302</f>
        <v>1621645.45</v>
      </c>
      <c r="H302" s="37"/>
      <c r="I302" s="37">
        <f>+[10]PPNE5!J302+[11]PPNE5!J302+[12]PPNE5!J302+[13]PPNE5!J302+'[14]PPNE5 '!J302+[15]PPNE5!J302+[16]PPNE5!J302+[17]PPNE5!J302+[18]PPNE5!J302+[19]PPNE5!J302+[20]PPNE5!J302+[21]PPNE5!J302+[22]PPNE5!J302+[23]PPNE5!J302+[24]PPNE5!J302+'[25]PPNE5 cop'!J302+[26]PPNE5!J302</f>
        <v>2706531.4449999998</v>
      </c>
      <c r="J302" s="63">
        <f t="shared" si="16"/>
        <v>4328176.8949999996</v>
      </c>
      <c r="K302" s="64" t="str">
        <f t="shared" si="17"/>
        <v>0.00</v>
      </c>
    </row>
    <row r="303" spans="1:11" ht="12.75" x14ac:dyDescent="0.2">
      <c r="A303" s="555">
        <v>2</v>
      </c>
      <c r="B303" s="547">
        <v>3</v>
      </c>
      <c r="C303" s="547">
        <v>7</v>
      </c>
      <c r="D303" s="547">
        <v>1</v>
      </c>
      <c r="E303" s="547" t="s">
        <v>318</v>
      </c>
      <c r="F303" s="548" t="s">
        <v>239</v>
      </c>
      <c r="G303" s="37">
        <f>+[10]PPNE5!H303+[11]PPNE5!H303+[12]PPNE5!H303+[13]PPNE5!H303+'[14]PPNE5 '!H303+[15]PPNE5!H303+[16]PPNE5!H303+[17]PPNE5!H303+[18]PPNE5!H303+[19]PPNE5!H303+[20]PPNE5!H303+[21]PPNE5!H303+[22]PPNE5!H303+[23]PPNE5!H303+[24]PPNE5!H303+'[25]PPNE5 cop'!H303+[26]PPNE5!H303</f>
        <v>155570</v>
      </c>
      <c r="H303" s="37"/>
      <c r="I303" s="37">
        <f>+[10]PPNE5!J303+[11]PPNE5!J303+[12]PPNE5!J303+[13]PPNE5!J303+'[14]PPNE5 '!J303+[15]PPNE5!J303+[16]PPNE5!J303+[17]PPNE5!J303+[18]PPNE5!J303+[19]PPNE5!J303+[20]PPNE5!J303+[21]PPNE5!J303+[22]PPNE5!J303+[23]PPNE5!J303+[24]PPNE5!J303+'[25]PPNE5 cop'!J303+[26]PPNE5!J303</f>
        <v>197570</v>
      </c>
      <c r="J303" s="63">
        <f t="shared" si="16"/>
        <v>353140</v>
      </c>
      <c r="K303" s="64" t="str">
        <f t="shared" si="17"/>
        <v>0.00</v>
      </c>
    </row>
    <row r="304" spans="1:11" ht="12.75" x14ac:dyDescent="0.2">
      <c r="A304" s="555">
        <v>2</v>
      </c>
      <c r="B304" s="547">
        <v>3</v>
      </c>
      <c r="C304" s="547">
        <v>7</v>
      </c>
      <c r="D304" s="547">
        <v>1</v>
      </c>
      <c r="E304" s="547" t="s">
        <v>330</v>
      </c>
      <c r="F304" s="548" t="s">
        <v>240</v>
      </c>
      <c r="G304" s="37">
        <f>+[10]PPNE5!H304+[11]PPNE5!H304+[12]PPNE5!H304+[13]PPNE5!H304+'[14]PPNE5 '!H304+[15]PPNE5!H304+[16]PPNE5!H304+[17]PPNE5!H304+[18]PPNE5!H304+[19]PPNE5!H304+[20]PPNE5!H304+[21]PPNE5!H304+[22]PPNE5!H304+[23]PPNE5!H304+[24]PPNE5!H304+'[25]PPNE5 cop'!H304+[26]PPNE5!H304</f>
        <v>51000</v>
      </c>
      <c r="H304" s="37"/>
      <c r="I304" s="37">
        <f>+[10]PPNE5!J304+[11]PPNE5!J304+[12]PPNE5!J304+[13]PPNE5!J304+'[14]PPNE5 '!J304+[15]PPNE5!J304+[16]PPNE5!J304+[17]PPNE5!J304+[18]PPNE5!J304+[19]PPNE5!J304+[20]PPNE5!J304+[21]PPNE5!J304+[22]PPNE5!J304+[23]PPNE5!J304+[24]PPNE5!J304+'[25]PPNE5 cop'!J304+[26]PPNE5!J304</f>
        <v>51000</v>
      </c>
      <c r="J304" s="63">
        <f t="shared" si="16"/>
        <v>102000</v>
      </c>
      <c r="K304" s="64" t="str">
        <f t="shared" si="17"/>
        <v>0.00</v>
      </c>
    </row>
    <row r="305" spans="1:11" ht="12.75" x14ac:dyDescent="0.2">
      <c r="A305" s="555">
        <v>2</v>
      </c>
      <c r="B305" s="547">
        <v>3</v>
      </c>
      <c r="C305" s="547">
        <v>7</v>
      </c>
      <c r="D305" s="547">
        <v>1</v>
      </c>
      <c r="E305" s="547" t="s">
        <v>332</v>
      </c>
      <c r="F305" s="548" t="s">
        <v>363</v>
      </c>
      <c r="G305" s="37">
        <f>+[10]PPNE5!H305+[11]PPNE5!H305+[12]PPNE5!H305+[13]PPNE5!H305+'[14]PPNE5 '!H305+[15]PPNE5!H305+[16]PPNE5!H305+[17]PPNE5!H305+[18]PPNE5!H305+[19]PPNE5!H305+[20]PPNE5!H305+[21]PPNE5!H305+[22]PPNE5!H305+[23]PPNE5!H305+[24]PPNE5!H305+'[25]PPNE5 cop'!H305+[26]PPNE5!H305</f>
        <v>0</v>
      </c>
      <c r="H305" s="37"/>
      <c r="I305" s="37">
        <f>+[10]PPNE5!J305+[11]PPNE5!J305+[12]PPNE5!J305+[13]PPNE5!J305+'[14]PPNE5 '!J305+[15]PPNE5!J305+[16]PPNE5!J305+[17]PPNE5!J305+[18]PPNE5!J305+[19]PPNE5!J305+[20]PPNE5!J305+[21]PPNE5!J305+[22]PPNE5!J305+[23]PPNE5!J305+[24]PPNE5!J305+'[25]PPNE5 cop'!J305+[26]PPNE5!J305</f>
        <v>0</v>
      </c>
      <c r="J305" s="63">
        <f t="shared" si="16"/>
        <v>0</v>
      </c>
      <c r="K305" s="64" t="str">
        <f t="shared" si="17"/>
        <v>0.00</v>
      </c>
    </row>
    <row r="306" spans="1:11" ht="12.75" x14ac:dyDescent="0.2">
      <c r="A306" s="543">
        <v>2</v>
      </c>
      <c r="B306" s="544">
        <v>3</v>
      </c>
      <c r="C306" s="544">
        <v>7</v>
      </c>
      <c r="D306" s="544">
        <v>2</v>
      </c>
      <c r="E306" s="544"/>
      <c r="F306" s="551" t="s">
        <v>241</v>
      </c>
      <c r="G306" s="41">
        <f>+G307+G308+G309+G310+G311+G312</f>
        <v>73747854.01145193</v>
      </c>
      <c r="H306" s="41">
        <f>+H307+H308+H309+H310+H311+H312</f>
        <v>0</v>
      </c>
      <c r="I306" s="41">
        <f>+I307+I308+I309+I310+I311+I312</f>
        <v>92576272.120559424</v>
      </c>
      <c r="J306" s="41">
        <f>+J307+J308+J309+J310+J311+J312</f>
        <v>166324126.13201135</v>
      </c>
      <c r="K306" s="42">
        <f>+K307+K308+K309+K310+K311+K312</f>
        <v>0</v>
      </c>
    </row>
    <row r="307" spans="1:11" ht="12.75" x14ac:dyDescent="0.2">
      <c r="A307" s="546">
        <v>2</v>
      </c>
      <c r="B307" s="547">
        <v>3</v>
      </c>
      <c r="C307" s="547">
        <v>7</v>
      </c>
      <c r="D307" s="547">
        <v>2</v>
      </c>
      <c r="E307" s="547" t="s">
        <v>314</v>
      </c>
      <c r="F307" s="548" t="s">
        <v>242</v>
      </c>
      <c r="G307" s="37">
        <f>+[10]PPNE5!H307+[11]PPNE5!H307+[12]PPNE5!H307+[13]PPNE5!H307+'[14]PPNE5 '!H307+[15]PPNE5!H307+[16]PPNE5!H307+[17]PPNE5!H307+[18]PPNE5!H307+[19]PPNE5!H307+[20]PPNE5!H307+[21]PPNE5!H307+[22]PPNE5!H307+[23]PPNE5!H307+[24]PPNE5!H307+'[25]PPNE5 cop'!H307+[26]PPNE5!H307</f>
        <v>0</v>
      </c>
      <c r="H307" s="37"/>
      <c r="I307" s="37">
        <f>+[10]PPNE5!J307+[11]PPNE5!J307+[12]PPNE5!J307+[13]PPNE5!J307+'[14]PPNE5 '!J307+[15]PPNE5!J307+[16]PPNE5!J307+[17]PPNE5!J307+[18]PPNE5!J307+[19]PPNE5!J307+[20]PPNE5!J307+[21]PPNE5!J307+[22]PPNE5!J307+[23]PPNE5!J307+[24]PPNE5!J307+'[25]PPNE5 cop'!J307+[26]PPNE5!J307</f>
        <v>0</v>
      </c>
      <c r="J307" s="63">
        <f t="shared" ref="J307:J312" si="18">SUBTOTAL(9,G307:I307)</f>
        <v>0</v>
      </c>
      <c r="K307" s="64" t="str">
        <f t="shared" ref="K307:K312" si="19">IFERROR(J307/$J$18*100,"0.00")</f>
        <v>0.00</v>
      </c>
    </row>
    <row r="308" spans="1:11" ht="12.75" x14ac:dyDescent="0.2">
      <c r="A308" s="546">
        <v>2</v>
      </c>
      <c r="B308" s="547">
        <v>3</v>
      </c>
      <c r="C308" s="547">
        <v>7</v>
      </c>
      <c r="D308" s="547">
        <v>2</v>
      </c>
      <c r="E308" s="547" t="s">
        <v>315</v>
      </c>
      <c r="F308" s="548" t="s">
        <v>243</v>
      </c>
      <c r="G308" s="37">
        <f>+[10]PPNE5!H308+[11]PPNE5!H308+[12]PPNE5!H308+[13]PPNE5!H308+'[14]PPNE5 '!H308+[15]PPNE5!H308+[16]PPNE5!H308+[17]PPNE5!H308+[18]PPNE5!H308+[19]PPNE5!H308+[20]PPNE5!H308+[21]PPNE5!H308+[22]PPNE5!H308+[23]PPNE5!H308+[24]PPNE5!H308+'[25]PPNE5 cop'!H308+[26]PPNE5!H308</f>
        <v>7753802.1699999999</v>
      </c>
      <c r="H308" s="37"/>
      <c r="I308" s="37">
        <f>+[10]PPNE5!J308+[11]PPNE5!J308+[12]PPNE5!J308+[13]PPNE5!J308+'[14]PPNE5 '!J308+[15]PPNE5!J308+[16]PPNE5!J308+[17]PPNE5!J308+[18]PPNE5!J308+[19]PPNE5!J308+[20]PPNE5!J308+[21]PPNE5!J308+[22]PPNE5!J308+[23]PPNE5!J308+[24]PPNE5!J308+'[25]PPNE5 cop'!J308+[26]PPNE5!J308</f>
        <v>8733957.4099999983</v>
      </c>
      <c r="J308" s="63">
        <f t="shared" si="18"/>
        <v>16487759.579999998</v>
      </c>
      <c r="K308" s="64" t="str">
        <f t="shared" si="19"/>
        <v>0.00</v>
      </c>
    </row>
    <row r="309" spans="1:11" ht="12.75" x14ac:dyDescent="0.2">
      <c r="A309" s="546">
        <v>2</v>
      </c>
      <c r="B309" s="547">
        <v>3</v>
      </c>
      <c r="C309" s="547">
        <v>7</v>
      </c>
      <c r="D309" s="547">
        <v>2</v>
      </c>
      <c r="E309" s="547" t="s">
        <v>316</v>
      </c>
      <c r="F309" s="548" t="s">
        <v>244</v>
      </c>
      <c r="G309" s="37">
        <f>+[10]PPNE5!H309+[11]PPNE5!H309+[12]PPNE5!H309+[13]PPNE5!H309+'[14]PPNE5 '!H309+[15]PPNE5!H309+[16]PPNE5!H309+[17]PPNE5!H309+[18]PPNE5!H309+[19]PPNE5!H309+[20]PPNE5!H309+[21]PPNE5!H309+[22]PPNE5!H309+[23]PPNE5!H309+[24]PPNE5!H309+'[25]PPNE5 cop'!H309+[26]PPNE5!H309</f>
        <v>65610126.841451928</v>
      </c>
      <c r="H309" s="37"/>
      <c r="I309" s="37">
        <f>+[10]PPNE5!J309+[11]PPNE5!J309+[12]PPNE5!J309+[13]PPNE5!J309+'[14]PPNE5 '!J309+[15]PPNE5!J309+[16]PPNE5!J309+[17]PPNE5!J309+[18]PPNE5!J309+[19]PPNE5!J309+[20]PPNE5!J309+[21]PPNE5!J309+[22]PPNE5!J309+[23]PPNE5!J309+[24]PPNE5!J309+'[25]PPNE5 cop'!J309+[26]PPNE5!J309</f>
        <v>83268229.710559428</v>
      </c>
      <c r="J309" s="63">
        <f t="shared" si="18"/>
        <v>148878356.55201137</v>
      </c>
      <c r="K309" s="64" t="str">
        <f t="shared" si="19"/>
        <v>0.00</v>
      </c>
    </row>
    <row r="310" spans="1:11" ht="12.75" x14ac:dyDescent="0.2">
      <c r="A310" s="546">
        <v>2</v>
      </c>
      <c r="B310" s="547">
        <v>3</v>
      </c>
      <c r="C310" s="547">
        <v>7</v>
      </c>
      <c r="D310" s="547">
        <v>2</v>
      </c>
      <c r="E310" s="547" t="s">
        <v>317</v>
      </c>
      <c r="F310" s="548" t="s">
        <v>245</v>
      </c>
      <c r="G310" s="37">
        <f>+[10]PPNE5!H310+[11]PPNE5!H310+[12]PPNE5!H310+[13]PPNE5!H310+'[14]PPNE5 '!H310+[15]PPNE5!H310+[16]PPNE5!H310+[17]PPNE5!H310+[18]PPNE5!H310+[19]PPNE5!H310+[20]PPNE5!H310+[21]PPNE5!H310+[22]PPNE5!H310+[23]PPNE5!H310+[24]PPNE5!H310+'[25]PPNE5 cop'!H310+[26]PPNE5!H310</f>
        <v>0</v>
      </c>
      <c r="H310" s="37"/>
      <c r="I310" s="37">
        <f>+[10]PPNE5!J310+[11]PPNE5!J310+[12]PPNE5!J310+[13]PPNE5!J310+'[14]PPNE5 '!J310+[15]PPNE5!J310+[16]PPNE5!J310+[17]PPNE5!J310+[18]PPNE5!J310+[19]PPNE5!J310+[20]PPNE5!J310+[21]PPNE5!J310+[22]PPNE5!J310+[23]PPNE5!J310+[24]PPNE5!J310+'[25]PPNE5 cop'!J310+[26]PPNE5!J310</f>
        <v>0</v>
      </c>
      <c r="J310" s="63">
        <f t="shared" si="18"/>
        <v>0</v>
      </c>
      <c r="K310" s="64" t="str">
        <f t="shared" si="19"/>
        <v>0.00</v>
      </c>
    </row>
    <row r="311" spans="1:11" ht="12.75" x14ac:dyDescent="0.2">
      <c r="A311" s="546">
        <v>2</v>
      </c>
      <c r="B311" s="547">
        <v>3</v>
      </c>
      <c r="C311" s="547">
        <v>7</v>
      </c>
      <c r="D311" s="547">
        <v>2</v>
      </c>
      <c r="E311" s="547" t="s">
        <v>318</v>
      </c>
      <c r="F311" s="548" t="s">
        <v>246</v>
      </c>
      <c r="G311" s="37">
        <f>+[10]PPNE5!H311+[11]PPNE5!H311+[12]PPNE5!H311+[13]PPNE5!H311+'[14]PPNE5 '!H311+[15]PPNE5!H311+[16]PPNE5!H311+[17]PPNE5!H311+[18]PPNE5!H311+[19]PPNE5!H311+[20]PPNE5!H311+[21]PPNE5!H311+[22]PPNE5!H311+[23]PPNE5!H311+[24]PPNE5!H311+'[25]PPNE5 cop'!H311+[26]PPNE5!H311</f>
        <v>18450</v>
      </c>
      <c r="H311" s="37"/>
      <c r="I311" s="37">
        <f>+[10]PPNE5!J311+[11]PPNE5!J311+[12]PPNE5!J311+[13]PPNE5!J311+'[14]PPNE5 '!J311+[15]PPNE5!J311+[16]PPNE5!J311+[17]PPNE5!J311+[18]PPNE5!J311+[19]PPNE5!J311+[20]PPNE5!J311+[21]PPNE5!J311+[22]PPNE5!J311+[23]PPNE5!J311+[24]PPNE5!J311+'[25]PPNE5 cop'!J311+[26]PPNE5!J311</f>
        <v>20450</v>
      </c>
      <c r="J311" s="63">
        <f t="shared" si="18"/>
        <v>38900</v>
      </c>
      <c r="K311" s="64" t="str">
        <f t="shared" si="19"/>
        <v>0.00</v>
      </c>
    </row>
    <row r="312" spans="1:11" ht="12.75" x14ac:dyDescent="0.2">
      <c r="A312" s="563">
        <v>2</v>
      </c>
      <c r="B312" s="563">
        <v>3</v>
      </c>
      <c r="C312" s="563">
        <v>7</v>
      </c>
      <c r="D312" s="563">
        <v>2</v>
      </c>
      <c r="E312" s="563" t="s">
        <v>330</v>
      </c>
      <c r="F312" s="549" t="s">
        <v>364</v>
      </c>
      <c r="G312" s="37">
        <f>+[10]PPNE5!H312+[11]PPNE5!H312+[12]PPNE5!H312+[13]PPNE5!H312+'[14]PPNE5 '!H312+[15]PPNE5!H312+[16]PPNE5!H312+[17]PPNE5!H312+[18]PPNE5!H312+[19]PPNE5!H312+[20]PPNE5!H312+[21]PPNE5!H312+[22]PPNE5!H312+[23]PPNE5!H312+[24]PPNE5!H312+'[25]PPNE5 cop'!H312+[26]PPNE5!H312</f>
        <v>365475</v>
      </c>
      <c r="H312" s="37"/>
      <c r="I312" s="37">
        <f>+[10]PPNE5!J312+[11]PPNE5!J312+[12]PPNE5!J312+[13]PPNE5!J312+'[14]PPNE5 '!J312+[15]PPNE5!J312+[16]PPNE5!J312+[17]PPNE5!J312+[18]PPNE5!J312+[19]PPNE5!J312+[20]PPNE5!J312+[21]PPNE5!J312+[22]PPNE5!J312+[23]PPNE5!J312+[24]PPNE5!J312+'[25]PPNE5 cop'!J312+[26]PPNE5!J312</f>
        <v>553635</v>
      </c>
      <c r="J312" s="63">
        <f t="shared" si="18"/>
        <v>919110</v>
      </c>
      <c r="K312" s="64" t="str">
        <f t="shared" si="19"/>
        <v>0.00</v>
      </c>
    </row>
    <row r="313" spans="1:11" ht="12.75" x14ac:dyDescent="0.2">
      <c r="A313" s="540">
        <v>2</v>
      </c>
      <c r="B313" s="541">
        <v>3</v>
      </c>
      <c r="C313" s="541">
        <v>8</v>
      </c>
      <c r="D313" s="541"/>
      <c r="E313" s="541"/>
      <c r="F313" s="542" t="s">
        <v>365</v>
      </c>
      <c r="G313" s="33">
        <f>+G314+G316</f>
        <v>0</v>
      </c>
      <c r="H313" s="33">
        <f>+H314+H316</f>
        <v>0</v>
      </c>
      <c r="I313" s="33">
        <f>+I314+I316</f>
        <v>2261206.85</v>
      </c>
      <c r="J313" s="33">
        <f>+J314+J316</f>
        <v>2261206.85</v>
      </c>
      <c r="K313" s="34">
        <f>+K314+K316</f>
        <v>0</v>
      </c>
    </row>
    <row r="314" spans="1:11" ht="12.75" x14ac:dyDescent="0.2">
      <c r="A314" s="566">
        <v>2</v>
      </c>
      <c r="B314" s="566">
        <v>3</v>
      </c>
      <c r="C314" s="566">
        <v>8</v>
      </c>
      <c r="D314" s="566">
        <v>1</v>
      </c>
      <c r="E314" s="566"/>
      <c r="F314" s="545" t="s">
        <v>366</v>
      </c>
      <c r="G314" s="35">
        <f>+G315</f>
        <v>0</v>
      </c>
      <c r="H314" s="35">
        <f>+H315</f>
        <v>0</v>
      </c>
      <c r="I314" s="35">
        <f>+I315</f>
        <v>1884339.05</v>
      </c>
      <c r="J314" s="35">
        <f>+J315</f>
        <v>1884339.05</v>
      </c>
      <c r="K314" s="36" t="str">
        <f>+K315</f>
        <v>0.00</v>
      </c>
    </row>
    <row r="315" spans="1:11" ht="12.75" x14ac:dyDescent="0.2">
      <c r="A315" s="563">
        <v>2</v>
      </c>
      <c r="B315" s="563">
        <v>3</v>
      </c>
      <c r="C315" s="563">
        <v>8</v>
      </c>
      <c r="D315" s="563">
        <v>1</v>
      </c>
      <c r="E315" s="563" t="s">
        <v>314</v>
      </c>
      <c r="F315" s="549" t="s">
        <v>366</v>
      </c>
      <c r="G315" s="37">
        <f>+[10]PPNE5!H315+[11]PPNE5!H315+[12]PPNE5!H315+[13]PPNE5!H315+'[14]PPNE5 '!H315+[15]PPNE5!H315+[16]PPNE5!H315+[17]PPNE5!H315+[18]PPNE5!H315+[19]PPNE5!H315+[20]PPNE5!H315+[21]PPNE5!H315+[22]PPNE5!H315+[23]PPNE5!H315+[24]PPNE5!H315+'[25]PPNE5 cop'!H315+[26]PPNE5!H315</f>
        <v>0</v>
      </c>
      <c r="H315" s="37"/>
      <c r="I315" s="37">
        <f>+[10]PPNE5!J315+[11]PPNE5!J315+[12]PPNE5!J315+[13]PPNE5!J315+'[14]PPNE5 '!J315+[15]PPNE5!J315+[16]PPNE5!J315+[17]PPNE5!J315+[18]PPNE5!J315+[19]PPNE5!J315+[20]PPNE5!J315+[21]PPNE5!J315+[22]PPNE5!J315+[23]PPNE5!J315+[24]PPNE5!J315+'[25]PPNE5 cop'!J315+[26]PPNE5!J315</f>
        <v>1884339.05</v>
      </c>
      <c r="J315" s="63">
        <f>SUBTOTAL(9,G315:I315)</f>
        <v>1884339.05</v>
      </c>
      <c r="K315" s="64" t="str">
        <f>IFERROR(J315/$J$18*100,"0.00")</f>
        <v>0.00</v>
      </c>
    </row>
    <row r="316" spans="1:11" ht="12.75" x14ac:dyDescent="0.2">
      <c r="A316" s="566">
        <v>2</v>
      </c>
      <c r="B316" s="566">
        <v>3</v>
      </c>
      <c r="C316" s="566">
        <v>8</v>
      </c>
      <c r="D316" s="566">
        <v>2</v>
      </c>
      <c r="E316" s="566"/>
      <c r="F316" s="545" t="s">
        <v>367</v>
      </c>
      <c r="G316" s="35">
        <f>+G317</f>
        <v>0</v>
      </c>
      <c r="H316" s="35">
        <f>+H317</f>
        <v>0</v>
      </c>
      <c r="I316" s="35">
        <f>+I317</f>
        <v>376867.8</v>
      </c>
      <c r="J316" s="35">
        <f>+J317</f>
        <v>376867.8</v>
      </c>
      <c r="K316" s="36" t="str">
        <f>+K317</f>
        <v>0.00</v>
      </c>
    </row>
    <row r="317" spans="1:11" ht="12.75" x14ac:dyDescent="0.2">
      <c r="A317" s="563">
        <v>2</v>
      </c>
      <c r="B317" s="563">
        <v>3</v>
      </c>
      <c r="C317" s="563">
        <v>8</v>
      </c>
      <c r="D317" s="563">
        <v>2</v>
      </c>
      <c r="E317" s="563" t="s">
        <v>314</v>
      </c>
      <c r="F317" s="549" t="s">
        <v>367</v>
      </c>
      <c r="G317" s="37">
        <f>+[10]PPNE5!H317+[11]PPNE5!H317+[12]PPNE5!H317+[13]PPNE5!H317+'[14]PPNE5 '!H317+[15]PPNE5!H317+[16]PPNE5!H317+[17]PPNE5!H317+[18]PPNE5!H317+[19]PPNE5!H317+[20]PPNE5!H317+[21]PPNE5!H317+[22]PPNE5!H317+[23]PPNE5!H317+[24]PPNE5!H317+'[25]PPNE5 cop'!H317+[26]PPNE5!H317</f>
        <v>0</v>
      </c>
      <c r="H317" s="37"/>
      <c r="I317" s="37">
        <f>+[10]PPNE5!J317+[11]PPNE5!J317+[12]PPNE5!J317+[13]PPNE5!J317+'[14]PPNE5 '!J317+[15]PPNE5!J317+[16]PPNE5!J317+[17]PPNE5!J317+[18]PPNE5!J317+[19]PPNE5!J317+[20]PPNE5!J317+[21]PPNE5!J317+[22]PPNE5!J317+[23]PPNE5!J317+[24]PPNE5!J317+'[25]PPNE5 cop'!J317+[26]PPNE5!J317</f>
        <v>376867.8</v>
      </c>
      <c r="J317" s="63">
        <f>SUBTOTAL(9,G317:I317)</f>
        <v>376867.8</v>
      </c>
      <c r="K317" s="64" t="str">
        <f>IFERROR(J317/$J$18*100,"0.00")</f>
        <v>0.00</v>
      </c>
    </row>
    <row r="318" spans="1:11" ht="12.75" x14ac:dyDescent="0.2">
      <c r="A318" s="540">
        <v>2</v>
      </c>
      <c r="B318" s="541">
        <v>3</v>
      </c>
      <c r="C318" s="541">
        <v>9</v>
      </c>
      <c r="D318" s="541"/>
      <c r="E318" s="541"/>
      <c r="F318" s="542" t="s">
        <v>22</v>
      </c>
      <c r="G318" s="33">
        <f>+G319+G321+G323+G325+G327+G329+G331+G333+G335</f>
        <v>98819015.785819709</v>
      </c>
      <c r="H318" s="33">
        <f>+H319+H321+H323+H325+H327+H329+H331+H333+H335</f>
        <v>0</v>
      </c>
      <c r="I318" s="33">
        <f>+I319+I321+I323+I325+I327+I329+I331+I333+I335</f>
        <v>134334924.33267245</v>
      </c>
      <c r="J318" s="33">
        <f>+J319+J321+J323+J325+J327+J329+J331+J333+J335</f>
        <v>233153940.11849216</v>
      </c>
      <c r="K318" s="34">
        <f>+K319+K321+K323+K325+K327+K329+K331+K333+K335</f>
        <v>0</v>
      </c>
    </row>
    <row r="319" spans="1:11" ht="12.75" x14ac:dyDescent="0.2">
      <c r="A319" s="543">
        <v>2</v>
      </c>
      <c r="B319" s="544">
        <v>3</v>
      </c>
      <c r="C319" s="544">
        <v>9</v>
      </c>
      <c r="D319" s="544">
        <v>1</v>
      </c>
      <c r="E319" s="544"/>
      <c r="F319" s="551" t="s">
        <v>247</v>
      </c>
      <c r="G319" s="41">
        <f>+G320</f>
        <v>3800843.899999999</v>
      </c>
      <c r="H319" s="41">
        <f>+H320</f>
        <v>0</v>
      </c>
      <c r="I319" s="41">
        <f>+I320</f>
        <v>5787170.0899999999</v>
      </c>
      <c r="J319" s="41">
        <f>+J320</f>
        <v>9588013.9899999984</v>
      </c>
      <c r="K319" s="42" t="str">
        <f>+K320</f>
        <v>0.00</v>
      </c>
    </row>
    <row r="320" spans="1:11" ht="12.75" x14ac:dyDescent="0.2">
      <c r="A320" s="555">
        <v>2</v>
      </c>
      <c r="B320" s="547">
        <v>3</v>
      </c>
      <c r="C320" s="547">
        <v>9</v>
      </c>
      <c r="D320" s="547">
        <v>1</v>
      </c>
      <c r="E320" s="547" t="s">
        <v>314</v>
      </c>
      <c r="F320" s="548" t="s">
        <v>247</v>
      </c>
      <c r="G320" s="37">
        <f>+[10]PPNE5!H320+[11]PPNE5!H320+[12]PPNE5!H320+[13]PPNE5!H320+'[14]PPNE5 '!H320+[15]PPNE5!H320+[16]PPNE5!H320+[17]PPNE5!H320+[18]PPNE5!H320+[19]PPNE5!H320+[20]PPNE5!H320+[21]PPNE5!H320+[22]PPNE5!H320+[23]PPNE5!H320+[24]PPNE5!H320+'[25]PPNE5 cop'!H320+[26]PPNE5!H320</f>
        <v>3800843.899999999</v>
      </c>
      <c r="H320" s="37"/>
      <c r="I320" s="37">
        <f>+[10]PPNE5!J320+[11]PPNE5!J320+[12]PPNE5!J320+[13]PPNE5!J320+'[14]PPNE5 '!J320+[15]PPNE5!J320+[16]PPNE5!J320+[17]PPNE5!J320+[18]PPNE5!J320+[19]PPNE5!J320+[20]PPNE5!J320+[21]PPNE5!J320+[22]PPNE5!J320+[23]PPNE5!J320+[24]PPNE5!J320+'[25]PPNE5 cop'!J320+[26]PPNE5!J320</f>
        <v>5787170.0899999999</v>
      </c>
      <c r="J320" s="63">
        <f>SUBTOTAL(9,G320:I320)</f>
        <v>9588013.9899999984</v>
      </c>
      <c r="K320" s="64" t="str">
        <f>IFERROR(J320/$J$18*100,"0.00")</f>
        <v>0.00</v>
      </c>
    </row>
    <row r="321" spans="1:11" ht="12.75" x14ac:dyDescent="0.2">
      <c r="A321" s="543">
        <v>2</v>
      </c>
      <c r="B321" s="544">
        <v>3</v>
      </c>
      <c r="C321" s="544">
        <v>9</v>
      </c>
      <c r="D321" s="544">
        <v>2</v>
      </c>
      <c r="E321" s="544"/>
      <c r="F321" s="551" t="s">
        <v>248</v>
      </c>
      <c r="G321" s="41">
        <f>+G322</f>
        <v>10000774.73</v>
      </c>
      <c r="H321" s="41">
        <f>+H322</f>
        <v>0</v>
      </c>
      <c r="I321" s="41">
        <f>+I322</f>
        <v>11836121.391852748</v>
      </c>
      <c r="J321" s="41">
        <f>+J322</f>
        <v>21836896.121852748</v>
      </c>
      <c r="K321" s="42" t="str">
        <f>+K322</f>
        <v>0.00</v>
      </c>
    </row>
    <row r="322" spans="1:11" ht="12.75" x14ac:dyDescent="0.2">
      <c r="A322" s="555">
        <v>2</v>
      </c>
      <c r="B322" s="547">
        <v>3</v>
      </c>
      <c r="C322" s="547">
        <v>9</v>
      </c>
      <c r="D322" s="547">
        <v>2</v>
      </c>
      <c r="E322" s="547" t="s">
        <v>314</v>
      </c>
      <c r="F322" s="548" t="s">
        <v>248</v>
      </c>
      <c r="G322" s="37">
        <f>+[10]PPNE5!H322+[11]PPNE5!H322+[12]PPNE5!H322+[13]PPNE5!H322+'[14]PPNE5 '!H322+[15]PPNE5!H322+[16]PPNE5!H322+[17]PPNE5!H322+[18]PPNE5!H322+[19]PPNE5!H322+[20]PPNE5!H322+[21]PPNE5!H322+[22]PPNE5!H322+[23]PPNE5!H322+[24]PPNE5!H322+'[25]PPNE5 cop'!H322+[26]PPNE5!H322</f>
        <v>10000774.73</v>
      </c>
      <c r="H322" s="37"/>
      <c r="I322" s="37">
        <f>+[10]PPNE5!J322+[11]PPNE5!J322+[12]PPNE5!J322+[13]PPNE5!J322+'[14]PPNE5 '!J322+[15]PPNE5!J322+[16]PPNE5!J322+[17]PPNE5!J322+[18]PPNE5!J322+[19]PPNE5!J322+[20]PPNE5!J322+[21]PPNE5!J322+[22]PPNE5!J322+[23]PPNE5!J322+[24]PPNE5!J322+'[25]PPNE5 cop'!J322+[26]PPNE5!J322</f>
        <v>11836121.391852748</v>
      </c>
      <c r="J322" s="63">
        <f>SUBTOTAL(9,G322:I322)</f>
        <v>21836896.121852748</v>
      </c>
      <c r="K322" s="64" t="str">
        <f>IFERROR(J322/$J$18*100,"0.00")</f>
        <v>0.00</v>
      </c>
    </row>
    <row r="323" spans="1:11" ht="12.75" x14ac:dyDescent="0.2">
      <c r="A323" s="543">
        <v>2</v>
      </c>
      <c r="B323" s="544">
        <v>3</v>
      </c>
      <c r="C323" s="544">
        <v>9</v>
      </c>
      <c r="D323" s="544">
        <v>3</v>
      </c>
      <c r="E323" s="544"/>
      <c r="F323" s="551" t="s">
        <v>368</v>
      </c>
      <c r="G323" s="41">
        <f>+G324</f>
        <v>77370030.227819726</v>
      </c>
      <c r="H323" s="41">
        <f>+H324</f>
        <v>0</v>
      </c>
      <c r="I323" s="41">
        <f>+I324</f>
        <v>104521455.32881972</v>
      </c>
      <c r="J323" s="41">
        <f>+J324</f>
        <v>181891485.55663943</v>
      </c>
      <c r="K323" s="42" t="str">
        <f>+K324</f>
        <v>0.00</v>
      </c>
    </row>
    <row r="324" spans="1:11" ht="12.75" x14ac:dyDescent="0.2">
      <c r="A324" s="555">
        <v>2</v>
      </c>
      <c r="B324" s="547">
        <v>3</v>
      </c>
      <c r="C324" s="547">
        <v>9</v>
      </c>
      <c r="D324" s="547">
        <v>3</v>
      </c>
      <c r="E324" s="547" t="s">
        <v>314</v>
      </c>
      <c r="F324" s="548" t="s">
        <v>368</v>
      </c>
      <c r="G324" s="37">
        <f>+[10]PPNE5!H324+[11]PPNE5!H324+[12]PPNE5!H324+[13]PPNE5!H324+'[14]PPNE5 '!H324+[15]PPNE5!H324+[16]PPNE5!H324+[17]PPNE5!H324+[18]PPNE5!H324+[19]PPNE5!H324+[20]PPNE5!H324+[21]PPNE5!H324+[22]PPNE5!H324+[23]PPNE5!H324+[24]PPNE5!H324+'[25]PPNE5 cop'!H324+[26]PPNE5!H324</f>
        <v>77370030.227819726</v>
      </c>
      <c r="H324" s="37"/>
      <c r="I324" s="37">
        <f>+[10]PPNE5!J324+[11]PPNE5!J324+[12]PPNE5!J324+[13]PPNE5!J324+'[14]PPNE5 '!J324+[15]PPNE5!J324+[16]PPNE5!J324+[17]PPNE5!J324+[18]PPNE5!J324+[19]PPNE5!J324+[20]PPNE5!J324+[21]PPNE5!J324+[22]PPNE5!J324+[23]PPNE5!J324+[24]PPNE5!J324+'[25]PPNE5 cop'!J324+[26]PPNE5!J324</f>
        <v>104521455.32881972</v>
      </c>
      <c r="J324" s="63">
        <f>SUBTOTAL(9,G324:I324)</f>
        <v>181891485.55663943</v>
      </c>
      <c r="K324" s="64" t="str">
        <f>IFERROR(J324/$J$18*100,"0.00")</f>
        <v>0.00</v>
      </c>
    </row>
    <row r="325" spans="1:11" ht="12.75" x14ac:dyDescent="0.2">
      <c r="A325" s="543">
        <v>2</v>
      </c>
      <c r="B325" s="544">
        <v>3</v>
      </c>
      <c r="C325" s="544">
        <v>9</v>
      </c>
      <c r="D325" s="544">
        <v>4</v>
      </c>
      <c r="E325" s="544"/>
      <c r="F325" s="551" t="s">
        <v>249</v>
      </c>
      <c r="G325" s="41">
        <f>+G326</f>
        <v>0</v>
      </c>
      <c r="H325" s="41">
        <f>+H326</f>
        <v>0</v>
      </c>
      <c r="I325" s="41">
        <f>+I326</f>
        <v>100000</v>
      </c>
      <c r="J325" s="41">
        <f>+J326</f>
        <v>100000</v>
      </c>
      <c r="K325" s="42" t="str">
        <f>+K326</f>
        <v>0.00</v>
      </c>
    </row>
    <row r="326" spans="1:11" ht="12.75" x14ac:dyDescent="0.2">
      <c r="A326" s="555">
        <v>2</v>
      </c>
      <c r="B326" s="547">
        <v>3</v>
      </c>
      <c r="C326" s="547">
        <v>9</v>
      </c>
      <c r="D326" s="547">
        <v>4</v>
      </c>
      <c r="E326" s="547" t="s">
        <v>314</v>
      </c>
      <c r="F326" s="548" t="s">
        <v>249</v>
      </c>
      <c r="G326" s="37">
        <f>+[10]PPNE5!H326+[11]PPNE5!H326+[12]PPNE5!H326+[13]PPNE5!H326+'[14]PPNE5 '!H326+[15]PPNE5!H326+[16]PPNE5!H326+[17]PPNE5!H326+[18]PPNE5!H326+[19]PPNE5!H326+[20]PPNE5!H326+[21]PPNE5!H326+[22]PPNE5!H326+[23]PPNE5!H326+[24]PPNE5!H326+'[25]PPNE5 cop'!H326+[26]PPNE5!H326</f>
        <v>0</v>
      </c>
      <c r="H326" s="37"/>
      <c r="I326" s="37">
        <f>+[10]PPNE5!J326+[11]PPNE5!J326+[12]PPNE5!J326+[13]PPNE5!J326+'[14]PPNE5 '!J326+[15]PPNE5!J326+[16]PPNE5!J326+[17]PPNE5!J326+[18]PPNE5!J326+[19]PPNE5!J326+[20]PPNE5!J326+[21]PPNE5!J326+[22]PPNE5!J326+[23]PPNE5!J326+[24]PPNE5!J326+'[25]PPNE5 cop'!J326+[26]PPNE5!J326</f>
        <v>100000</v>
      </c>
      <c r="J326" s="63">
        <f>SUBTOTAL(9,G326:I326)</f>
        <v>100000</v>
      </c>
      <c r="K326" s="64" t="str">
        <f>IFERROR(J326/$J$18*100,"0.00")</f>
        <v>0.00</v>
      </c>
    </row>
    <row r="327" spans="1:11" ht="12.75" x14ac:dyDescent="0.2">
      <c r="A327" s="543">
        <v>2</v>
      </c>
      <c r="B327" s="544">
        <v>3</v>
      </c>
      <c r="C327" s="544">
        <v>9</v>
      </c>
      <c r="D327" s="544">
        <v>5</v>
      </c>
      <c r="E327" s="544"/>
      <c r="F327" s="551" t="s">
        <v>250</v>
      </c>
      <c r="G327" s="41">
        <f>+G328</f>
        <v>1321029.6299999999</v>
      </c>
      <c r="H327" s="41">
        <f>+H328</f>
        <v>0</v>
      </c>
      <c r="I327" s="41">
        <f>+I328</f>
        <v>1436001.2339999999</v>
      </c>
      <c r="J327" s="41">
        <f>+J328</f>
        <v>2757030.8640000001</v>
      </c>
      <c r="K327" s="42" t="str">
        <f>+K328</f>
        <v>0.00</v>
      </c>
    </row>
    <row r="328" spans="1:11" ht="12.75" x14ac:dyDescent="0.2">
      <c r="A328" s="555">
        <v>2</v>
      </c>
      <c r="B328" s="547">
        <v>3</v>
      </c>
      <c r="C328" s="547">
        <v>9</v>
      </c>
      <c r="D328" s="547">
        <v>5</v>
      </c>
      <c r="E328" s="547" t="s">
        <v>314</v>
      </c>
      <c r="F328" s="548" t="s">
        <v>250</v>
      </c>
      <c r="G328" s="37">
        <f>+[10]PPNE5!H328+[11]PPNE5!H328+[12]PPNE5!H328+[13]PPNE5!H328+'[14]PPNE5 '!H328+[15]PPNE5!H328+[16]PPNE5!H328+[17]PPNE5!H328+[18]PPNE5!H328+[19]PPNE5!H328+[20]PPNE5!H328+[21]PPNE5!H328+[22]PPNE5!H328+[23]PPNE5!H328+[24]PPNE5!H328+'[25]PPNE5 cop'!H328+[26]PPNE5!H328</f>
        <v>1321029.6299999999</v>
      </c>
      <c r="H328" s="37"/>
      <c r="I328" s="37">
        <f>+[10]PPNE5!J328+[11]PPNE5!J328+[12]PPNE5!J328+[13]PPNE5!J328+'[14]PPNE5 '!J328+[15]PPNE5!J328+[16]PPNE5!J328+[17]PPNE5!J328+[18]PPNE5!J328+[19]PPNE5!J328+[20]PPNE5!J328+[21]PPNE5!J328+[22]PPNE5!J328+[23]PPNE5!J328+[24]PPNE5!J328+'[25]PPNE5 cop'!J328+[26]PPNE5!J328</f>
        <v>1436001.2339999999</v>
      </c>
      <c r="J328" s="63">
        <f>SUBTOTAL(9,G328:I328)</f>
        <v>2757030.8640000001</v>
      </c>
      <c r="K328" s="64" t="str">
        <f>IFERROR(J328/$J$18*100,"0.00")</f>
        <v>0.00</v>
      </c>
    </row>
    <row r="329" spans="1:11" ht="12.75" x14ac:dyDescent="0.2">
      <c r="A329" s="543">
        <v>2</v>
      </c>
      <c r="B329" s="544">
        <v>3</v>
      </c>
      <c r="C329" s="544">
        <v>9</v>
      </c>
      <c r="D329" s="544">
        <v>6</v>
      </c>
      <c r="E329" s="544"/>
      <c r="F329" s="551" t="s">
        <v>251</v>
      </c>
      <c r="G329" s="41">
        <f>+G330</f>
        <v>4381320.1079999991</v>
      </c>
      <c r="H329" s="41">
        <f>+H330</f>
        <v>0</v>
      </c>
      <c r="I329" s="41">
        <f>+I330</f>
        <v>4851040.2079999996</v>
      </c>
      <c r="J329" s="41">
        <f>+J330</f>
        <v>9232360.3159999996</v>
      </c>
      <c r="K329" s="42" t="str">
        <f>+K330</f>
        <v>0.00</v>
      </c>
    </row>
    <row r="330" spans="1:11" ht="12.75" x14ac:dyDescent="0.2">
      <c r="A330" s="555">
        <v>2</v>
      </c>
      <c r="B330" s="547">
        <v>3</v>
      </c>
      <c r="C330" s="547">
        <v>9</v>
      </c>
      <c r="D330" s="547">
        <v>6</v>
      </c>
      <c r="E330" s="547" t="s">
        <v>314</v>
      </c>
      <c r="F330" s="548" t="s">
        <v>251</v>
      </c>
      <c r="G330" s="37">
        <f>+[10]PPNE5!H330+[11]PPNE5!H330+[12]PPNE5!H330+[13]PPNE5!H330+'[14]PPNE5 '!H330+[15]PPNE5!H330+[16]PPNE5!H330+[17]PPNE5!H330+[18]PPNE5!H330+[19]PPNE5!H330+[20]PPNE5!H330+[21]PPNE5!H330+[22]PPNE5!H330+[23]PPNE5!H330+[24]PPNE5!H330+'[25]PPNE5 cop'!H330+[26]PPNE5!H330</f>
        <v>4381320.1079999991</v>
      </c>
      <c r="H330" s="37"/>
      <c r="I330" s="37">
        <f>+[10]PPNE5!J330+[11]PPNE5!J330+[12]PPNE5!J330+[13]PPNE5!J330+'[14]PPNE5 '!J330+[15]PPNE5!J330+[16]PPNE5!J330+[17]PPNE5!J330+[18]PPNE5!J330+[19]PPNE5!J330+[20]PPNE5!J330+[21]PPNE5!J330+[22]PPNE5!J330+[23]PPNE5!J330+[24]PPNE5!J330+'[25]PPNE5 cop'!J330+[26]PPNE5!J330</f>
        <v>4851040.2079999996</v>
      </c>
      <c r="J330" s="63">
        <f>SUBTOTAL(9,G330:I330)</f>
        <v>9232360.3159999996</v>
      </c>
      <c r="K330" s="64" t="str">
        <f>IFERROR(J330/$J$18*100,"0.00")</f>
        <v>0.00</v>
      </c>
    </row>
    <row r="331" spans="1:11" ht="12.75" x14ac:dyDescent="0.2">
      <c r="A331" s="543">
        <v>2</v>
      </c>
      <c r="B331" s="544">
        <v>3</v>
      </c>
      <c r="C331" s="544">
        <v>9</v>
      </c>
      <c r="D331" s="544">
        <v>7</v>
      </c>
      <c r="E331" s="544"/>
      <c r="F331" s="551" t="s">
        <v>369</v>
      </c>
      <c r="G331" s="41">
        <f>+G332</f>
        <v>15199.08</v>
      </c>
      <c r="H331" s="41">
        <f>+H332</f>
        <v>0</v>
      </c>
      <c r="I331" s="41">
        <f>+I332</f>
        <v>60796.32</v>
      </c>
      <c r="J331" s="41">
        <f>+J332</f>
        <v>75995.399999999994</v>
      </c>
      <c r="K331" s="42" t="str">
        <f>+K332</f>
        <v>0.00</v>
      </c>
    </row>
    <row r="332" spans="1:11" ht="12.75" x14ac:dyDescent="0.2">
      <c r="A332" s="555">
        <v>2</v>
      </c>
      <c r="B332" s="547">
        <v>3</v>
      </c>
      <c r="C332" s="547">
        <v>9</v>
      </c>
      <c r="D332" s="547">
        <v>7</v>
      </c>
      <c r="E332" s="547" t="s">
        <v>314</v>
      </c>
      <c r="F332" s="548" t="s">
        <v>369</v>
      </c>
      <c r="G332" s="37">
        <f>+[10]PPNE5!H332+[11]PPNE5!H332+[12]PPNE5!H332+[13]PPNE5!H332+'[14]PPNE5 '!H332+[15]PPNE5!H332+[16]PPNE5!H332+[17]PPNE5!H332+[18]PPNE5!H332+[19]PPNE5!H332+[20]PPNE5!H332+[21]PPNE5!H332+[22]PPNE5!H332+[23]PPNE5!H332+[24]PPNE5!H332+'[25]PPNE5 cop'!H332+[26]PPNE5!H332</f>
        <v>15199.08</v>
      </c>
      <c r="H332" s="37"/>
      <c r="I332" s="37">
        <f>+[10]PPNE5!J332+[11]PPNE5!J332+[12]PPNE5!J332+[13]PPNE5!J332+'[14]PPNE5 '!J332+[15]PPNE5!J332+[16]PPNE5!J332+[17]PPNE5!J332+[18]PPNE5!J332+[19]PPNE5!J332+[20]PPNE5!J332+[21]PPNE5!J332+[22]PPNE5!J332+[23]PPNE5!J332+[24]PPNE5!J332+'[25]PPNE5 cop'!J332+[26]PPNE5!J332</f>
        <v>60796.32</v>
      </c>
      <c r="J332" s="63">
        <f>SUBTOTAL(9,G332:I332)</f>
        <v>75995.399999999994</v>
      </c>
      <c r="K332" s="64" t="str">
        <f>IFERROR(J332/$J$18*100,"0.00")</f>
        <v>0.00</v>
      </c>
    </row>
    <row r="333" spans="1:11" ht="12.75" x14ac:dyDescent="0.2">
      <c r="A333" s="543">
        <v>2</v>
      </c>
      <c r="B333" s="544">
        <v>3</v>
      </c>
      <c r="C333" s="544">
        <v>9</v>
      </c>
      <c r="D333" s="544">
        <v>8</v>
      </c>
      <c r="E333" s="544"/>
      <c r="F333" s="551" t="s">
        <v>252</v>
      </c>
      <c r="G333" s="41">
        <f>+G334</f>
        <v>1415406.1099999999</v>
      </c>
      <c r="H333" s="41">
        <f>+H334</f>
        <v>0</v>
      </c>
      <c r="I333" s="41">
        <f>+I334</f>
        <v>3447089.9699999997</v>
      </c>
      <c r="J333" s="41">
        <f>+J334</f>
        <v>4862496.08</v>
      </c>
      <c r="K333" s="42" t="str">
        <f>+K334</f>
        <v>0.00</v>
      </c>
    </row>
    <row r="334" spans="1:11" ht="12.75" x14ac:dyDescent="0.2">
      <c r="A334" s="555">
        <v>2</v>
      </c>
      <c r="B334" s="547">
        <v>3</v>
      </c>
      <c r="C334" s="547">
        <v>9</v>
      </c>
      <c r="D334" s="547">
        <v>8</v>
      </c>
      <c r="E334" s="547" t="s">
        <v>314</v>
      </c>
      <c r="F334" s="548" t="s">
        <v>252</v>
      </c>
      <c r="G334" s="37">
        <f>+[10]PPNE5!H334+[11]PPNE5!H334+[12]PPNE5!H334+[13]PPNE5!H334+'[14]PPNE5 '!H334+[15]PPNE5!H334+[16]PPNE5!H334+[17]PPNE5!H334+[18]PPNE5!H334+[19]PPNE5!H334+[20]PPNE5!H334+[21]PPNE5!H334+[22]PPNE5!H334+[23]PPNE5!H334+[24]PPNE5!H334+'[25]PPNE5 cop'!H334+[26]PPNE5!H334</f>
        <v>1415406.1099999999</v>
      </c>
      <c r="H334" s="37"/>
      <c r="I334" s="37">
        <f>+[10]PPNE5!J334+[11]PPNE5!J334+[12]PPNE5!J334+[13]PPNE5!J334+'[14]PPNE5 '!J334+[15]PPNE5!J334+[16]PPNE5!J334+[17]PPNE5!J334+[18]PPNE5!J334+[19]PPNE5!J334+[20]PPNE5!J334+[21]PPNE5!J334+[22]PPNE5!J334+[23]PPNE5!J334+[24]PPNE5!J334+'[25]PPNE5 cop'!J334+[26]PPNE5!J334</f>
        <v>3447089.9699999997</v>
      </c>
      <c r="J334" s="63">
        <f>SUBTOTAL(9,G334:I334)</f>
        <v>4862496.08</v>
      </c>
      <c r="K334" s="64" t="str">
        <f>IFERROR(J334/$J$18*100,"0.00")</f>
        <v>0.00</v>
      </c>
    </row>
    <row r="335" spans="1:11" ht="12.75" x14ac:dyDescent="0.2">
      <c r="A335" s="543">
        <v>2</v>
      </c>
      <c r="B335" s="544">
        <v>3</v>
      </c>
      <c r="C335" s="544">
        <v>9</v>
      </c>
      <c r="D335" s="544">
        <v>9</v>
      </c>
      <c r="E335" s="544"/>
      <c r="F335" s="551" t="s">
        <v>253</v>
      </c>
      <c r="G335" s="41">
        <f>+G336</f>
        <v>514412</v>
      </c>
      <c r="H335" s="41">
        <f>+H336</f>
        <v>0</v>
      </c>
      <c r="I335" s="41">
        <f>+I336</f>
        <v>2295249.79</v>
      </c>
      <c r="J335" s="41">
        <f>+J336</f>
        <v>2809661.79</v>
      </c>
      <c r="K335" s="42" t="str">
        <f>+K336</f>
        <v>0.00</v>
      </c>
    </row>
    <row r="336" spans="1:11" ht="12.75" x14ac:dyDescent="0.2">
      <c r="A336" s="555">
        <v>2</v>
      </c>
      <c r="B336" s="547">
        <v>3</v>
      </c>
      <c r="C336" s="547">
        <v>9</v>
      </c>
      <c r="D336" s="547">
        <v>9</v>
      </c>
      <c r="E336" s="547" t="s">
        <v>314</v>
      </c>
      <c r="F336" s="548" t="s">
        <v>253</v>
      </c>
      <c r="G336" s="37">
        <f>+[10]PPNE5!H336+[11]PPNE5!H336+[12]PPNE5!H336+[13]PPNE5!H336+'[14]PPNE5 '!H336+[15]PPNE5!H336+[16]PPNE5!H336+[17]PPNE5!H336+[18]PPNE5!H336+[19]PPNE5!H336+[20]PPNE5!H336+[21]PPNE5!H336+[22]PPNE5!H336+[23]PPNE5!H336+[24]PPNE5!H336+'[25]PPNE5 cop'!H336+[26]PPNE5!H336</f>
        <v>514412</v>
      </c>
      <c r="H336" s="37"/>
      <c r="I336" s="37">
        <f>+[10]PPNE5!J336+[11]PPNE5!J336+[12]PPNE5!J336+[13]PPNE5!J336+'[14]PPNE5 '!J336+[15]PPNE5!J336+[16]PPNE5!J336+[17]PPNE5!J336+[18]PPNE5!J336+[19]PPNE5!J336+[20]PPNE5!J336+[21]PPNE5!J336+[22]PPNE5!J336+[23]PPNE5!J336+[24]PPNE5!J336+'[25]PPNE5 cop'!J336+[26]PPNE5!J336</f>
        <v>2295249.79</v>
      </c>
      <c r="J336" s="63">
        <f>SUBTOTAL(9,G336:I336)</f>
        <v>2809661.79</v>
      </c>
      <c r="K336" s="64" t="str">
        <f>IFERROR(J336/$J$18*100,"0.00")</f>
        <v>0.00</v>
      </c>
    </row>
    <row r="337" spans="1:11" ht="12.75" x14ac:dyDescent="0.2">
      <c r="A337" s="536">
        <v>2</v>
      </c>
      <c r="B337" s="537">
        <v>4</v>
      </c>
      <c r="C337" s="538"/>
      <c r="D337" s="538"/>
      <c r="E337" s="538"/>
      <c r="F337" s="539" t="s">
        <v>370</v>
      </c>
      <c r="G337" s="31">
        <f>+G338+G354+G365+G370+G379+G386</f>
        <v>0</v>
      </c>
      <c r="H337" s="31">
        <f>+H338+H354+H365+H370+H379+H386</f>
        <v>0</v>
      </c>
      <c r="I337" s="31">
        <f>+I338+I354+I365+I370+I379+I386</f>
        <v>291822.11</v>
      </c>
      <c r="J337" s="31">
        <f>+J338+J354+J365+J370+J379+J386</f>
        <v>291822.11</v>
      </c>
      <c r="K337" s="32">
        <f>+K338+K354+K365+K370+K379+K386</f>
        <v>0</v>
      </c>
    </row>
    <row r="338" spans="1:11" ht="12.75" x14ac:dyDescent="0.2">
      <c r="A338" s="540">
        <v>2</v>
      </c>
      <c r="B338" s="541">
        <v>4</v>
      </c>
      <c r="C338" s="541">
        <v>1</v>
      </c>
      <c r="D338" s="541"/>
      <c r="E338" s="541"/>
      <c r="F338" s="542" t="s">
        <v>371</v>
      </c>
      <c r="G338" s="33">
        <f>+G339+G343+G347+G350+G352</f>
        <v>0</v>
      </c>
      <c r="H338" s="33">
        <f>+H339+H343+H347+H350+H352</f>
        <v>0</v>
      </c>
      <c r="I338" s="33">
        <f>+I339+I343+I347+I350+I352</f>
        <v>291822.11</v>
      </c>
      <c r="J338" s="33">
        <f>+J339+J343+J347+J350+J352</f>
        <v>291822.11</v>
      </c>
      <c r="K338" s="34">
        <f>+K339+K343+K347+K350+K352</f>
        <v>0</v>
      </c>
    </row>
    <row r="339" spans="1:11" ht="12.75" x14ac:dyDescent="0.2">
      <c r="A339" s="543">
        <v>2</v>
      </c>
      <c r="B339" s="544">
        <v>4</v>
      </c>
      <c r="C339" s="544">
        <v>1</v>
      </c>
      <c r="D339" s="544">
        <v>1</v>
      </c>
      <c r="E339" s="544"/>
      <c r="F339" s="551" t="s">
        <v>372</v>
      </c>
      <c r="G339" s="41">
        <f>+G340+G341+G342</f>
        <v>0</v>
      </c>
      <c r="H339" s="41">
        <f>+H340+H341+H342</f>
        <v>0</v>
      </c>
      <c r="I339" s="41">
        <f>+I340+I341+I342</f>
        <v>291822.11</v>
      </c>
      <c r="J339" s="41">
        <f>+J340+J341+J342</f>
        <v>291822.11</v>
      </c>
      <c r="K339" s="42">
        <f>+K340+K341+K342</f>
        <v>0</v>
      </c>
    </row>
    <row r="340" spans="1:11" ht="12.75" x14ac:dyDescent="0.2">
      <c r="A340" s="555">
        <v>2</v>
      </c>
      <c r="B340" s="547">
        <v>4</v>
      </c>
      <c r="C340" s="547">
        <v>1</v>
      </c>
      <c r="D340" s="547">
        <v>1</v>
      </c>
      <c r="E340" s="547" t="s">
        <v>314</v>
      </c>
      <c r="F340" s="550" t="s">
        <v>373</v>
      </c>
      <c r="G340" s="37">
        <f>+[10]PPNE5!H340+[11]PPNE5!H340+[12]PPNE5!H340+[13]PPNE5!H340+'[14]PPNE5 '!H340+[15]PPNE5!H340+[16]PPNE5!H340+[17]PPNE5!H340+[18]PPNE5!H340+[19]PPNE5!H340+[20]PPNE5!H340+[21]PPNE5!H340+[22]PPNE5!H340+[23]PPNE5!H340+[24]PPNE5!H340+'[25]PPNE5 cop'!H340+[26]PPNE5!H340</f>
        <v>0</v>
      </c>
      <c r="H340" s="37"/>
      <c r="I340" s="37">
        <f>+[10]PPNE5!J340+[11]PPNE5!J340+[12]PPNE5!J340+[13]PPNE5!J340+'[14]PPNE5 '!J340+[15]PPNE5!J340+[16]PPNE5!J340+[17]PPNE5!J340+[18]PPNE5!J340+[19]PPNE5!J340+[20]PPNE5!J340+[21]PPNE5!J340+[22]PPNE5!J340+[23]PPNE5!J340+[24]PPNE5!J340+'[25]PPNE5 cop'!J340+[26]PPNE5!J340</f>
        <v>0</v>
      </c>
      <c r="J340" s="63">
        <f>SUBTOTAL(9,G340:I340)</f>
        <v>0</v>
      </c>
      <c r="K340" s="64" t="str">
        <f>IFERROR(J340/$J$18*100,"0.00")</f>
        <v>0.00</v>
      </c>
    </row>
    <row r="341" spans="1:11" ht="12.75" x14ac:dyDescent="0.2">
      <c r="A341" s="555">
        <v>2</v>
      </c>
      <c r="B341" s="547">
        <v>4</v>
      </c>
      <c r="C341" s="547">
        <v>1</v>
      </c>
      <c r="D341" s="547">
        <v>1</v>
      </c>
      <c r="E341" s="547" t="s">
        <v>315</v>
      </c>
      <c r="F341" s="550" t="s">
        <v>374</v>
      </c>
      <c r="G341" s="37">
        <f>+[10]PPNE5!H341+[11]PPNE5!H341+[12]PPNE5!H341+[13]PPNE5!H341+'[14]PPNE5 '!H341+[15]PPNE5!H341+[16]PPNE5!H341+[17]PPNE5!H341+[18]PPNE5!H341+[19]PPNE5!H341+[20]PPNE5!H341+[21]PPNE5!H341+[22]PPNE5!H341+[23]PPNE5!H341+[24]PPNE5!H341+'[25]PPNE5 cop'!H341+[26]PPNE5!H341</f>
        <v>0</v>
      </c>
      <c r="H341" s="37"/>
      <c r="I341" s="37">
        <f>+[10]PPNE5!J341+[11]PPNE5!J341+[12]PPNE5!J341+[13]PPNE5!J341+'[14]PPNE5 '!J341+[15]PPNE5!J341+[16]PPNE5!J341+[17]PPNE5!J341+[18]PPNE5!J341+[19]PPNE5!J341+[20]PPNE5!J341+[21]PPNE5!J341+[22]PPNE5!J341+[23]PPNE5!J341+[24]PPNE5!J341+'[25]PPNE5 cop'!J341+[26]PPNE5!J341</f>
        <v>291822.11</v>
      </c>
      <c r="J341" s="63">
        <f>SUBTOTAL(9,G341:I341)</f>
        <v>291822.11</v>
      </c>
      <c r="K341" s="64" t="str">
        <f>IFERROR(J341/$J$18*100,"0.00")</f>
        <v>0.00</v>
      </c>
    </row>
    <row r="342" spans="1:11" ht="12.75" x14ac:dyDescent="0.2">
      <c r="A342" s="555">
        <v>2</v>
      </c>
      <c r="B342" s="547">
        <v>4</v>
      </c>
      <c r="C342" s="547">
        <v>1</v>
      </c>
      <c r="D342" s="547">
        <v>1</v>
      </c>
      <c r="E342" s="547" t="s">
        <v>316</v>
      </c>
      <c r="F342" s="550" t="s">
        <v>375</v>
      </c>
      <c r="G342" s="37">
        <f>+[10]PPNE5!H342+[11]PPNE5!H342+[12]PPNE5!H342+[13]PPNE5!H342+'[14]PPNE5 '!H342+[15]PPNE5!H342+[16]PPNE5!H342+[17]PPNE5!H342+[18]PPNE5!H342+[19]PPNE5!H342+[20]PPNE5!H342+[21]PPNE5!H342+[22]PPNE5!H342+[23]PPNE5!H342+[24]PPNE5!H342+'[25]PPNE5 cop'!H342+[26]PPNE5!H342</f>
        <v>0</v>
      </c>
      <c r="H342" s="37"/>
      <c r="I342" s="37">
        <f>+[10]PPNE5!J342+[11]PPNE5!J342+[12]PPNE5!J342+[13]PPNE5!J342+'[14]PPNE5 '!J342+[15]PPNE5!J342+[16]PPNE5!J342+[17]PPNE5!J342+[18]PPNE5!J342+[19]PPNE5!J342+[20]PPNE5!J342+[21]PPNE5!J342+[22]PPNE5!J342+[23]PPNE5!J342+[24]PPNE5!J342+'[25]PPNE5 cop'!J342+[26]PPNE5!J342</f>
        <v>0</v>
      </c>
      <c r="J342" s="63">
        <f>SUBTOTAL(9,G342:I342)</f>
        <v>0</v>
      </c>
      <c r="K342" s="64" t="str">
        <f>IFERROR(J342/$J$18*100,"0.00")</f>
        <v>0.00</v>
      </c>
    </row>
    <row r="343" spans="1:11" ht="12.75" x14ac:dyDescent="0.2">
      <c r="A343" s="543">
        <v>2</v>
      </c>
      <c r="B343" s="544">
        <v>4</v>
      </c>
      <c r="C343" s="544">
        <v>1</v>
      </c>
      <c r="D343" s="544">
        <v>2</v>
      </c>
      <c r="E343" s="544"/>
      <c r="F343" s="551" t="s">
        <v>376</v>
      </c>
      <c r="G343" s="41">
        <f>+G344+G345+G346</f>
        <v>0</v>
      </c>
      <c r="H343" s="41">
        <f>+H344+H345+H346</f>
        <v>0</v>
      </c>
      <c r="I343" s="41">
        <f>+I344+I345+I346</f>
        <v>0</v>
      </c>
      <c r="J343" s="41">
        <f>+J344+J345+J346</f>
        <v>0</v>
      </c>
      <c r="K343" s="42">
        <f>+K344+K345+K346</f>
        <v>0</v>
      </c>
    </row>
    <row r="344" spans="1:11" ht="12.75" x14ac:dyDescent="0.2">
      <c r="A344" s="555">
        <v>2</v>
      </c>
      <c r="B344" s="547">
        <v>4</v>
      </c>
      <c r="C344" s="547">
        <v>1</v>
      </c>
      <c r="D344" s="547">
        <v>2</v>
      </c>
      <c r="E344" s="547" t="s">
        <v>314</v>
      </c>
      <c r="F344" s="550" t="s">
        <v>377</v>
      </c>
      <c r="G344" s="37">
        <f>+[10]PPNE5!H344+[11]PPNE5!H344+[12]PPNE5!H344+[13]PPNE5!H344+'[14]PPNE5 '!H344+[15]PPNE5!H344+[16]PPNE5!H344+[17]PPNE5!H344+[18]PPNE5!H344+[19]PPNE5!H344+[20]PPNE5!H344+[21]PPNE5!H344+[22]PPNE5!H344+[23]PPNE5!H344+[24]PPNE5!H344+'[25]PPNE5 cop'!H344+[26]PPNE5!H344</f>
        <v>0</v>
      </c>
      <c r="H344" s="37"/>
      <c r="I344" s="37">
        <f>+[10]PPNE5!J344+[11]PPNE5!J344+[12]PPNE5!J344+[13]PPNE5!J344+'[14]PPNE5 '!J344+[15]PPNE5!J344+[16]PPNE5!J344+[17]PPNE5!J344+[18]PPNE5!J344+[19]PPNE5!J344+[20]PPNE5!J344+[21]PPNE5!J344+[22]PPNE5!J344+[23]PPNE5!J344+[24]PPNE5!J344+'[25]PPNE5 cop'!J344+[26]PPNE5!J344</f>
        <v>0</v>
      </c>
      <c r="J344" s="63">
        <f>SUBTOTAL(9,G344:I344)</f>
        <v>0</v>
      </c>
      <c r="K344" s="64" t="str">
        <f>IFERROR(J344/$J$18*100,"0.00")</f>
        <v>0.00</v>
      </c>
    </row>
    <row r="345" spans="1:11" ht="12.75" x14ac:dyDescent="0.2">
      <c r="A345" s="555">
        <v>2</v>
      </c>
      <c r="B345" s="547">
        <v>4</v>
      </c>
      <c r="C345" s="547">
        <v>1</v>
      </c>
      <c r="D345" s="547">
        <v>2</v>
      </c>
      <c r="E345" s="547" t="s">
        <v>315</v>
      </c>
      <c r="F345" s="550" t="s">
        <v>378</v>
      </c>
      <c r="G345" s="37">
        <f>+[10]PPNE5!H345+[11]PPNE5!H345+[12]PPNE5!H345+[13]PPNE5!H345+'[14]PPNE5 '!H345+[15]PPNE5!H345+[16]PPNE5!H345+[17]PPNE5!H345+[18]PPNE5!H345+[19]PPNE5!H345+[20]PPNE5!H345+[21]PPNE5!H345+[22]PPNE5!H345+[23]PPNE5!H345+[24]PPNE5!H345+'[25]PPNE5 cop'!H345+[26]PPNE5!H345</f>
        <v>0</v>
      </c>
      <c r="H345" s="37"/>
      <c r="I345" s="37">
        <f>+[10]PPNE5!J345+[11]PPNE5!J345+[12]PPNE5!J345+[13]PPNE5!J345+'[14]PPNE5 '!J345+[15]PPNE5!J345+[16]PPNE5!J345+[17]PPNE5!J345+[18]PPNE5!J345+[19]PPNE5!J345+[20]PPNE5!J345+[21]PPNE5!J345+[22]PPNE5!J345+[23]PPNE5!J345+[24]PPNE5!J345+'[25]PPNE5 cop'!J345+[26]PPNE5!J345</f>
        <v>0</v>
      </c>
      <c r="J345" s="63">
        <f>SUBTOTAL(9,G345:I345)</f>
        <v>0</v>
      </c>
      <c r="K345" s="64" t="str">
        <f>IFERROR(J345/$J$18*100,"0.00")</f>
        <v>0.00</v>
      </c>
    </row>
    <row r="346" spans="1:11" ht="12.75" x14ac:dyDescent="0.2">
      <c r="A346" s="555">
        <v>2</v>
      </c>
      <c r="B346" s="547">
        <v>4</v>
      </c>
      <c r="C346" s="547">
        <v>1</v>
      </c>
      <c r="D346" s="547">
        <v>2</v>
      </c>
      <c r="E346" s="547" t="s">
        <v>316</v>
      </c>
      <c r="F346" s="550" t="s">
        <v>379</v>
      </c>
      <c r="G346" s="37">
        <f>+[10]PPNE5!H346+[11]PPNE5!H346+[12]PPNE5!H346+[13]PPNE5!H346+'[14]PPNE5 '!H346+[15]PPNE5!H346+[16]PPNE5!H346+[17]PPNE5!H346+[18]PPNE5!H346+[19]PPNE5!H346+[20]PPNE5!H346+[21]PPNE5!H346+[22]PPNE5!H346+[23]PPNE5!H346+[24]PPNE5!H346+'[25]PPNE5 cop'!H346+[26]PPNE5!H346</f>
        <v>0</v>
      </c>
      <c r="H346" s="37"/>
      <c r="I346" s="37">
        <f>+[10]PPNE5!J346+[11]PPNE5!J346+[12]PPNE5!J346+[13]PPNE5!J346+'[14]PPNE5 '!J346+[15]PPNE5!J346+[16]PPNE5!J346+[17]PPNE5!J346+[18]PPNE5!J346+[19]PPNE5!J346+[20]PPNE5!J346+[21]PPNE5!J346+[22]PPNE5!J346+[23]PPNE5!J346+[24]PPNE5!J346+'[25]PPNE5 cop'!J346+[26]PPNE5!J346</f>
        <v>0</v>
      </c>
      <c r="J346" s="63">
        <f>SUBTOTAL(9,G346:I346)</f>
        <v>0</v>
      </c>
      <c r="K346" s="64" t="str">
        <f>IFERROR(J346/$J$18*100,"0.00")</f>
        <v>0.00</v>
      </c>
    </row>
    <row r="347" spans="1:11" ht="12.75" x14ac:dyDescent="0.2">
      <c r="A347" s="543">
        <v>2</v>
      </c>
      <c r="B347" s="544">
        <v>4</v>
      </c>
      <c r="C347" s="544">
        <v>1</v>
      </c>
      <c r="D347" s="544">
        <v>4</v>
      </c>
      <c r="E347" s="547"/>
      <c r="F347" s="567" t="s">
        <v>380</v>
      </c>
      <c r="G347" s="41">
        <f>+G348+G349</f>
        <v>0</v>
      </c>
      <c r="H347" s="41">
        <f>+H348+H349</f>
        <v>0</v>
      </c>
      <c r="I347" s="41">
        <f>+I348+I349</f>
        <v>0</v>
      </c>
      <c r="J347" s="41">
        <f>+J348+J349</f>
        <v>0</v>
      </c>
      <c r="K347" s="42">
        <f>+K348+K349</f>
        <v>0</v>
      </c>
    </row>
    <row r="348" spans="1:11" ht="12.75" x14ac:dyDescent="0.2">
      <c r="A348" s="43">
        <v>2</v>
      </c>
      <c r="B348" s="44">
        <v>4</v>
      </c>
      <c r="C348" s="44">
        <v>1</v>
      </c>
      <c r="D348" s="44">
        <v>4</v>
      </c>
      <c r="E348" s="547" t="s">
        <v>314</v>
      </c>
      <c r="F348" s="45" t="s">
        <v>381</v>
      </c>
      <c r="G348" s="37">
        <f>+[10]PPNE5!H348+[11]PPNE5!H348+[12]PPNE5!H348+[13]PPNE5!H348+'[14]PPNE5 '!H348+[15]PPNE5!H348+[16]PPNE5!H348+[17]PPNE5!H348+[18]PPNE5!H348+[19]PPNE5!H348+[20]PPNE5!H348+[21]PPNE5!H348+[22]PPNE5!H348+[23]PPNE5!H348+[24]PPNE5!H348+'[25]PPNE5 cop'!H348+[26]PPNE5!H348</f>
        <v>0</v>
      </c>
      <c r="H348" s="37"/>
      <c r="I348" s="37">
        <f>+[10]PPNE5!J348+[11]PPNE5!J348+[12]PPNE5!J348+[13]PPNE5!J348+'[14]PPNE5 '!J348+[15]PPNE5!J348+[16]PPNE5!J348+[17]PPNE5!J348+[18]PPNE5!J348+[19]PPNE5!J348+[20]PPNE5!J348+[21]PPNE5!J348+[22]PPNE5!J348+[23]PPNE5!J348+[24]PPNE5!J348+'[25]PPNE5 cop'!J348+[26]PPNE5!J348</f>
        <v>0</v>
      </c>
      <c r="J348" s="63">
        <f>SUBTOTAL(9,G348:I348)</f>
        <v>0</v>
      </c>
      <c r="K348" s="64" t="str">
        <f>IFERROR(J348/$J$18*100,"0.00")</f>
        <v>0.00</v>
      </c>
    </row>
    <row r="349" spans="1:11" ht="12.75" x14ac:dyDescent="0.2">
      <c r="A349" s="555">
        <v>2</v>
      </c>
      <c r="B349" s="547">
        <v>4</v>
      </c>
      <c r="C349" s="547">
        <v>1</v>
      </c>
      <c r="D349" s="547">
        <v>4</v>
      </c>
      <c r="E349" s="547" t="s">
        <v>315</v>
      </c>
      <c r="F349" s="550" t="s">
        <v>382</v>
      </c>
      <c r="G349" s="37">
        <f>+[10]PPNE5!H349+[11]PPNE5!H349+[12]PPNE5!H349+[13]PPNE5!H349+'[14]PPNE5 '!H349+[15]PPNE5!H349+[16]PPNE5!H349+[17]PPNE5!H349+[18]PPNE5!H349+[19]PPNE5!H349+[20]PPNE5!H349+[21]PPNE5!H349+[22]PPNE5!H349+[23]PPNE5!H349+[24]PPNE5!H349+'[25]PPNE5 cop'!H349+[26]PPNE5!H349</f>
        <v>0</v>
      </c>
      <c r="H349" s="37"/>
      <c r="I349" s="37">
        <f>+[10]PPNE5!J349+[11]PPNE5!J349+[12]PPNE5!J349+[13]PPNE5!J349+'[14]PPNE5 '!J349+[15]PPNE5!J349+[16]PPNE5!J349+[17]PPNE5!J349+[18]PPNE5!J349+[19]PPNE5!J349+[20]PPNE5!J349+[21]PPNE5!J349+[22]PPNE5!J349+[23]PPNE5!J349+[24]PPNE5!J349+'[25]PPNE5 cop'!J349+[26]PPNE5!J349</f>
        <v>0</v>
      </c>
      <c r="J349" s="63">
        <f>SUBTOTAL(9,G349:I349)</f>
        <v>0</v>
      </c>
      <c r="K349" s="64" t="str">
        <f>IFERROR(J349/$J$18*100,"0.00")</f>
        <v>0.00</v>
      </c>
    </row>
    <row r="350" spans="1:11" ht="12.75" x14ac:dyDescent="0.2">
      <c r="A350" s="557">
        <v>2</v>
      </c>
      <c r="B350" s="544">
        <v>4</v>
      </c>
      <c r="C350" s="544">
        <v>1</v>
      </c>
      <c r="D350" s="544">
        <v>5</v>
      </c>
      <c r="E350" s="544"/>
      <c r="F350" s="567" t="s">
        <v>383</v>
      </c>
      <c r="G350" s="35">
        <f>+G351</f>
        <v>0</v>
      </c>
      <c r="H350" s="35">
        <f>+H351</f>
        <v>0</v>
      </c>
      <c r="I350" s="35">
        <f>+I351</f>
        <v>0</v>
      </c>
      <c r="J350" s="35">
        <f>+J351</f>
        <v>0</v>
      </c>
      <c r="K350" s="36" t="str">
        <f>+K351</f>
        <v>0.00</v>
      </c>
    </row>
    <row r="351" spans="1:11" ht="12.75" x14ac:dyDescent="0.2">
      <c r="A351" s="555">
        <v>2</v>
      </c>
      <c r="B351" s="547">
        <v>4</v>
      </c>
      <c r="C351" s="547">
        <v>1</v>
      </c>
      <c r="D351" s="547">
        <v>5</v>
      </c>
      <c r="E351" s="547" t="s">
        <v>314</v>
      </c>
      <c r="F351" s="550" t="s">
        <v>383</v>
      </c>
      <c r="G351" s="37">
        <f>+[10]PPNE5!H351+[11]PPNE5!H351+[12]PPNE5!H351+[13]PPNE5!H351+'[14]PPNE5 '!H351+[15]PPNE5!H351+[16]PPNE5!H351+[17]PPNE5!H351+[18]PPNE5!H351+[19]PPNE5!H351+[20]PPNE5!H351+[21]PPNE5!H351+[22]PPNE5!H351+[23]PPNE5!H351+[24]PPNE5!H351+'[25]PPNE5 cop'!H351+[26]PPNE5!H351</f>
        <v>0</v>
      </c>
      <c r="H351" s="37"/>
      <c r="I351" s="37">
        <f>+[10]PPNE5!J351+[11]PPNE5!J351+[12]PPNE5!J351+[13]PPNE5!J351+'[14]PPNE5 '!J351+[15]PPNE5!J351+[16]PPNE5!J351+[17]PPNE5!J351+[18]PPNE5!J351+[19]PPNE5!J351+[20]PPNE5!J351+[21]PPNE5!J351+[22]PPNE5!J351+[23]PPNE5!J351+[24]PPNE5!J351+'[25]PPNE5 cop'!J351+[26]PPNE5!J351</f>
        <v>0</v>
      </c>
      <c r="J351" s="63">
        <f>SUBTOTAL(9,G351:I351)</f>
        <v>0</v>
      </c>
      <c r="K351" s="64" t="str">
        <f>IFERROR(J351/$J$18*100,"0.00")</f>
        <v>0.00</v>
      </c>
    </row>
    <row r="352" spans="1:11" ht="12.75" x14ac:dyDescent="0.2">
      <c r="A352" s="543">
        <v>2</v>
      </c>
      <c r="B352" s="544">
        <v>4</v>
      </c>
      <c r="C352" s="544">
        <v>1</v>
      </c>
      <c r="D352" s="544">
        <v>6</v>
      </c>
      <c r="E352" s="547"/>
      <c r="F352" s="567" t="s">
        <v>384</v>
      </c>
      <c r="G352" s="41">
        <f>+G353</f>
        <v>0</v>
      </c>
      <c r="H352" s="41">
        <f>+H353</f>
        <v>0</v>
      </c>
      <c r="I352" s="41">
        <f>+I353</f>
        <v>0</v>
      </c>
      <c r="J352" s="41">
        <f>+J353</f>
        <v>0</v>
      </c>
      <c r="K352" s="42" t="str">
        <f>+K353</f>
        <v>0.00</v>
      </c>
    </row>
    <row r="353" spans="1:11" ht="12.75" x14ac:dyDescent="0.2">
      <c r="A353" s="555">
        <v>2</v>
      </c>
      <c r="B353" s="547">
        <v>4</v>
      </c>
      <c r="C353" s="547">
        <v>1</v>
      </c>
      <c r="D353" s="547">
        <v>6</v>
      </c>
      <c r="E353" s="547" t="s">
        <v>314</v>
      </c>
      <c r="F353" s="550" t="s">
        <v>385</v>
      </c>
      <c r="G353" s="37">
        <f>+[10]PPNE5!H353+[11]PPNE5!H353+[12]PPNE5!H353+[13]PPNE5!H353+'[14]PPNE5 '!H353+[15]PPNE5!H353+[16]PPNE5!H353+[17]PPNE5!H353+[18]PPNE5!H353+[19]PPNE5!H353+[20]PPNE5!H353+[21]PPNE5!H353+[22]PPNE5!H353+[23]PPNE5!H353+[24]PPNE5!H353+'[25]PPNE5 cop'!H353+[26]PPNE5!H353</f>
        <v>0</v>
      </c>
      <c r="H353" s="37"/>
      <c r="I353" s="37">
        <f>+[10]PPNE5!J353+[11]PPNE5!J353+[12]PPNE5!J353+[13]PPNE5!J353+'[14]PPNE5 '!J353+[15]PPNE5!J353+[16]PPNE5!J353+[17]PPNE5!J353+[18]PPNE5!J353+[19]PPNE5!J353+[20]PPNE5!J353+[21]PPNE5!J353+[22]PPNE5!J353+[23]PPNE5!J353+[24]PPNE5!J353+'[25]PPNE5 cop'!J353+[26]PPNE5!J353</f>
        <v>0</v>
      </c>
      <c r="J353" s="63">
        <f>SUBTOTAL(9,G353:I353)</f>
        <v>0</v>
      </c>
      <c r="K353" s="64" t="str">
        <f>IFERROR(J353/$J$18*100,"0.00")</f>
        <v>0.00</v>
      </c>
    </row>
    <row r="354" spans="1:11" ht="12.75" x14ac:dyDescent="0.2">
      <c r="A354" s="540">
        <v>2</v>
      </c>
      <c r="B354" s="541">
        <v>4</v>
      </c>
      <c r="C354" s="541">
        <v>2</v>
      </c>
      <c r="D354" s="541"/>
      <c r="E354" s="541"/>
      <c r="F354" s="542" t="s">
        <v>386</v>
      </c>
      <c r="G354" s="33">
        <f>+G355+G357+G361</f>
        <v>0</v>
      </c>
      <c r="H354" s="33">
        <f>+H355+H357+H361</f>
        <v>0</v>
      </c>
      <c r="I354" s="33">
        <f>+I355+I357+I361</f>
        <v>0</v>
      </c>
      <c r="J354" s="33">
        <f>+J355+J357+J361</f>
        <v>0</v>
      </c>
      <c r="K354" s="34">
        <f>+K355+K357+K361</f>
        <v>0</v>
      </c>
    </row>
    <row r="355" spans="1:11" ht="12.75" x14ac:dyDescent="0.2">
      <c r="A355" s="543">
        <v>2</v>
      </c>
      <c r="B355" s="544">
        <v>4</v>
      </c>
      <c r="C355" s="544">
        <v>2</v>
      </c>
      <c r="D355" s="544">
        <v>1</v>
      </c>
      <c r="E355" s="547"/>
      <c r="F355" s="551" t="s">
        <v>387</v>
      </c>
      <c r="G355" s="41">
        <f>+G356</f>
        <v>0</v>
      </c>
      <c r="H355" s="41">
        <f>+H356</f>
        <v>0</v>
      </c>
      <c r="I355" s="41">
        <f>+I356</f>
        <v>0</v>
      </c>
      <c r="J355" s="41">
        <f>+J356</f>
        <v>0</v>
      </c>
      <c r="K355" s="42" t="str">
        <f>+K356</f>
        <v>0.00</v>
      </c>
    </row>
    <row r="356" spans="1:11" ht="12.75" x14ac:dyDescent="0.2">
      <c r="A356" s="546">
        <v>2</v>
      </c>
      <c r="B356" s="547">
        <v>4</v>
      </c>
      <c r="C356" s="547">
        <v>2</v>
      </c>
      <c r="D356" s="547">
        <v>1</v>
      </c>
      <c r="E356" s="547" t="s">
        <v>314</v>
      </c>
      <c r="F356" s="550" t="s">
        <v>388</v>
      </c>
      <c r="G356" s="37">
        <f>+[10]PPNE5!H356+[11]PPNE5!H356+[12]PPNE5!H356+[13]PPNE5!H356+'[14]PPNE5 '!H356+[15]PPNE5!H356+[16]PPNE5!H356+[17]PPNE5!H356+[18]PPNE5!H356+[19]PPNE5!H356+[20]PPNE5!H356+[21]PPNE5!H356+[22]PPNE5!H356+[23]PPNE5!H356+[24]PPNE5!H356+'[25]PPNE5 cop'!H356+[26]PPNE5!H356</f>
        <v>0</v>
      </c>
      <c r="H356" s="37"/>
      <c r="I356" s="37">
        <f>+[10]PPNE5!J356+[11]PPNE5!J356+[12]PPNE5!J356+[13]PPNE5!J356+'[14]PPNE5 '!J356+[15]PPNE5!J356+[16]PPNE5!J356+[17]PPNE5!J356+[18]PPNE5!J356+[19]PPNE5!J356+[20]PPNE5!J356+[21]PPNE5!J356+[22]PPNE5!J356+[23]PPNE5!J356+[24]PPNE5!J356+'[25]PPNE5 cop'!J356+[26]PPNE5!J356</f>
        <v>0</v>
      </c>
      <c r="J356" s="63">
        <f>SUBTOTAL(9,G356:I356)</f>
        <v>0</v>
      </c>
      <c r="K356" s="64" t="str">
        <f>IFERROR(J356/$J$18*100,"0.00")</f>
        <v>0.00</v>
      </c>
    </row>
    <row r="357" spans="1:11" ht="12.75" x14ac:dyDescent="0.2">
      <c r="A357" s="543">
        <v>2</v>
      </c>
      <c r="B357" s="544">
        <v>4</v>
      </c>
      <c r="C357" s="544">
        <v>2</v>
      </c>
      <c r="D357" s="544">
        <v>2</v>
      </c>
      <c r="E357" s="547"/>
      <c r="F357" s="567" t="s">
        <v>389</v>
      </c>
      <c r="G357" s="35">
        <f>+G358+G359+G360</f>
        <v>0</v>
      </c>
      <c r="H357" s="35">
        <f>+H358+H359+H360</f>
        <v>0</v>
      </c>
      <c r="I357" s="35">
        <f>+I358+I359+I360</f>
        <v>0</v>
      </c>
      <c r="J357" s="35">
        <f>+J358+J359+J360</f>
        <v>0</v>
      </c>
      <c r="K357" s="36">
        <f>+K358+K359+K360</f>
        <v>0</v>
      </c>
    </row>
    <row r="358" spans="1:11" ht="22.5" x14ac:dyDescent="0.2">
      <c r="A358" s="546">
        <v>2</v>
      </c>
      <c r="B358" s="547">
        <v>4</v>
      </c>
      <c r="C358" s="547">
        <v>2</v>
      </c>
      <c r="D358" s="547">
        <v>2</v>
      </c>
      <c r="E358" s="547" t="s">
        <v>314</v>
      </c>
      <c r="F358" s="550" t="s">
        <v>390</v>
      </c>
      <c r="G358" s="37">
        <f>+[10]PPNE5!H358+[11]PPNE5!H358+[12]PPNE5!H358+[13]PPNE5!H358+'[14]PPNE5 '!H358+[15]PPNE5!H358+[16]PPNE5!H358+[17]PPNE5!H358+[18]PPNE5!H358+[19]PPNE5!H358+[20]PPNE5!H358+[21]PPNE5!H358+[22]PPNE5!H358+[23]PPNE5!H358+[24]PPNE5!H358+'[25]PPNE5 cop'!H358+[26]PPNE5!H358</f>
        <v>0</v>
      </c>
      <c r="H358" s="37"/>
      <c r="I358" s="37">
        <f>+[10]PPNE5!J358+[11]PPNE5!J358+[12]PPNE5!J358+[13]PPNE5!J358+'[14]PPNE5 '!J358+[15]PPNE5!J358+[16]PPNE5!J358+[17]PPNE5!J358+[18]PPNE5!J358+[19]PPNE5!J358+[20]PPNE5!J358+[21]PPNE5!J358+[22]PPNE5!J358+[23]PPNE5!J358+[24]PPNE5!J358+'[25]PPNE5 cop'!J358+[26]PPNE5!J358</f>
        <v>0</v>
      </c>
      <c r="J358" s="63">
        <f>SUBTOTAL(9,G358:I358)</f>
        <v>0</v>
      </c>
      <c r="K358" s="64" t="str">
        <f>IFERROR(J358/$J$18*100,"0.00")</f>
        <v>0.00</v>
      </c>
    </row>
    <row r="359" spans="1:11" ht="22.5" x14ac:dyDescent="0.2">
      <c r="A359" s="546">
        <v>2</v>
      </c>
      <c r="B359" s="547">
        <v>4</v>
      </c>
      <c r="C359" s="547">
        <v>2</v>
      </c>
      <c r="D359" s="547">
        <v>2</v>
      </c>
      <c r="E359" s="547" t="s">
        <v>315</v>
      </c>
      <c r="F359" s="550" t="s">
        <v>391</v>
      </c>
      <c r="G359" s="37">
        <f>+[10]PPNE5!H359+[11]PPNE5!H359+[12]PPNE5!H359+[13]PPNE5!H359+'[14]PPNE5 '!H359+[15]PPNE5!H359+[16]PPNE5!H359+[17]PPNE5!H359+[18]PPNE5!H359+[19]PPNE5!H359+[20]PPNE5!H359+[21]PPNE5!H359+[22]PPNE5!H359+[23]PPNE5!H359+[24]PPNE5!H359+'[25]PPNE5 cop'!H359+[26]PPNE5!H359</f>
        <v>0</v>
      </c>
      <c r="H359" s="37"/>
      <c r="I359" s="37">
        <f>+[10]PPNE5!J359+[11]PPNE5!J359+[12]PPNE5!J359+[13]PPNE5!J359+'[14]PPNE5 '!J359+[15]PPNE5!J359+[16]PPNE5!J359+[17]PPNE5!J359+[18]PPNE5!J359+[19]PPNE5!J359+[20]PPNE5!J359+[21]PPNE5!J359+[22]PPNE5!J359+[23]PPNE5!J359+[24]PPNE5!J359+'[25]PPNE5 cop'!J359+[26]PPNE5!J359</f>
        <v>0</v>
      </c>
      <c r="J359" s="63">
        <f>SUBTOTAL(9,G359:I359)</f>
        <v>0</v>
      </c>
      <c r="K359" s="64" t="str">
        <f>IFERROR(J359/$J$18*100,"0.00")</f>
        <v>0.00</v>
      </c>
    </row>
    <row r="360" spans="1:11" ht="22.5" x14ac:dyDescent="0.2">
      <c r="A360" s="546">
        <v>2</v>
      </c>
      <c r="B360" s="547">
        <v>4</v>
      </c>
      <c r="C360" s="547">
        <v>2</v>
      </c>
      <c r="D360" s="547">
        <v>2</v>
      </c>
      <c r="E360" s="547" t="s">
        <v>316</v>
      </c>
      <c r="F360" s="550" t="s">
        <v>392</v>
      </c>
      <c r="G360" s="37">
        <f>+[10]PPNE5!H360+[11]PPNE5!H360+[12]PPNE5!H360+[13]PPNE5!H360+'[14]PPNE5 '!H360+[15]PPNE5!H360+[16]PPNE5!H360+[17]PPNE5!H360+[18]PPNE5!H360+[19]PPNE5!H360+[20]PPNE5!H360+[21]PPNE5!H360+[22]PPNE5!H360+[23]PPNE5!H360+[24]PPNE5!H360+'[25]PPNE5 cop'!H360+[26]PPNE5!H360</f>
        <v>0</v>
      </c>
      <c r="H360" s="37"/>
      <c r="I360" s="37">
        <f>+[10]PPNE5!J360+[11]PPNE5!J360+[12]PPNE5!J360+[13]PPNE5!J360+'[14]PPNE5 '!J360+[15]PPNE5!J360+[16]PPNE5!J360+[17]PPNE5!J360+[18]PPNE5!J360+[19]PPNE5!J360+[20]PPNE5!J360+[21]PPNE5!J360+[22]PPNE5!J360+[23]PPNE5!J360+[24]PPNE5!J360+'[25]PPNE5 cop'!J360+[26]PPNE5!J360</f>
        <v>0</v>
      </c>
      <c r="J360" s="63">
        <f>SUBTOTAL(9,G360:I360)</f>
        <v>0</v>
      </c>
      <c r="K360" s="64" t="str">
        <f>IFERROR(J360/$J$18*100,"0.00")</f>
        <v>0.00</v>
      </c>
    </row>
    <row r="361" spans="1:11" ht="12.75" x14ac:dyDescent="0.2">
      <c r="A361" s="551">
        <v>2</v>
      </c>
      <c r="B361" s="544">
        <v>4</v>
      </c>
      <c r="C361" s="544">
        <v>2</v>
      </c>
      <c r="D361" s="544">
        <v>3</v>
      </c>
      <c r="E361" s="544"/>
      <c r="F361" s="567" t="s">
        <v>393</v>
      </c>
      <c r="G361" s="40">
        <f>G362+G363+G364</f>
        <v>0</v>
      </c>
      <c r="H361" s="40">
        <f>H362+H363+H364</f>
        <v>0</v>
      </c>
      <c r="I361" s="40">
        <f>I362+I363+I364</f>
        <v>0</v>
      </c>
      <c r="J361" s="41">
        <f>J362+J363+J364</f>
        <v>0</v>
      </c>
      <c r="K361" s="42">
        <f>K362+K363+K364</f>
        <v>0</v>
      </c>
    </row>
    <row r="362" spans="1:11" ht="22.5" x14ac:dyDescent="0.2">
      <c r="A362" s="548">
        <v>2</v>
      </c>
      <c r="B362" s="547">
        <v>4</v>
      </c>
      <c r="C362" s="547">
        <v>2</v>
      </c>
      <c r="D362" s="547">
        <v>3</v>
      </c>
      <c r="E362" s="547" t="s">
        <v>314</v>
      </c>
      <c r="F362" s="550" t="s">
        <v>394</v>
      </c>
      <c r="G362" s="37">
        <f>+[10]PPNE5!H362+[11]PPNE5!H362+[12]PPNE5!H362+[13]PPNE5!H362+'[14]PPNE5 '!H362+[15]PPNE5!H362+[16]PPNE5!H362+[17]PPNE5!H362+[18]PPNE5!H362+[19]PPNE5!H362+[20]PPNE5!H362+[21]PPNE5!H362+[22]PPNE5!H362+[23]PPNE5!H362+[24]PPNE5!H362+'[25]PPNE5 cop'!H362+[26]PPNE5!H362</f>
        <v>0</v>
      </c>
      <c r="H362" s="37"/>
      <c r="I362" s="37">
        <f>+[10]PPNE5!J362+[11]PPNE5!J362+[12]PPNE5!J362+[13]PPNE5!J362+'[14]PPNE5 '!J362+[15]PPNE5!J362+[16]PPNE5!J362+[17]PPNE5!J362+[18]PPNE5!J362+[19]PPNE5!J362+[20]PPNE5!J362+[21]PPNE5!J362+[22]PPNE5!J362+[23]PPNE5!J362+[24]PPNE5!J362+'[25]PPNE5 cop'!J362+[26]PPNE5!J362</f>
        <v>0</v>
      </c>
      <c r="J362" s="63">
        <f>SUBTOTAL(9,G362:I362)</f>
        <v>0</v>
      </c>
      <c r="K362" s="64" t="str">
        <f>IFERROR(J362/$J$18*100,"0.00")</f>
        <v>0.00</v>
      </c>
    </row>
    <row r="363" spans="1:11" ht="12.75" x14ac:dyDescent="0.2">
      <c r="A363" s="548">
        <v>2</v>
      </c>
      <c r="B363" s="547">
        <v>4</v>
      </c>
      <c r="C363" s="547">
        <v>2</v>
      </c>
      <c r="D363" s="547">
        <v>3</v>
      </c>
      <c r="E363" s="547" t="s">
        <v>315</v>
      </c>
      <c r="F363" s="550" t="s">
        <v>395</v>
      </c>
      <c r="G363" s="37">
        <f>+[10]PPNE5!H363+[11]PPNE5!H363+[12]PPNE5!H363+[13]PPNE5!H363+'[14]PPNE5 '!H363+[15]PPNE5!H363+[16]PPNE5!H363+[17]PPNE5!H363+[18]PPNE5!H363+[19]PPNE5!H363+[20]PPNE5!H363+[21]PPNE5!H363+[22]PPNE5!H363+[23]PPNE5!H363+[24]PPNE5!H363+'[25]PPNE5 cop'!H363+[26]PPNE5!H363</f>
        <v>0</v>
      </c>
      <c r="H363" s="37"/>
      <c r="I363" s="37">
        <f>+[10]PPNE5!J363+[11]PPNE5!J363+[12]PPNE5!J363+[13]PPNE5!J363+'[14]PPNE5 '!J363+[15]PPNE5!J363+[16]PPNE5!J363+[17]PPNE5!J363+[18]PPNE5!J363+[19]PPNE5!J363+[20]PPNE5!J363+[21]PPNE5!J363+[22]PPNE5!J363+[23]PPNE5!J363+[24]PPNE5!J363+'[25]PPNE5 cop'!J363+[26]PPNE5!J363</f>
        <v>0</v>
      </c>
      <c r="J363" s="63">
        <f>SUBTOTAL(9,G363:I363)</f>
        <v>0</v>
      </c>
      <c r="K363" s="64" t="str">
        <f>IFERROR(J363/$J$18*100,"0.00")</f>
        <v>0.00</v>
      </c>
    </row>
    <row r="364" spans="1:11" ht="22.5" x14ac:dyDescent="0.2">
      <c r="A364" s="548">
        <v>2</v>
      </c>
      <c r="B364" s="547">
        <v>4</v>
      </c>
      <c r="C364" s="547">
        <v>2</v>
      </c>
      <c r="D364" s="547">
        <v>3</v>
      </c>
      <c r="E364" s="547" t="s">
        <v>316</v>
      </c>
      <c r="F364" s="550" t="s">
        <v>396</v>
      </c>
      <c r="G364" s="37">
        <f>+[10]PPNE5!H364+[11]PPNE5!H364+[12]PPNE5!H364+[13]PPNE5!H364+'[14]PPNE5 '!H364+[15]PPNE5!H364+[16]PPNE5!H364+[17]PPNE5!H364+[18]PPNE5!H364+[19]PPNE5!H364+[20]PPNE5!H364+[21]PPNE5!H364+[22]PPNE5!H364+[23]PPNE5!H364+[24]PPNE5!H364+'[25]PPNE5 cop'!H364+[26]PPNE5!H364</f>
        <v>0</v>
      </c>
      <c r="H364" s="37"/>
      <c r="I364" s="37">
        <f>+[10]PPNE5!J364+[11]PPNE5!J364+[12]PPNE5!J364+[13]PPNE5!J364+'[14]PPNE5 '!J364+[15]PPNE5!J364+[16]PPNE5!J364+[17]PPNE5!J364+[18]PPNE5!J364+[19]PPNE5!J364+[20]PPNE5!J364+[21]PPNE5!J364+[22]PPNE5!J364+[23]PPNE5!J364+[24]PPNE5!J364+'[25]PPNE5 cop'!J364+[26]PPNE5!J364</f>
        <v>0</v>
      </c>
      <c r="J364" s="63">
        <f>SUBTOTAL(9,G364:I364)</f>
        <v>0</v>
      </c>
      <c r="K364" s="64" t="str">
        <f>IFERROR(J364/$J$18*100,"0.00")</f>
        <v>0.00</v>
      </c>
    </row>
    <row r="365" spans="1:11" ht="12.75" x14ac:dyDescent="0.2">
      <c r="A365" s="540">
        <v>2</v>
      </c>
      <c r="B365" s="541">
        <v>4</v>
      </c>
      <c r="C365" s="541">
        <v>4</v>
      </c>
      <c r="D365" s="541"/>
      <c r="E365" s="541"/>
      <c r="F365" s="542" t="s">
        <v>397</v>
      </c>
      <c r="G365" s="33">
        <f>+G366</f>
        <v>0</v>
      </c>
      <c r="H365" s="33">
        <f>+H366</f>
        <v>0</v>
      </c>
      <c r="I365" s="33">
        <f>+I366</f>
        <v>0</v>
      </c>
      <c r="J365" s="33">
        <f>+J366</f>
        <v>0</v>
      </c>
      <c r="K365" s="34">
        <f>+K366</f>
        <v>0</v>
      </c>
    </row>
    <row r="366" spans="1:11" ht="12.75" x14ac:dyDescent="0.2">
      <c r="A366" s="551">
        <v>2</v>
      </c>
      <c r="B366" s="544">
        <v>4</v>
      </c>
      <c r="C366" s="544">
        <v>4</v>
      </c>
      <c r="D366" s="544">
        <v>1</v>
      </c>
      <c r="E366" s="544"/>
      <c r="F366" s="567" t="s">
        <v>398</v>
      </c>
      <c r="G366" s="40">
        <f>+G367+G368+G369</f>
        <v>0</v>
      </c>
      <c r="H366" s="40">
        <f>+H367+H368+H369</f>
        <v>0</v>
      </c>
      <c r="I366" s="40">
        <f>+I367+I368+I369</f>
        <v>0</v>
      </c>
      <c r="J366" s="41">
        <f>+J367+J368+J369</f>
        <v>0</v>
      </c>
      <c r="K366" s="42">
        <f>+K367+K368+K369</f>
        <v>0</v>
      </c>
    </row>
    <row r="367" spans="1:11" ht="22.5" x14ac:dyDescent="0.2">
      <c r="A367" s="548">
        <v>2</v>
      </c>
      <c r="B367" s="547">
        <v>4</v>
      </c>
      <c r="C367" s="547">
        <v>4</v>
      </c>
      <c r="D367" s="547">
        <v>1</v>
      </c>
      <c r="E367" s="547" t="s">
        <v>314</v>
      </c>
      <c r="F367" s="550" t="s">
        <v>399</v>
      </c>
      <c r="G367" s="37">
        <f>+[10]PPNE5!H367+[11]PPNE5!H367+[12]PPNE5!H367+[13]PPNE5!H367+'[14]PPNE5 '!H367+[15]PPNE5!H367+[16]PPNE5!H367+[17]PPNE5!H367+[18]PPNE5!H367+[19]PPNE5!H367+[20]PPNE5!H367+[21]PPNE5!H367+[22]PPNE5!H367+[23]PPNE5!H367+[24]PPNE5!H367+'[25]PPNE5 cop'!H367+[26]PPNE5!H367</f>
        <v>0</v>
      </c>
      <c r="H367" s="37"/>
      <c r="I367" s="37">
        <f>+[10]PPNE5!J367+[11]PPNE5!J367+[12]PPNE5!J367+[13]PPNE5!J367+'[14]PPNE5 '!J367+[15]PPNE5!J367+[16]PPNE5!J367+[17]PPNE5!J367+[18]PPNE5!J367+[19]PPNE5!J367+[20]PPNE5!J367+[21]PPNE5!J367+[22]PPNE5!J367+[23]PPNE5!J367+[24]PPNE5!J367+'[25]PPNE5 cop'!J367+[26]PPNE5!J367</f>
        <v>0</v>
      </c>
      <c r="J367" s="63">
        <f>SUBTOTAL(9,G367:I367)</f>
        <v>0</v>
      </c>
      <c r="K367" s="64" t="str">
        <f>IFERROR(J367/$J$18*100,"0.00")</f>
        <v>0.00</v>
      </c>
    </row>
    <row r="368" spans="1:11" ht="12.75" x14ac:dyDescent="0.2">
      <c r="A368" s="548">
        <v>2</v>
      </c>
      <c r="B368" s="547">
        <v>4</v>
      </c>
      <c r="C368" s="547">
        <v>4</v>
      </c>
      <c r="D368" s="547">
        <v>1</v>
      </c>
      <c r="E368" s="547" t="s">
        <v>315</v>
      </c>
      <c r="F368" s="550" t="s">
        <v>400</v>
      </c>
      <c r="G368" s="37">
        <f>+[10]PPNE5!H368+[11]PPNE5!H368+[12]PPNE5!H368+[13]PPNE5!H368+'[14]PPNE5 '!H368+[15]PPNE5!H368+[16]PPNE5!H368+[17]PPNE5!H368+[18]PPNE5!H368+[19]PPNE5!H368+[20]PPNE5!H368+[21]PPNE5!H368+[22]PPNE5!H368+[23]PPNE5!H368+[24]PPNE5!H368+'[25]PPNE5 cop'!H368+[26]PPNE5!H368</f>
        <v>0</v>
      </c>
      <c r="H368" s="37"/>
      <c r="I368" s="37">
        <f>+[10]PPNE5!J368+[11]PPNE5!J368+[12]PPNE5!J368+[13]PPNE5!J368+'[14]PPNE5 '!J368+[15]PPNE5!J368+[16]PPNE5!J368+[17]PPNE5!J368+[18]PPNE5!J368+[19]PPNE5!J368+[20]PPNE5!J368+[21]PPNE5!J368+[22]PPNE5!J368+[23]PPNE5!J368+[24]PPNE5!J368+'[25]PPNE5 cop'!J368+[26]PPNE5!J368</f>
        <v>0</v>
      </c>
      <c r="J368" s="63">
        <f>SUBTOTAL(9,G368:I368)</f>
        <v>0</v>
      </c>
      <c r="K368" s="64" t="str">
        <f>IFERROR(J368/$J$18*100,"0.00")</f>
        <v>0.00</v>
      </c>
    </row>
    <row r="369" spans="1:11" ht="22.5" x14ac:dyDescent="0.2">
      <c r="A369" s="548">
        <v>2</v>
      </c>
      <c r="B369" s="547">
        <v>4</v>
      </c>
      <c r="C369" s="547">
        <v>4</v>
      </c>
      <c r="D369" s="547">
        <v>1</v>
      </c>
      <c r="E369" s="547" t="s">
        <v>316</v>
      </c>
      <c r="F369" s="550" t="s">
        <v>401</v>
      </c>
      <c r="G369" s="37">
        <f>+[10]PPNE5!H369+[11]PPNE5!H369+[12]PPNE5!H369+[13]PPNE5!H369+'[14]PPNE5 '!H369+[15]PPNE5!H369+[16]PPNE5!H369+[17]PPNE5!H369+[18]PPNE5!H369+[19]PPNE5!H369+[20]PPNE5!H369+[21]PPNE5!H369+[22]PPNE5!H369+[23]PPNE5!H369+[24]PPNE5!H369+'[25]PPNE5 cop'!H369+[26]PPNE5!H369</f>
        <v>0</v>
      </c>
      <c r="H369" s="37"/>
      <c r="I369" s="37">
        <f>+[10]PPNE5!J369+[11]PPNE5!J369+[12]PPNE5!J369+[13]PPNE5!J369+'[14]PPNE5 '!J369+[15]PPNE5!J369+[16]PPNE5!J369+[17]PPNE5!J369+[18]PPNE5!J369+[19]PPNE5!J369+[20]PPNE5!J369+[21]PPNE5!J369+[22]PPNE5!J369+[23]PPNE5!J369+[24]PPNE5!J369+'[25]PPNE5 cop'!J369+[26]PPNE5!J369</f>
        <v>0</v>
      </c>
      <c r="J369" s="63">
        <f>SUBTOTAL(9,G369:I369)</f>
        <v>0</v>
      </c>
      <c r="K369" s="64" t="str">
        <f>IFERROR(J369/$J$18*100,"0.00")</f>
        <v>0.00</v>
      </c>
    </row>
    <row r="370" spans="1:11" ht="12.75" x14ac:dyDescent="0.2">
      <c r="A370" s="540">
        <v>2</v>
      </c>
      <c r="B370" s="541">
        <v>4</v>
      </c>
      <c r="C370" s="541">
        <v>6</v>
      </c>
      <c r="D370" s="541"/>
      <c r="E370" s="541"/>
      <c r="F370" s="542" t="s">
        <v>402</v>
      </c>
      <c r="G370" s="33">
        <f>+G371+G373+G375+G377</f>
        <v>0</v>
      </c>
      <c r="H370" s="33">
        <f>+H371+H373+H375+H377</f>
        <v>0</v>
      </c>
      <c r="I370" s="33">
        <f>+I371+I373+I375+I377</f>
        <v>0</v>
      </c>
      <c r="J370" s="33">
        <f>+J371+J373+J375+J377</f>
        <v>0</v>
      </c>
      <c r="K370" s="34">
        <f>+K371+K373+K375+K377</f>
        <v>0</v>
      </c>
    </row>
    <row r="371" spans="1:11" ht="12.75" x14ac:dyDescent="0.2">
      <c r="A371" s="557">
        <v>2</v>
      </c>
      <c r="B371" s="544">
        <v>4</v>
      </c>
      <c r="C371" s="544">
        <v>6</v>
      </c>
      <c r="D371" s="544">
        <v>1</v>
      </c>
      <c r="E371" s="544"/>
      <c r="F371" s="567" t="s">
        <v>403</v>
      </c>
      <c r="G371" s="41">
        <f>+G372</f>
        <v>0</v>
      </c>
      <c r="H371" s="41">
        <f>+H372</f>
        <v>0</v>
      </c>
      <c r="I371" s="41">
        <f>+I372</f>
        <v>0</v>
      </c>
      <c r="J371" s="41">
        <f>+J372</f>
        <v>0</v>
      </c>
      <c r="K371" s="42" t="str">
        <f>+K372</f>
        <v>0.00</v>
      </c>
    </row>
    <row r="372" spans="1:11" ht="12.75" x14ac:dyDescent="0.2">
      <c r="A372" s="555">
        <v>2</v>
      </c>
      <c r="B372" s="547">
        <v>4</v>
      </c>
      <c r="C372" s="547">
        <v>6</v>
      </c>
      <c r="D372" s="547">
        <v>1</v>
      </c>
      <c r="E372" s="547" t="s">
        <v>314</v>
      </c>
      <c r="F372" s="550" t="s">
        <v>403</v>
      </c>
      <c r="G372" s="37">
        <f>+[10]PPNE5!H372+[11]PPNE5!H372+[12]PPNE5!H372+[13]PPNE5!H372+'[14]PPNE5 '!H372+[15]PPNE5!H372+[16]PPNE5!H372+[17]PPNE5!H372+[18]PPNE5!H372+[19]PPNE5!H372+[20]PPNE5!H372+[21]PPNE5!H372+[22]PPNE5!H372+[23]PPNE5!H372+[24]PPNE5!H372+'[25]PPNE5 cop'!H372+[26]PPNE5!H372</f>
        <v>0</v>
      </c>
      <c r="H372" s="37"/>
      <c r="I372" s="37">
        <f>+[10]PPNE5!J372+[11]PPNE5!J372+[12]PPNE5!J372+[13]PPNE5!J372+'[14]PPNE5 '!J372+[15]PPNE5!J372+[16]PPNE5!J372+[17]PPNE5!J372+[18]PPNE5!J372+[19]PPNE5!J372+[20]PPNE5!J372+[21]PPNE5!J372+[22]PPNE5!J372+[23]PPNE5!J372+[24]PPNE5!J372+'[25]PPNE5 cop'!J372+[26]PPNE5!J372</f>
        <v>0</v>
      </c>
      <c r="J372" s="63">
        <f>SUBTOTAL(9,G372:I372)</f>
        <v>0</v>
      </c>
      <c r="K372" s="64" t="str">
        <f>IFERROR(J372/$J$18*100,"0.00")</f>
        <v>0.00</v>
      </c>
    </row>
    <row r="373" spans="1:11" ht="12.75" x14ac:dyDescent="0.2">
      <c r="A373" s="557">
        <v>2</v>
      </c>
      <c r="B373" s="544">
        <v>4</v>
      </c>
      <c r="C373" s="544">
        <v>6</v>
      </c>
      <c r="D373" s="544">
        <v>2</v>
      </c>
      <c r="E373" s="544"/>
      <c r="F373" s="567" t="s">
        <v>404</v>
      </c>
      <c r="G373" s="35">
        <f>+G374</f>
        <v>0</v>
      </c>
      <c r="H373" s="35">
        <f>+H374</f>
        <v>0</v>
      </c>
      <c r="I373" s="35">
        <f>+I374</f>
        <v>0</v>
      </c>
      <c r="J373" s="35">
        <f>+J374</f>
        <v>0</v>
      </c>
      <c r="K373" s="36" t="str">
        <f>+K374</f>
        <v>0.00</v>
      </c>
    </row>
    <row r="374" spans="1:11" ht="12.75" x14ac:dyDescent="0.2">
      <c r="A374" s="555">
        <v>2</v>
      </c>
      <c r="B374" s="547">
        <v>4</v>
      </c>
      <c r="C374" s="547">
        <v>6</v>
      </c>
      <c r="D374" s="547">
        <v>2</v>
      </c>
      <c r="E374" s="547" t="s">
        <v>314</v>
      </c>
      <c r="F374" s="550" t="s">
        <v>404</v>
      </c>
      <c r="G374" s="37">
        <f>+[10]PPNE5!H374+[11]PPNE5!H374+[12]PPNE5!H374+[13]PPNE5!H374+'[14]PPNE5 '!H374+[15]PPNE5!H374+[16]PPNE5!H374+[17]PPNE5!H374+[18]PPNE5!H374+[19]PPNE5!H374+[20]PPNE5!H374+[21]PPNE5!H374+[22]PPNE5!H374+[23]PPNE5!H374+[24]PPNE5!H374+'[25]PPNE5 cop'!H374+[26]PPNE5!H374</f>
        <v>0</v>
      </c>
      <c r="H374" s="37"/>
      <c r="I374" s="37">
        <f>+[10]PPNE5!J374+[11]PPNE5!J374+[12]PPNE5!J374+[13]PPNE5!J374+'[14]PPNE5 '!J374+[15]PPNE5!J374+[16]PPNE5!J374+[17]PPNE5!J374+[18]PPNE5!J374+[19]PPNE5!J374+[20]PPNE5!J374+[21]PPNE5!J374+[22]PPNE5!J374+[23]PPNE5!J374+[24]PPNE5!J374+'[25]PPNE5 cop'!J374+[26]PPNE5!J374</f>
        <v>0</v>
      </c>
      <c r="J374" s="63">
        <f>SUBTOTAL(9,G374:I374)</f>
        <v>0</v>
      </c>
      <c r="K374" s="64" t="str">
        <f>IFERROR(J374/$J$18*100,"0.00")</f>
        <v>0.00</v>
      </c>
    </row>
    <row r="375" spans="1:11" ht="12.75" x14ac:dyDescent="0.2">
      <c r="A375" s="557">
        <v>2</v>
      </c>
      <c r="B375" s="544">
        <v>4</v>
      </c>
      <c r="C375" s="544">
        <v>6</v>
      </c>
      <c r="D375" s="544">
        <v>3</v>
      </c>
      <c r="E375" s="547"/>
      <c r="F375" s="567" t="s">
        <v>405</v>
      </c>
      <c r="G375" s="35">
        <f>+G376</f>
        <v>0</v>
      </c>
      <c r="H375" s="35">
        <f>+H376</f>
        <v>0</v>
      </c>
      <c r="I375" s="35">
        <f>+I376</f>
        <v>0</v>
      </c>
      <c r="J375" s="35">
        <f>+J376</f>
        <v>0</v>
      </c>
      <c r="K375" s="36" t="str">
        <f>+K376</f>
        <v>0.00</v>
      </c>
    </row>
    <row r="376" spans="1:11" ht="12.75" x14ac:dyDescent="0.2">
      <c r="A376" s="555">
        <v>2</v>
      </c>
      <c r="B376" s="547">
        <v>4</v>
      </c>
      <c r="C376" s="547">
        <v>6</v>
      </c>
      <c r="D376" s="547">
        <v>3</v>
      </c>
      <c r="E376" s="547" t="s">
        <v>314</v>
      </c>
      <c r="F376" s="550" t="s">
        <v>405</v>
      </c>
      <c r="G376" s="37">
        <f>+[10]PPNE5!H376+[11]PPNE5!H376+[12]PPNE5!H376+[13]PPNE5!H376+'[14]PPNE5 '!H376+[15]PPNE5!H376+[16]PPNE5!H376+[17]PPNE5!H376+[18]PPNE5!H376+[19]PPNE5!H376+[20]PPNE5!H376+[21]PPNE5!H376+[22]PPNE5!H376+[23]PPNE5!H376+[24]PPNE5!H376+'[25]PPNE5 cop'!H376+[26]PPNE5!H376</f>
        <v>0</v>
      </c>
      <c r="H376" s="37"/>
      <c r="I376" s="37">
        <f>+[10]PPNE5!J376+[11]PPNE5!J376+[12]PPNE5!J376+[13]PPNE5!J376+'[14]PPNE5 '!J376+[15]PPNE5!J376+[16]PPNE5!J376+[17]PPNE5!J376+[18]PPNE5!J376+[19]PPNE5!J376+[20]PPNE5!J376+[21]PPNE5!J376+[22]PPNE5!J376+[23]PPNE5!J376+[24]PPNE5!J376+'[25]PPNE5 cop'!J376+[26]PPNE5!J376</f>
        <v>0</v>
      </c>
      <c r="J376" s="63">
        <f>SUBTOTAL(9,G376:I376)</f>
        <v>0</v>
      </c>
      <c r="K376" s="64" t="str">
        <f>IFERROR(J376/$J$18*100,"0.00")</f>
        <v>0.00</v>
      </c>
    </row>
    <row r="377" spans="1:11" ht="12.75" x14ac:dyDescent="0.2">
      <c r="A377" s="557">
        <v>2</v>
      </c>
      <c r="B377" s="544">
        <v>4</v>
      </c>
      <c r="C377" s="544">
        <v>6</v>
      </c>
      <c r="D377" s="544">
        <v>4</v>
      </c>
      <c r="E377" s="544"/>
      <c r="F377" s="567" t="s">
        <v>406</v>
      </c>
      <c r="G377" s="35">
        <f>+G378</f>
        <v>0</v>
      </c>
      <c r="H377" s="35">
        <f>+H378</f>
        <v>0</v>
      </c>
      <c r="I377" s="35">
        <f>+I378</f>
        <v>0</v>
      </c>
      <c r="J377" s="35">
        <f>+J378</f>
        <v>0</v>
      </c>
      <c r="K377" s="36" t="str">
        <f>+K378</f>
        <v>0.00</v>
      </c>
    </row>
    <row r="378" spans="1:11" ht="12.75" x14ac:dyDescent="0.2">
      <c r="A378" s="555">
        <v>2</v>
      </c>
      <c r="B378" s="547">
        <v>4</v>
      </c>
      <c r="C378" s="547">
        <v>6</v>
      </c>
      <c r="D378" s="547">
        <v>4</v>
      </c>
      <c r="E378" s="547" t="s">
        <v>314</v>
      </c>
      <c r="F378" s="550" t="s">
        <v>406</v>
      </c>
      <c r="G378" s="37">
        <f>+[10]PPNE5!H378+[11]PPNE5!H378+[12]PPNE5!H378+[13]PPNE5!H378+'[14]PPNE5 '!H378+[15]PPNE5!H378+[16]PPNE5!H378+[17]PPNE5!H378+[18]PPNE5!H378+[19]PPNE5!H378+[20]PPNE5!H378+[21]PPNE5!H378+[22]PPNE5!H378+[23]PPNE5!H378+[24]PPNE5!H378+'[25]PPNE5 cop'!H378+[26]PPNE5!H378</f>
        <v>0</v>
      </c>
      <c r="H378" s="37"/>
      <c r="I378" s="37">
        <f>+[10]PPNE5!J378+[11]PPNE5!J378+[12]PPNE5!J378+[13]PPNE5!J378+'[14]PPNE5 '!J378+[15]PPNE5!J378+[16]PPNE5!J378+[17]PPNE5!J378+[18]PPNE5!J378+[19]PPNE5!J378+[20]PPNE5!J378+[21]PPNE5!J378+[22]PPNE5!J378+[23]PPNE5!J378+[24]PPNE5!J378+'[25]PPNE5 cop'!J378+[26]PPNE5!J378</f>
        <v>0</v>
      </c>
      <c r="J378" s="63">
        <f>SUBTOTAL(9,G378:I378)</f>
        <v>0</v>
      </c>
      <c r="K378" s="64" t="str">
        <f>IFERROR(J378/$J$18*100,"0.00")</f>
        <v>0.00</v>
      </c>
    </row>
    <row r="379" spans="1:11" ht="12.75" x14ac:dyDescent="0.2">
      <c r="A379" s="540">
        <v>2</v>
      </c>
      <c r="B379" s="541">
        <v>4</v>
      </c>
      <c r="C379" s="541">
        <v>7</v>
      </c>
      <c r="D379" s="541"/>
      <c r="E379" s="541"/>
      <c r="F379" s="542" t="s">
        <v>407</v>
      </c>
      <c r="G379" s="33">
        <f>+G380+G382+G384</f>
        <v>0</v>
      </c>
      <c r="H379" s="33">
        <f>+H380+H382+H384</f>
        <v>0</v>
      </c>
      <c r="I379" s="33">
        <f>+I380+I382+I384</f>
        <v>0</v>
      </c>
      <c r="J379" s="33">
        <f>+J380+J382+J384</f>
        <v>0</v>
      </c>
      <c r="K379" s="34">
        <f>+K380+K382+K384</f>
        <v>0</v>
      </c>
    </row>
    <row r="380" spans="1:11" ht="22.5" x14ac:dyDescent="0.2">
      <c r="A380" s="543">
        <v>2</v>
      </c>
      <c r="B380" s="544">
        <v>4</v>
      </c>
      <c r="C380" s="544">
        <v>7</v>
      </c>
      <c r="D380" s="544">
        <v>1</v>
      </c>
      <c r="E380" s="544"/>
      <c r="F380" s="567" t="s">
        <v>408</v>
      </c>
      <c r="G380" s="41">
        <f>+G381</f>
        <v>0</v>
      </c>
      <c r="H380" s="41">
        <f>+H381</f>
        <v>0</v>
      </c>
      <c r="I380" s="41">
        <f>+I381</f>
        <v>0</v>
      </c>
      <c r="J380" s="41">
        <f>+J381</f>
        <v>0</v>
      </c>
      <c r="K380" s="42" t="str">
        <f>+K381</f>
        <v>0.00</v>
      </c>
    </row>
    <row r="381" spans="1:11" ht="12.75" x14ac:dyDescent="0.2">
      <c r="A381" s="555">
        <v>2</v>
      </c>
      <c r="B381" s="547">
        <v>4</v>
      </c>
      <c r="C381" s="547">
        <v>7</v>
      </c>
      <c r="D381" s="547">
        <v>1</v>
      </c>
      <c r="E381" s="547" t="s">
        <v>314</v>
      </c>
      <c r="F381" s="550" t="s">
        <v>409</v>
      </c>
      <c r="G381" s="37">
        <f>+[10]PPNE5!H381+[11]PPNE5!H381+[12]PPNE5!H381+[13]PPNE5!H381+'[14]PPNE5 '!H381+[15]PPNE5!H381+[16]PPNE5!H381+[17]PPNE5!H381+[18]PPNE5!H381+[19]PPNE5!H381+[20]PPNE5!H381+[21]PPNE5!H381+[22]PPNE5!H381+[23]PPNE5!H381+[24]PPNE5!H381+'[25]PPNE5 cop'!H381+[26]PPNE5!H381</f>
        <v>0</v>
      </c>
      <c r="H381" s="37"/>
      <c r="I381" s="37">
        <f>+[10]PPNE5!J381+[11]PPNE5!J381+[12]PPNE5!J381+[13]PPNE5!J381+'[14]PPNE5 '!J381+[15]PPNE5!J381+[16]PPNE5!J381+[17]PPNE5!J381+[18]PPNE5!J381+[19]PPNE5!J381+[20]PPNE5!J381+[21]PPNE5!J381+[22]PPNE5!J381+[23]PPNE5!J381+[24]PPNE5!J381+'[25]PPNE5 cop'!J381+[26]PPNE5!J381</f>
        <v>0</v>
      </c>
      <c r="J381" s="63">
        <f>SUBTOTAL(9,G381:I381)</f>
        <v>0</v>
      </c>
      <c r="K381" s="64" t="str">
        <f>IFERROR(J381/$J$18*100,"0.00")</f>
        <v>0.00</v>
      </c>
    </row>
    <row r="382" spans="1:11" ht="12.75" x14ac:dyDescent="0.2">
      <c r="A382" s="557">
        <v>2</v>
      </c>
      <c r="B382" s="544">
        <v>4</v>
      </c>
      <c r="C382" s="544">
        <v>7</v>
      </c>
      <c r="D382" s="544">
        <v>2</v>
      </c>
      <c r="E382" s="544"/>
      <c r="F382" s="567" t="s">
        <v>410</v>
      </c>
      <c r="G382" s="35">
        <f>+G383</f>
        <v>0</v>
      </c>
      <c r="H382" s="35">
        <f>+H383</f>
        <v>0</v>
      </c>
      <c r="I382" s="35">
        <f>+I383</f>
        <v>0</v>
      </c>
      <c r="J382" s="35">
        <f>+J383</f>
        <v>0</v>
      </c>
      <c r="K382" s="36" t="str">
        <f>+K383</f>
        <v>0.00</v>
      </c>
    </row>
    <row r="383" spans="1:11" ht="12.75" x14ac:dyDescent="0.2">
      <c r="A383" s="555">
        <v>2</v>
      </c>
      <c r="B383" s="547">
        <v>4</v>
      </c>
      <c r="C383" s="547">
        <v>7</v>
      </c>
      <c r="D383" s="547">
        <v>2</v>
      </c>
      <c r="E383" s="547" t="s">
        <v>314</v>
      </c>
      <c r="F383" s="550" t="s">
        <v>411</v>
      </c>
      <c r="G383" s="37">
        <f>+[10]PPNE5!H383+[11]PPNE5!H383+[12]PPNE5!H383+[13]PPNE5!H383+'[14]PPNE5 '!H383+[15]PPNE5!H383+[16]PPNE5!H383+[17]PPNE5!H383+[18]PPNE5!H383+[19]PPNE5!H383+[20]PPNE5!H383+[21]PPNE5!H383+[22]PPNE5!H383+[23]PPNE5!H383+[24]PPNE5!H383+'[25]PPNE5 cop'!H383+[26]PPNE5!H383</f>
        <v>0</v>
      </c>
      <c r="H383" s="37"/>
      <c r="I383" s="37">
        <f>+[10]PPNE5!J383+[11]PPNE5!J383+[12]PPNE5!J383+[13]PPNE5!J383+'[14]PPNE5 '!J383+[15]PPNE5!J383+[16]PPNE5!J383+[17]PPNE5!J383+[18]PPNE5!J383+[19]PPNE5!J383+[20]PPNE5!J383+[21]PPNE5!J383+[22]PPNE5!J383+[23]PPNE5!J383+[24]PPNE5!J383+'[25]PPNE5 cop'!J383+[26]PPNE5!J383</f>
        <v>0</v>
      </c>
      <c r="J383" s="63">
        <f>SUBTOTAL(9,G383:I383)</f>
        <v>0</v>
      </c>
      <c r="K383" s="64" t="str">
        <f>IFERROR(J383/$J$18*100,"0.00")</f>
        <v>0.00</v>
      </c>
    </row>
    <row r="384" spans="1:11" ht="12.75" x14ac:dyDescent="0.2">
      <c r="A384" s="557">
        <v>2</v>
      </c>
      <c r="B384" s="544">
        <v>4</v>
      </c>
      <c r="C384" s="544">
        <v>7</v>
      </c>
      <c r="D384" s="544">
        <v>3</v>
      </c>
      <c r="E384" s="544"/>
      <c r="F384" s="567" t="s">
        <v>412</v>
      </c>
      <c r="G384" s="35">
        <f>+G385</f>
        <v>0</v>
      </c>
      <c r="H384" s="35">
        <f>+H385</f>
        <v>0</v>
      </c>
      <c r="I384" s="35">
        <f>+I385</f>
        <v>0</v>
      </c>
      <c r="J384" s="35">
        <f>+J385</f>
        <v>0</v>
      </c>
      <c r="K384" s="36" t="str">
        <f>+K385</f>
        <v>0.00</v>
      </c>
    </row>
    <row r="385" spans="1:11" ht="12.75" x14ac:dyDescent="0.2">
      <c r="A385" s="555">
        <v>2</v>
      </c>
      <c r="B385" s="547">
        <v>4</v>
      </c>
      <c r="C385" s="547">
        <v>7</v>
      </c>
      <c r="D385" s="547">
        <v>3</v>
      </c>
      <c r="E385" s="547" t="s">
        <v>314</v>
      </c>
      <c r="F385" s="550" t="s">
        <v>412</v>
      </c>
      <c r="G385" s="37">
        <f>+[10]PPNE5!H385+[11]PPNE5!H385+[12]PPNE5!H385+[13]PPNE5!H385+'[14]PPNE5 '!H385+[15]PPNE5!H385+[16]PPNE5!H385+[17]PPNE5!H385+[18]PPNE5!H385+[19]PPNE5!H385+[20]PPNE5!H385+[21]PPNE5!H385+[22]PPNE5!H385+[23]PPNE5!H385+[24]PPNE5!H385+'[25]PPNE5 cop'!H385+[26]PPNE5!H385</f>
        <v>0</v>
      </c>
      <c r="H385" s="37"/>
      <c r="I385" s="37">
        <f>+[10]PPNE5!J385+[11]PPNE5!J385+[12]PPNE5!J385+[13]PPNE5!J385+'[14]PPNE5 '!J385+[15]PPNE5!J385+[16]PPNE5!J385+[17]PPNE5!J385+[18]PPNE5!J385+[19]PPNE5!J385+[20]PPNE5!J385+[21]PPNE5!J385+[22]PPNE5!J385+[23]PPNE5!J385+[24]PPNE5!J385+'[25]PPNE5 cop'!J385+[26]PPNE5!J385</f>
        <v>0</v>
      </c>
      <c r="J385" s="63">
        <f>SUBTOTAL(9,G385:I385)</f>
        <v>0</v>
      </c>
      <c r="K385" s="64" t="str">
        <f>IFERROR(J385/$J$18*100,"0.00")</f>
        <v>0.00</v>
      </c>
    </row>
    <row r="386" spans="1:11" ht="12.75" x14ac:dyDescent="0.2">
      <c r="A386" s="540">
        <v>2</v>
      </c>
      <c r="B386" s="541">
        <v>4</v>
      </c>
      <c r="C386" s="541">
        <v>9</v>
      </c>
      <c r="D386" s="541"/>
      <c r="E386" s="541"/>
      <c r="F386" s="542" t="s">
        <v>413</v>
      </c>
      <c r="G386" s="33">
        <f>+G387+G389+G391+G393</f>
        <v>0</v>
      </c>
      <c r="H386" s="33">
        <f>+H387+H389+H391+H393</f>
        <v>0</v>
      </c>
      <c r="I386" s="33">
        <f>+I387+I389+I391+I393</f>
        <v>0</v>
      </c>
      <c r="J386" s="33">
        <f>+J387+J389+J391+J393</f>
        <v>0</v>
      </c>
      <c r="K386" s="34">
        <f>+K387+K389+K391+K393</f>
        <v>0</v>
      </c>
    </row>
    <row r="387" spans="1:11" ht="12.75" x14ac:dyDescent="0.2">
      <c r="A387" s="557">
        <v>2</v>
      </c>
      <c r="B387" s="544">
        <v>4</v>
      </c>
      <c r="C387" s="544">
        <v>9</v>
      </c>
      <c r="D387" s="544">
        <v>1</v>
      </c>
      <c r="E387" s="544"/>
      <c r="F387" s="567" t="s">
        <v>413</v>
      </c>
      <c r="G387" s="41">
        <f>+G388</f>
        <v>0</v>
      </c>
      <c r="H387" s="41">
        <f>+H388</f>
        <v>0</v>
      </c>
      <c r="I387" s="41">
        <f>+I388</f>
        <v>0</v>
      </c>
      <c r="J387" s="41">
        <f>+J388</f>
        <v>0</v>
      </c>
      <c r="K387" s="42" t="str">
        <f>+K388</f>
        <v>0.00</v>
      </c>
    </row>
    <row r="388" spans="1:11" ht="12.75" x14ac:dyDescent="0.2">
      <c r="A388" s="555">
        <v>2</v>
      </c>
      <c r="B388" s="547">
        <v>4</v>
      </c>
      <c r="C388" s="547">
        <v>9</v>
      </c>
      <c r="D388" s="547">
        <v>1</v>
      </c>
      <c r="E388" s="547" t="s">
        <v>314</v>
      </c>
      <c r="F388" s="550" t="s">
        <v>413</v>
      </c>
      <c r="G388" s="37">
        <f>+[10]PPNE5!H388+[11]PPNE5!H388+[12]PPNE5!H388+[13]PPNE5!H388+'[14]PPNE5 '!H388+[15]PPNE5!H388+[16]PPNE5!H388+[17]PPNE5!H388+[18]PPNE5!H388+[19]PPNE5!H388+[20]PPNE5!H388+[21]PPNE5!H388+[22]PPNE5!H388+[23]PPNE5!H388+[24]PPNE5!H388+'[25]PPNE5 cop'!H388+[26]PPNE5!H388</f>
        <v>0</v>
      </c>
      <c r="H388" s="37"/>
      <c r="I388" s="37">
        <f>+[10]PPNE5!J388+[11]PPNE5!J388+[12]PPNE5!J388+[13]PPNE5!J388+'[14]PPNE5 '!J388+[15]PPNE5!J388+[16]PPNE5!J388+[17]PPNE5!J388+[18]PPNE5!J388+[19]PPNE5!J388+[20]PPNE5!J388+[21]PPNE5!J388+[22]PPNE5!J388+[23]PPNE5!J388+[24]PPNE5!J388+'[25]PPNE5 cop'!J388+[26]PPNE5!J388</f>
        <v>0</v>
      </c>
      <c r="J388" s="63">
        <f>SUBTOTAL(9,G388:I388)</f>
        <v>0</v>
      </c>
      <c r="K388" s="64" t="str">
        <f>IFERROR(J388/$J$18*100,"0.00")</f>
        <v>0.00</v>
      </c>
    </row>
    <row r="389" spans="1:11" ht="12.75" x14ac:dyDescent="0.2">
      <c r="A389" s="557">
        <v>2</v>
      </c>
      <c r="B389" s="544">
        <v>4</v>
      </c>
      <c r="C389" s="544">
        <v>9</v>
      </c>
      <c r="D389" s="544">
        <v>2</v>
      </c>
      <c r="E389" s="544"/>
      <c r="F389" s="567" t="s">
        <v>414</v>
      </c>
      <c r="G389" s="41">
        <f>+G390</f>
        <v>0</v>
      </c>
      <c r="H389" s="41">
        <f>+H390</f>
        <v>0</v>
      </c>
      <c r="I389" s="41">
        <f>+I390</f>
        <v>0</v>
      </c>
      <c r="J389" s="41">
        <f>+J390</f>
        <v>0</v>
      </c>
      <c r="K389" s="42" t="str">
        <f>+K390</f>
        <v>0.00</v>
      </c>
    </row>
    <row r="390" spans="1:11" ht="12.75" x14ac:dyDescent="0.2">
      <c r="A390" s="555">
        <v>2</v>
      </c>
      <c r="B390" s="547">
        <v>4</v>
      </c>
      <c r="C390" s="547">
        <v>9</v>
      </c>
      <c r="D390" s="547">
        <v>2</v>
      </c>
      <c r="E390" s="547" t="s">
        <v>314</v>
      </c>
      <c r="F390" s="550" t="s">
        <v>414</v>
      </c>
      <c r="G390" s="37">
        <f>+[10]PPNE5!H390+[11]PPNE5!H390+[12]PPNE5!H390+[13]PPNE5!H390+'[14]PPNE5 '!H390+[15]PPNE5!H390+[16]PPNE5!H390+[17]PPNE5!H390+[18]PPNE5!H390+[19]PPNE5!H390+[20]PPNE5!H390+[21]PPNE5!H390+[22]PPNE5!H390+[23]PPNE5!H390+[24]PPNE5!H390+'[25]PPNE5 cop'!H390+[26]PPNE5!H390</f>
        <v>0</v>
      </c>
      <c r="H390" s="37"/>
      <c r="I390" s="37">
        <f>+[10]PPNE5!J390+[11]PPNE5!J390+[12]PPNE5!J390+[13]PPNE5!J390+'[14]PPNE5 '!J390+[15]PPNE5!J390+[16]PPNE5!J390+[17]PPNE5!J390+[18]PPNE5!J390+[19]PPNE5!J390+[20]PPNE5!J390+[21]PPNE5!J390+[22]PPNE5!J390+[23]PPNE5!J390+[24]PPNE5!J390+'[25]PPNE5 cop'!J390+[26]PPNE5!J390</f>
        <v>0</v>
      </c>
      <c r="J390" s="63">
        <f>SUBTOTAL(9,G390:I390)</f>
        <v>0</v>
      </c>
      <c r="K390" s="64" t="str">
        <f>IFERROR(J390/$J$18*100,"0.00")</f>
        <v>0.00</v>
      </c>
    </row>
    <row r="391" spans="1:11" ht="12.75" x14ac:dyDescent="0.2">
      <c r="A391" s="557">
        <v>2</v>
      </c>
      <c r="B391" s="544">
        <v>4</v>
      </c>
      <c r="C391" s="544">
        <v>9</v>
      </c>
      <c r="D391" s="544">
        <v>3</v>
      </c>
      <c r="E391" s="544"/>
      <c r="F391" s="567" t="s">
        <v>415</v>
      </c>
      <c r="G391" s="41">
        <f>+G392</f>
        <v>0</v>
      </c>
      <c r="H391" s="41">
        <f>+H392</f>
        <v>0</v>
      </c>
      <c r="I391" s="41">
        <f>+I392</f>
        <v>0</v>
      </c>
      <c r="J391" s="41">
        <f>+J392</f>
        <v>0</v>
      </c>
      <c r="K391" s="42" t="str">
        <f>+K392</f>
        <v>0.00</v>
      </c>
    </row>
    <row r="392" spans="1:11" ht="12.75" x14ac:dyDescent="0.2">
      <c r="A392" s="555">
        <v>2</v>
      </c>
      <c r="B392" s="547">
        <v>4</v>
      </c>
      <c r="C392" s="547">
        <v>9</v>
      </c>
      <c r="D392" s="547">
        <v>3</v>
      </c>
      <c r="E392" s="547" t="s">
        <v>314</v>
      </c>
      <c r="F392" s="550" t="s">
        <v>415</v>
      </c>
      <c r="G392" s="37">
        <f>+[10]PPNE5!H392+[11]PPNE5!H392+[12]PPNE5!H392+[13]PPNE5!H392+'[14]PPNE5 '!H392+[15]PPNE5!H392+[16]PPNE5!H392+[17]PPNE5!H392+[18]PPNE5!H392+[19]PPNE5!H392+[20]PPNE5!H392+[21]PPNE5!H392+[22]PPNE5!H392+[23]PPNE5!H392+[24]PPNE5!H392+'[25]PPNE5 cop'!H392+[26]PPNE5!H392</f>
        <v>0</v>
      </c>
      <c r="H392" s="37"/>
      <c r="I392" s="37">
        <f>+[10]PPNE5!J392+[11]PPNE5!J392+[12]PPNE5!J392+[13]PPNE5!J392+'[14]PPNE5 '!J392+[15]PPNE5!J392+[16]PPNE5!J392+[17]PPNE5!J392+[18]PPNE5!J392+[19]PPNE5!J392+[20]PPNE5!J392+[21]PPNE5!J392+[22]PPNE5!J392+[23]PPNE5!J392+[24]PPNE5!J392+'[25]PPNE5 cop'!J392+[26]PPNE5!J392</f>
        <v>0</v>
      </c>
      <c r="J392" s="63">
        <f>SUBTOTAL(9,G392:I392)</f>
        <v>0</v>
      </c>
      <c r="K392" s="64" t="str">
        <f>IFERROR(J392/$J$18*100,"0.00")</f>
        <v>0.00</v>
      </c>
    </row>
    <row r="393" spans="1:11" ht="12.75" x14ac:dyDescent="0.2">
      <c r="A393" s="557">
        <v>2</v>
      </c>
      <c r="B393" s="544">
        <v>4</v>
      </c>
      <c r="C393" s="544">
        <v>9</v>
      </c>
      <c r="D393" s="544">
        <v>4</v>
      </c>
      <c r="E393" s="544"/>
      <c r="F393" s="567" t="s">
        <v>416</v>
      </c>
      <c r="G393" s="41">
        <f>+G394</f>
        <v>0</v>
      </c>
      <c r="H393" s="41">
        <f>+H394</f>
        <v>0</v>
      </c>
      <c r="I393" s="41">
        <f>+I394</f>
        <v>0</v>
      </c>
      <c r="J393" s="41">
        <f>+J394</f>
        <v>0</v>
      </c>
      <c r="K393" s="42" t="str">
        <f>+K394</f>
        <v>0.00</v>
      </c>
    </row>
    <row r="394" spans="1:11" ht="12.75" x14ac:dyDescent="0.2">
      <c r="A394" s="546">
        <v>2</v>
      </c>
      <c r="B394" s="547">
        <v>4</v>
      </c>
      <c r="C394" s="547">
        <v>9</v>
      </c>
      <c r="D394" s="547">
        <v>4</v>
      </c>
      <c r="E394" s="547" t="s">
        <v>314</v>
      </c>
      <c r="F394" s="550" t="s">
        <v>416</v>
      </c>
      <c r="G394" s="37">
        <f>+[10]PPNE5!H394+[11]PPNE5!H394+[12]PPNE5!H394+[13]PPNE5!H394+'[14]PPNE5 '!H394+[15]PPNE5!H394+[16]PPNE5!H394+[17]PPNE5!H394+[18]PPNE5!H394+[19]PPNE5!H394+[20]PPNE5!H394+[21]PPNE5!H394+[22]PPNE5!H394+[23]PPNE5!H394+[24]PPNE5!H394+'[25]PPNE5 cop'!H394+[26]PPNE5!H394</f>
        <v>0</v>
      </c>
      <c r="H394" s="37"/>
      <c r="I394" s="37">
        <f>+[10]PPNE5!J394+[11]PPNE5!J394+[12]PPNE5!J394+[13]PPNE5!J394+'[14]PPNE5 '!J394+[15]PPNE5!J394+[16]PPNE5!J394+[17]PPNE5!J394+[18]PPNE5!J394+[19]PPNE5!J394+[20]PPNE5!J394+[21]PPNE5!J394+[22]PPNE5!J394+[23]PPNE5!J394+[24]PPNE5!J394+'[25]PPNE5 cop'!J394+[26]PPNE5!J394</f>
        <v>0</v>
      </c>
      <c r="J394" s="63">
        <f>SUBTOTAL(9,G394:I394)</f>
        <v>0</v>
      </c>
      <c r="K394" s="64" t="str">
        <f>IFERROR(J394/$J$18*100,"0.00")</f>
        <v>0.00</v>
      </c>
    </row>
    <row r="395" spans="1:11" ht="12.75" x14ac:dyDescent="0.2">
      <c r="A395" s="536">
        <v>2</v>
      </c>
      <c r="B395" s="537">
        <v>5</v>
      </c>
      <c r="C395" s="538"/>
      <c r="D395" s="538"/>
      <c r="E395" s="538"/>
      <c r="F395" s="539" t="s">
        <v>417</v>
      </c>
      <c r="G395" s="31" t="e">
        <f>+G396+G398+G400</f>
        <v>#VALUE!</v>
      </c>
      <c r="H395" s="31">
        <f>+H396+H398+H400</f>
        <v>0</v>
      </c>
      <c r="I395" s="31">
        <f>+I396+I398+I400</f>
        <v>0</v>
      </c>
      <c r="J395" s="31" t="e">
        <f>+J396+J398+J400</f>
        <v>#VALUE!</v>
      </c>
      <c r="K395" s="32">
        <f>+K396+K398+K400</f>
        <v>0</v>
      </c>
    </row>
    <row r="396" spans="1:11" ht="12.75" x14ac:dyDescent="0.2">
      <c r="A396" s="540">
        <v>2</v>
      </c>
      <c r="B396" s="541">
        <v>5</v>
      </c>
      <c r="C396" s="541">
        <v>1</v>
      </c>
      <c r="D396" s="541"/>
      <c r="E396" s="541"/>
      <c r="F396" s="542" t="s">
        <v>418</v>
      </c>
      <c r="G396" s="33">
        <f>+G397</f>
        <v>0</v>
      </c>
      <c r="H396" s="33">
        <f>+H397</f>
        <v>0</v>
      </c>
      <c r="I396" s="33">
        <f>+I397</f>
        <v>0</v>
      </c>
      <c r="J396" s="33">
        <f>+J397</f>
        <v>0</v>
      </c>
      <c r="K396" s="34" t="str">
        <f>+K397</f>
        <v>0.00</v>
      </c>
    </row>
    <row r="397" spans="1:11" ht="12.75" x14ac:dyDescent="0.2">
      <c r="A397" s="43">
        <v>2</v>
      </c>
      <c r="B397" s="44">
        <v>5</v>
      </c>
      <c r="C397" s="44">
        <v>1</v>
      </c>
      <c r="D397" s="44">
        <v>1</v>
      </c>
      <c r="E397" s="44" t="s">
        <v>314</v>
      </c>
      <c r="F397" s="45" t="s">
        <v>419</v>
      </c>
      <c r="G397" s="37">
        <f>+[10]PPNE5!H397+[11]PPNE5!H397+[12]PPNE5!H397+[13]PPNE5!H397+'[14]PPNE5 '!H397+[15]PPNE5!H397+[16]PPNE5!H397+[17]PPNE5!H397+[18]PPNE5!H397+[19]PPNE5!H397+[20]PPNE5!H397+[21]PPNE5!H397+[22]PPNE5!H397+[23]PPNE5!H397+[24]PPNE5!H397+'[25]PPNE5 cop'!H397+[26]PPNE5!H397</f>
        <v>0</v>
      </c>
      <c r="H397" s="37"/>
      <c r="I397" s="37">
        <f>+[10]PPNE5!J397+[11]PPNE5!J397+[12]PPNE5!J397+[13]PPNE5!J397+'[14]PPNE5 '!J397+[15]PPNE5!J397+[16]PPNE5!J397+[17]PPNE5!J397+[18]PPNE5!J397+[19]PPNE5!J397+[20]PPNE5!J397+[21]PPNE5!J397+[22]PPNE5!J397+[23]PPNE5!J397+[24]PPNE5!J397+'[25]PPNE5 cop'!J397+[26]PPNE5!J397</f>
        <v>0</v>
      </c>
      <c r="J397" s="63">
        <f>SUBTOTAL(9,G397:I397)</f>
        <v>0</v>
      </c>
      <c r="K397" s="64" t="str">
        <f>IFERROR(J397/$J$18*100,"0.00")</f>
        <v>0.00</v>
      </c>
    </row>
    <row r="398" spans="1:11" ht="12.75" x14ac:dyDescent="0.2">
      <c r="A398" s="543">
        <v>2</v>
      </c>
      <c r="B398" s="544">
        <v>5</v>
      </c>
      <c r="C398" s="544">
        <v>1</v>
      </c>
      <c r="D398" s="544">
        <v>2</v>
      </c>
      <c r="E398" s="544"/>
      <c r="F398" s="567" t="s">
        <v>420</v>
      </c>
      <c r="G398" s="41" t="e">
        <f>+G399</f>
        <v>#VALUE!</v>
      </c>
      <c r="H398" s="41">
        <f>+H399</f>
        <v>0</v>
      </c>
      <c r="I398" s="41">
        <f>+I399</f>
        <v>0</v>
      </c>
      <c r="J398" s="41" t="e">
        <f>+J399</f>
        <v>#VALUE!</v>
      </c>
      <c r="K398" s="42" t="str">
        <f>+K399</f>
        <v>0.00</v>
      </c>
    </row>
    <row r="399" spans="1:11" ht="12.75" x14ac:dyDescent="0.2">
      <c r="A399" s="546">
        <v>2</v>
      </c>
      <c r="B399" s="547">
        <v>5</v>
      </c>
      <c r="C399" s="547">
        <v>1</v>
      </c>
      <c r="D399" s="547">
        <v>2</v>
      </c>
      <c r="E399" s="547" t="s">
        <v>314</v>
      </c>
      <c r="F399" s="550" t="s">
        <v>420</v>
      </c>
      <c r="G399" s="570" t="e">
        <f>SUMIF('[3]Formulario PPGR3'!$Q$9:$Q$1460,251201,'[3]Formulario PPGR3'!$P$9:$P$1460)</f>
        <v>#VALUE!</v>
      </c>
      <c r="H399" s="40"/>
      <c r="I399" s="37">
        <f>+'[27]PPNE5 '!J399+[28]PPNE5!J399+[29]PPNE5!J399+[30]PPNE5!J399+[31]PPNE5!J399+[32]PPNE5!J399+[33]PPNE5!J399+'[34]PPNE5 '!J399+[35]PPNE5!J399+[36]PPNE5!J399+[37]PPNE5!J399+[38]PPNE5!J399+[39]PPNE5!J400+[40]PPNE5!J399+[41]PPNE5!J399+[42]PPNE5!J399+[43]PPNE5!J399</f>
        <v>0</v>
      </c>
      <c r="J399" s="63" t="e">
        <f>SUBTOTAL(9,G399:I399)</f>
        <v>#VALUE!</v>
      </c>
      <c r="K399" s="64" t="str">
        <f>IFERROR(J399/$J$18*100,"0.00")</f>
        <v>0.00</v>
      </c>
    </row>
    <row r="400" spans="1:11" ht="12.75" x14ac:dyDescent="0.2">
      <c r="A400" s="543">
        <v>2</v>
      </c>
      <c r="B400" s="544">
        <v>5</v>
      </c>
      <c r="C400" s="544">
        <v>1</v>
      </c>
      <c r="D400" s="544">
        <v>3</v>
      </c>
      <c r="E400" s="544"/>
      <c r="F400" s="567" t="s">
        <v>421</v>
      </c>
      <c r="G400" s="35">
        <f>+G401</f>
        <v>0</v>
      </c>
      <c r="H400" s="35">
        <f>+H401</f>
        <v>0</v>
      </c>
      <c r="I400" s="35">
        <f>+I401</f>
        <v>0</v>
      </c>
      <c r="J400" s="35">
        <f>+J401</f>
        <v>0</v>
      </c>
      <c r="K400" s="36" t="str">
        <f>+K401</f>
        <v>0.00</v>
      </c>
    </row>
    <row r="401" spans="1:11" ht="12.75" x14ac:dyDescent="0.2">
      <c r="A401" s="546">
        <v>2</v>
      </c>
      <c r="B401" s="547">
        <v>5</v>
      </c>
      <c r="C401" s="547">
        <v>1</v>
      </c>
      <c r="D401" s="547">
        <v>3</v>
      </c>
      <c r="E401" s="547" t="s">
        <v>314</v>
      </c>
      <c r="F401" s="550" t="s">
        <v>421</v>
      </c>
      <c r="G401" s="37">
        <f>+[10]PPNE5!H401+[11]PPNE5!H401+[12]PPNE5!H401+[13]PPNE5!H401+'[14]PPNE5 '!H401+[15]PPNE5!H401+[16]PPNE5!H401+[17]PPNE5!H401+[18]PPNE5!H401+[19]PPNE5!H401+[20]PPNE5!H401+[21]PPNE5!H401+[22]PPNE5!H401+[23]PPNE5!H401+[24]PPNE5!H401+'[25]PPNE5 cop'!H401+[26]PPNE5!H401</f>
        <v>0</v>
      </c>
      <c r="H401" s="37"/>
      <c r="I401" s="37">
        <f>+[10]PPNE5!J401+[11]PPNE5!J401+[12]PPNE5!J401+[13]PPNE5!J401+'[14]PPNE5 '!J401+[15]PPNE5!J401+[16]PPNE5!J401+[17]PPNE5!J401+[18]PPNE5!J401+[19]PPNE5!J401+[20]PPNE5!J401+[21]PPNE5!J401+[22]PPNE5!J401+[23]PPNE5!J401+[24]PPNE5!J401+'[25]PPNE5 cop'!J401+[26]PPNE5!J401</f>
        <v>0</v>
      </c>
      <c r="J401" s="63">
        <f>SUBTOTAL(9,G401:I401)</f>
        <v>0</v>
      </c>
      <c r="K401" s="64" t="str">
        <f>IFERROR(J401/$J$18*100,"0.00")</f>
        <v>0.00</v>
      </c>
    </row>
    <row r="402" spans="1:11" ht="12.75" x14ac:dyDescent="0.2">
      <c r="A402" s="536">
        <v>2</v>
      </c>
      <c r="B402" s="537">
        <v>6</v>
      </c>
      <c r="C402" s="538"/>
      <c r="D402" s="538"/>
      <c r="E402" s="538"/>
      <c r="F402" s="539" t="s">
        <v>254</v>
      </c>
      <c r="G402" s="31">
        <f>+G403+G414+G423+G432+G439+G454+G459+G478</f>
        <v>133780231.12819999</v>
      </c>
      <c r="H402" s="31">
        <f>+H403+H414+H423+H432+H439+H454+H459+H478</f>
        <v>0</v>
      </c>
      <c r="I402" s="31">
        <f>+I403+I414+I423+I432+I439+I454+I459+I478</f>
        <v>136715923.67820001</v>
      </c>
      <c r="J402" s="31">
        <f>+J403+J414+J423+J432+J439+J454+J459+J478</f>
        <v>270496154.8064</v>
      </c>
      <c r="K402" s="32">
        <f>+K403+K414+K423+K432+K439+K454+K459+K478</f>
        <v>0</v>
      </c>
    </row>
    <row r="403" spans="1:11" ht="12.75" x14ac:dyDescent="0.2">
      <c r="A403" s="540">
        <v>2</v>
      </c>
      <c r="B403" s="541">
        <v>6</v>
      </c>
      <c r="C403" s="541">
        <v>1</v>
      </c>
      <c r="D403" s="541"/>
      <c r="E403" s="541"/>
      <c r="F403" s="542" t="s">
        <v>255</v>
      </c>
      <c r="G403" s="33">
        <f>+G404+G406+G408+G410+G412</f>
        <v>7895777.8000000007</v>
      </c>
      <c r="H403" s="33">
        <f>+H404+H406+H408+H410+H412</f>
        <v>0</v>
      </c>
      <c r="I403" s="33">
        <f>+I404+I406+I408+I410+I412</f>
        <v>9131174.5300000012</v>
      </c>
      <c r="J403" s="33">
        <f>+J404+J406+J408+J410+J412</f>
        <v>17026952.330000002</v>
      </c>
      <c r="K403" s="34">
        <f>+K404+K406+K408+K410+K412</f>
        <v>0</v>
      </c>
    </row>
    <row r="404" spans="1:11" ht="12.75" x14ac:dyDescent="0.2">
      <c r="A404" s="543">
        <v>2</v>
      </c>
      <c r="B404" s="544">
        <v>6</v>
      </c>
      <c r="C404" s="544">
        <v>1</v>
      </c>
      <c r="D404" s="544">
        <v>1</v>
      </c>
      <c r="E404" s="544"/>
      <c r="F404" s="551" t="s">
        <v>256</v>
      </c>
      <c r="G404" s="41">
        <f>+G405</f>
        <v>1874593.8</v>
      </c>
      <c r="H404" s="41">
        <f>+H405</f>
        <v>0</v>
      </c>
      <c r="I404" s="41">
        <f>+I405</f>
        <v>1993990.53</v>
      </c>
      <c r="J404" s="41">
        <f>+J405</f>
        <v>3868584.33</v>
      </c>
      <c r="K404" s="42" t="str">
        <f>+K405</f>
        <v>0.00</v>
      </c>
    </row>
    <row r="405" spans="1:11" ht="12.75" x14ac:dyDescent="0.2">
      <c r="A405" s="546">
        <v>2</v>
      </c>
      <c r="B405" s="547">
        <v>6</v>
      </c>
      <c r="C405" s="547">
        <v>1</v>
      </c>
      <c r="D405" s="547">
        <v>1</v>
      </c>
      <c r="E405" s="547" t="s">
        <v>314</v>
      </c>
      <c r="F405" s="550" t="s">
        <v>256</v>
      </c>
      <c r="G405" s="37">
        <f>+[10]PPNE5!H405+[11]PPNE5!H405+[12]PPNE5!H405+[13]PPNE5!H405+'[14]PPNE5 '!H405+[15]PPNE5!H405+[16]PPNE5!H405+[17]PPNE5!H405+[18]PPNE5!H405+[19]PPNE5!H405+[20]PPNE5!H405+[21]PPNE5!H405+[22]PPNE5!H405+[23]PPNE5!H405+[24]PPNE5!H405+'[25]PPNE5 cop'!H405+[26]PPNE5!H405</f>
        <v>1874593.8</v>
      </c>
      <c r="H405" s="37"/>
      <c r="I405" s="37">
        <f>+[10]PPNE5!J405+[11]PPNE5!J405+[12]PPNE5!J405+[13]PPNE5!J405+'[14]PPNE5 '!J405+[15]PPNE5!J405+[16]PPNE5!J405+[17]PPNE5!J405+[18]PPNE5!J405+[19]PPNE5!J405+[20]PPNE5!J405+[21]PPNE5!J405+[22]PPNE5!J405+[23]PPNE5!J405+[24]PPNE5!J405+'[25]PPNE5 cop'!J405+[26]PPNE5!J405</f>
        <v>1993990.53</v>
      </c>
      <c r="J405" s="63">
        <f>SUBTOTAL(9,G405:I405)</f>
        <v>3868584.33</v>
      </c>
      <c r="K405" s="64" t="str">
        <f>IFERROR(J405/$J$18*100,"0.00")</f>
        <v>0.00</v>
      </c>
    </row>
    <row r="406" spans="1:11" ht="12.75" x14ac:dyDescent="0.2">
      <c r="A406" s="543">
        <v>2</v>
      </c>
      <c r="B406" s="544">
        <v>6</v>
      </c>
      <c r="C406" s="544">
        <v>1</v>
      </c>
      <c r="D406" s="544">
        <v>2</v>
      </c>
      <c r="E406" s="544"/>
      <c r="F406" s="551" t="s">
        <v>422</v>
      </c>
      <c r="G406" s="41">
        <f>+G407</f>
        <v>0</v>
      </c>
      <c r="H406" s="41">
        <f>+H407</f>
        <v>0</v>
      </c>
      <c r="I406" s="41">
        <f>+I407</f>
        <v>0</v>
      </c>
      <c r="J406" s="41">
        <f>+J407</f>
        <v>0</v>
      </c>
      <c r="K406" s="42" t="str">
        <f>+K407</f>
        <v>0.00</v>
      </c>
    </row>
    <row r="407" spans="1:11" ht="12.75" x14ac:dyDescent="0.2">
      <c r="A407" s="546">
        <v>2</v>
      </c>
      <c r="B407" s="547">
        <v>6</v>
      </c>
      <c r="C407" s="547">
        <v>1</v>
      </c>
      <c r="D407" s="547">
        <v>2</v>
      </c>
      <c r="E407" s="547" t="s">
        <v>314</v>
      </c>
      <c r="F407" s="550" t="s">
        <v>422</v>
      </c>
      <c r="G407" s="37">
        <f>+[10]PPNE5!H407+[11]PPNE5!H407+[12]PPNE5!H407+[13]PPNE5!H407+'[14]PPNE5 '!H407+[15]PPNE5!H407+[16]PPNE5!H407+[17]PPNE5!H407+[18]PPNE5!H407+[19]PPNE5!H407+[20]PPNE5!H407+[21]PPNE5!H407+[22]PPNE5!H407+[23]PPNE5!H407+[24]PPNE5!H407+'[25]PPNE5 cop'!H407+[26]PPNE5!H407</f>
        <v>0</v>
      </c>
      <c r="H407" s="37"/>
      <c r="I407" s="37">
        <f>+[10]PPNE5!J407+[11]PPNE5!J407+[12]PPNE5!J407+[13]PPNE5!J407+'[14]PPNE5 '!J407+[15]PPNE5!J407+[16]PPNE5!J407+[17]PPNE5!J407+[18]PPNE5!J407+[19]PPNE5!J407+[20]PPNE5!J407+[21]PPNE5!J407+[22]PPNE5!J407+[23]PPNE5!J407+[24]PPNE5!J407+'[25]PPNE5 cop'!J407+[26]PPNE5!J407</f>
        <v>0</v>
      </c>
      <c r="J407" s="63">
        <f>SUBTOTAL(9,G407:I407)</f>
        <v>0</v>
      </c>
      <c r="K407" s="64" t="str">
        <f>IFERROR(J407/$J$18*100,"0.00")</f>
        <v>0.00</v>
      </c>
    </row>
    <row r="408" spans="1:11" ht="12.75" x14ac:dyDescent="0.2">
      <c r="A408" s="543">
        <v>2</v>
      </c>
      <c r="B408" s="544">
        <v>6</v>
      </c>
      <c r="C408" s="544">
        <v>1</v>
      </c>
      <c r="D408" s="544">
        <v>3</v>
      </c>
      <c r="E408" s="544"/>
      <c r="F408" s="567" t="s">
        <v>423</v>
      </c>
      <c r="G408" s="41">
        <f>+G409</f>
        <v>4948684.0000000009</v>
      </c>
      <c r="H408" s="41">
        <f>+H409</f>
        <v>0</v>
      </c>
      <c r="I408" s="41">
        <f>+I409</f>
        <v>5944684.0000000009</v>
      </c>
      <c r="J408" s="41">
        <f>+J409</f>
        <v>10893368.000000002</v>
      </c>
      <c r="K408" s="42" t="str">
        <f>+K409</f>
        <v>0.00</v>
      </c>
    </row>
    <row r="409" spans="1:11" ht="12.75" x14ac:dyDescent="0.2">
      <c r="A409" s="546">
        <v>2</v>
      </c>
      <c r="B409" s="547">
        <v>6</v>
      </c>
      <c r="C409" s="547">
        <v>1</v>
      </c>
      <c r="D409" s="547">
        <v>3</v>
      </c>
      <c r="E409" s="547" t="s">
        <v>314</v>
      </c>
      <c r="F409" s="550" t="s">
        <v>423</v>
      </c>
      <c r="G409" s="37">
        <f>+[10]PPNE5!H409+[11]PPNE5!H409+[12]PPNE5!H409+[13]PPNE5!H409+'[14]PPNE5 '!H409+[15]PPNE5!H409+[16]PPNE5!H409+[17]PPNE5!H409+[18]PPNE5!H409+[19]PPNE5!H409+[20]PPNE5!H409+[21]PPNE5!H409+[22]PPNE5!H409+[23]PPNE5!H409+[24]PPNE5!H409+'[25]PPNE5 cop'!H409+[26]PPNE5!H409</f>
        <v>4948684.0000000009</v>
      </c>
      <c r="H409" s="37"/>
      <c r="I409" s="37">
        <f>+[10]PPNE5!J409+[11]PPNE5!J409+[12]PPNE5!J409+[13]PPNE5!J409+'[14]PPNE5 '!J409+[15]PPNE5!J409+[16]PPNE5!J409+[17]PPNE5!J409+[18]PPNE5!J409+[19]PPNE5!J409+[20]PPNE5!J409+[21]PPNE5!J409+[22]PPNE5!J409+[23]PPNE5!J409+[24]PPNE5!J409+'[25]PPNE5 cop'!J409+[26]PPNE5!J409</f>
        <v>5944684.0000000009</v>
      </c>
      <c r="J409" s="63">
        <f>SUBTOTAL(9,G409:I409)</f>
        <v>10893368.000000002</v>
      </c>
      <c r="K409" s="64" t="str">
        <f>IFERROR(J409/$J$18*100,"0.00")</f>
        <v>0.00</v>
      </c>
    </row>
    <row r="410" spans="1:11" ht="12.75" x14ac:dyDescent="0.2">
      <c r="A410" s="543">
        <v>2</v>
      </c>
      <c r="B410" s="544">
        <v>6</v>
      </c>
      <c r="C410" s="544">
        <v>1</v>
      </c>
      <c r="D410" s="544">
        <v>4</v>
      </c>
      <c r="E410" s="544"/>
      <c r="F410" s="551" t="s">
        <v>424</v>
      </c>
      <c r="G410" s="41">
        <f>+G411</f>
        <v>272500</v>
      </c>
      <c r="H410" s="41">
        <f>+H411</f>
        <v>0</v>
      </c>
      <c r="I410" s="41">
        <f>+I411</f>
        <v>392500</v>
      </c>
      <c r="J410" s="41">
        <f>+J411</f>
        <v>665000</v>
      </c>
      <c r="K410" s="42" t="str">
        <f>+K411</f>
        <v>0.00</v>
      </c>
    </row>
    <row r="411" spans="1:11" ht="12.75" x14ac:dyDescent="0.2">
      <c r="A411" s="546">
        <v>2</v>
      </c>
      <c r="B411" s="547">
        <v>6</v>
      </c>
      <c r="C411" s="547">
        <v>1</v>
      </c>
      <c r="D411" s="547">
        <v>4</v>
      </c>
      <c r="E411" s="547" t="s">
        <v>314</v>
      </c>
      <c r="F411" s="550" t="s">
        <v>424</v>
      </c>
      <c r="G411" s="37">
        <f>+[10]PPNE5!H411+[11]PPNE5!H411+[12]PPNE5!H411+[13]PPNE5!H411+'[14]PPNE5 '!H411+[15]PPNE5!H411+[16]PPNE5!H411+[17]PPNE5!H411+[18]PPNE5!H411+[19]PPNE5!H411+[20]PPNE5!H411+[21]PPNE5!H411+[22]PPNE5!H411+[23]PPNE5!H411+[24]PPNE5!H411+'[25]PPNE5 cop'!H411+[26]PPNE5!H411</f>
        <v>272500</v>
      </c>
      <c r="H411" s="37"/>
      <c r="I411" s="37">
        <f>+[10]PPNE5!J411+[11]PPNE5!J411+[12]PPNE5!J411+[13]PPNE5!J411+'[14]PPNE5 '!J411+[15]PPNE5!J411+[16]PPNE5!J411+[17]PPNE5!J411+[18]PPNE5!J411+[19]PPNE5!J411+[20]PPNE5!J411+[21]PPNE5!J411+[22]PPNE5!J411+[23]PPNE5!J411+[24]PPNE5!J411+'[25]PPNE5 cop'!J411+[26]PPNE5!J411</f>
        <v>392500</v>
      </c>
      <c r="J411" s="63">
        <f>SUBTOTAL(9,G411:I411)</f>
        <v>665000</v>
      </c>
      <c r="K411" s="64" t="str">
        <f>IFERROR(J411/$J$18*100,"0.00")</f>
        <v>0.00</v>
      </c>
    </row>
    <row r="412" spans="1:11" ht="12.75" x14ac:dyDescent="0.2">
      <c r="A412" s="543">
        <v>2</v>
      </c>
      <c r="B412" s="544">
        <v>6</v>
      </c>
      <c r="C412" s="544">
        <v>1</v>
      </c>
      <c r="D412" s="544">
        <v>9</v>
      </c>
      <c r="E412" s="544"/>
      <c r="F412" s="551" t="s">
        <v>257</v>
      </c>
      <c r="G412" s="41">
        <f>+G413</f>
        <v>800000</v>
      </c>
      <c r="H412" s="41">
        <f>+H413</f>
        <v>0</v>
      </c>
      <c r="I412" s="41">
        <f>+I413</f>
        <v>800000</v>
      </c>
      <c r="J412" s="41">
        <f>+J413</f>
        <v>1600000</v>
      </c>
      <c r="K412" s="42" t="str">
        <f>+K413</f>
        <v>0.00</v>
      </c>
    </row>
    <row r="413" spans="1:11" ht="12.75" x14ac:dyDescent="0.2">
      <c r="A413" s="546">
        <v>2</v>
      </c>
      <c r="B413" s="547">
        <v>6</v>
      </c>
      <c r="C413" s="547">
        <v>1</v>
      </c>
      <c r="D413" s="547">
        <v>9</v>
      </c>
      <c r="E413" s="547" t="s">
        <v>314</v>
      </c>
      <c r="F413" s="550" t="s">
        <v>257</v>
      </c>
      <c r="G413" s="37">
        <f>+[10]PPNE5!H413+[11]PPNE5!H413+[12]PPNE5!H413+[13]PPNE5!H413+'[14]PPNE5 '!H413+[15]PPNE5!H413+[16]PPNE5!H413+[17]PPNE5!H413+[18]PPNE5!H413+[19]PPNE5!H413+[20]PPNE5!H413+[21]PPNE5!H413+[22]PPNE5!H413+[23]PPNE5!H413+[24]PPNE5!H413+'[25]PPNE5 cop'!H413+[26]PPNE5!H413</f>
        <v>800000</v>
      </c>
      <c r="H413" s="37"/>
      <c r="I413" s="37">
        <f>+[10]PPNE5!J413+[11]PPNE5!J413+[12]PPNE5!J413+[13]PPNE5!J413+'[14]PPNE5 '!J413+[15]PPNE5!J413+[16]PPNE5!J413+[17]PPNE5!J413+[18]PPNE5!J413+[19]PPNE5!J413+[20]PPNE5!J413+[21]PPNE5!J413+[22]PPNE5!J413+[23]PPNE5!J413+[24]PPNE5!J413+'[25]PPNE5 cop'!J413+[26]PPNE5!J413</f>
        <v>800000</v>
      </c>
      <c r="J413" s="63">
        <f>SUBTOTAL(9,G413:I413)</f>
        <v>1600000</v>
      </c>
      <c r="K413" s="64" t="str">
        <f>IFERROR(J413/$J$18*100,"0.00")</f>
        <v>0.00</v>
      </c>
    </row>
    <row r="414" spans="1:11" ht="12.75" x14ac:dyDescent="0.2">
      <c r="A414" s="540">
        <v>2</v>
      </c>
      <c r="B414" s="541">
        <v>6</v>
      </c>
      <c r="C414" s="541">
        <v>2</v>
      </c>
      <c r="D414" s="541"/>
      <c r="E414" s="541"/>
      <c r="F414" s="542" t="s">
        <v>258</v>
      </c>
      <c r="G414" s="33">
        <f>+G415+G417+G419+G421</f>
        <v>0</v>
      </c>
      <c r="H414" s="33">
        <f>+H415+H417+H419+H421</f>
        <v>0</v>
      </c>
      <c r="I414" s="33">
        <f>+I415+I417+I419+I421</f>
        <v>20000</v>
      </c>
      <c r="J414" s="33">
        <f>+J415+J417+J419+J421</f>
        <v>20000</v>
      </c>
      <c r="K414" s="34">
        <f>+K415+K417+K419+K421</f>
        <v>0</v>
      </c>
    </row>
    <row r="415" spans="1:11" ht="12.75" x14ac:dyDescent="0.2">
      <c r="A415" s="543">
        <v>2</v>
      </c>
      <c r="B415" s="544">
        <v>6</v>
      </c>
      <c r="C415" s="544">
        <v>2</v>
      </c>
      <c r="D415" s="544">
        <v>1</v>
      </c>
      <c r="E415" s="544"/>
      <c r="F415" s="551" t="s">
        <v>425</v>
      </c>
      <c r="G415" s="41">
        <f>+G416</f>
        <v>0</v>
      </c>
      <c r="H415" s="41">
        <f>+H416</f>
        <v>0</v>
      </c>
      <c r="I415" s="41">
        <f>+I416</f>
        <v>20000</v>
      </c>
      <c r="J415" s="41">
        <f>+J416</f>
        <v>20000</v>
      </c>
      <c r="K415" s="42" t="str">
        <f>+K416</f>
        <v>0.00</v>
      </c>
    </row>
    <row r="416" spans="1:11" ht="12.75" x14ac:dyDescent="0.2">
      <c r="A416" s="555">
        <v>2</v>
      </c>
      <c r="B416" s="547">
        <v>6</v>
      </c>
      <c r="C416" s="547">
        <v>2</v>
      </c>
      <c r="D416" s="547">
        <v>1</v>
      </c>
      <c r="E416" s="547" t="s">
        <v>314</v>
      </c>
      <c r="F416" s="550" t="s">
        <v>425</v>
      </c>
      <c r="G416" s="37">
        <f>+[10]PPNE5!H416+[11]PPNE5!H416+[12]PPNE5!H416+[13]PPNE5!H416+'[14]PPNE5 '!H416+[15]PPNE5!H416+[16]PPNE5!H416+[17]PPNE5!H416+[18]PPNE5!H416+[19]PPNE5!H416+[20]PPNE5!H416+[21]PPNE5!H416+[22]PPNE5!H416+[23]PPNE5!H416+[24]PPNE5!H416+'[25]PPNE5 cop'!H416+[26]PPNE5!H416</f>
        <v>0</v>
      </c>
      <c r="H416" s="37"/>
      <c r="I416" s="37">
        <f>+[10]PPNE5!J416+[11]PPNE5!J416+[12]PPNE5!J416+[13]PPNE5!J416+'[14]PPNE5 '!J416+[15]PPNE5!J416+[16]PPNE5!J416+[17]PPNE5!J416+[18]PPNE5!J416+[19]PPNE5!J416+[20]PPNE5!J416+[21]PPNE5!J416+[22]PPNE5!J416+[23]PPNE5!J416+[24]PPNE5!J416+'[25]PPNE5 cop'!J416+[26]PPNE5!J416</f>
        <v>20000</v>
      </c>
      <c r="J416" s="63">
        <f>SUBTOTAL(9,G416:I416)</f>
        <v>20000</v>
      </c>
      <c r="K416" s="64" t="str">
        <f>IFERROR(J416/$J$18*100,"0.00")</f>
        <v>0.00</v>
      </c>
    </row>
    <row r="417" spans="1:11" ht="12.75" x14ac:dyDescent="0.2">
      <c r="A417" s="557">
        <v>2</v>
      </c>
      <c r="B417" s="544">
        <v>6</v>
      </c>
      <c r="C417" s="544">
        <v>2</v>
      </c>
      <c r="D417" s="544">
        <v>2</v>
      </c>
      <c r="E417" s="544"/>
      <c r="F417" s="567" t="s">
        <v>259</v>
      </c>
      <c r="G417" s="35">
        <f>+G418</f>
        <v>0</v>
      </c>
      <c r="H417" s="35">
        <f>+H418</f>
        <v>0</v>
      </c>
      <c r="I417" s="35">
        <f>+I418</f>
        <v>0</v>
      </c>
      <c r="J417" s="35">
        <f>+J418</f>
        <v>0</v>
      </c>
      <c r="K417" s="36" t="str">
        <f>+K418</f>
        <v>0.00</v>
      </c>
    </row>
    <row r="418" spans="1:11" ht="12.75" x14ac:dyDescent="0.2">
      <c r="A418" s="555">
        <v>2</v>
      </c>
      <c r="B418" s="547">
        <v>6</v>
      </c>
      <c r="C418" s="547">
        <v>2</v>
      </c>
      <c r="D418" s="547">
        <v>2</v>
      </c>
      <c r="E418" s="547" t="s">
        <v>314</v>
      </c>
      <c r="F418" s="550" t="s">
        <v>259</v>
      </c>
      <c r="G418" s="37">
        <f>+[10]PPNE5!H418+[11]PPNE5!H418+[12]PPNE5!H418+[13]PPNE5!H418+'[14]PPNE5 '!H418+[15]PPNE5!H418+[16]PPNE5!H418+[17]PPNE5!H418+[18]PPNE5!H418+[19]PPNE5!H418+[20]PPNE5!H418+[21]PPNE5!H418+[22]PPNE5!H418+[23]PPNE5!H418+[24]PPNE5!H418+'[25]PPNE5 cop'!H418+[26]PPNE5!H418</f>
        <v>0</v>
      </c>
      <c r="H418" s="37"/>
      <c r="I418" s="37">
        <f>+[10]PPNE5!J418+[11]PPNE5!J418+[12]PPNE5!J418+[13]PPNE5!J418+'[14]PPNE5 '!J418+[15]PPNE5!J418+[16]PPNE5!J418+[17]PPNE5!J418+[18]PPNE5!J418+[19]PPNE5!J418+[20]PPNE5!J418+[21]PPNE5!J418+[22]PPNE5!J418+[23]PPNE5!J418+[24]PPNE5!J418+'[25]PPNE5 cop'!J418+[26]PPNE5!J418</f>
        <v>0</v>
      </c>
      <c r="J418" s="63">
        <f>SUBTOTAL(9,G418:I418)</f>
        <v>0</v>
      </c>
      <c r="K418" s="64" t="str">
        <f>IFERROR(J418/$J$18*100,"0.00")</f>
        <v>0.00</v>
      </c>
    </row>
    <row r="419" spans="1:11" ht="12.75" x14ac:dyDescent="0.2">
      <c r="A419" s="543">
        <v>2</v>
      </c>
      <c r="B419" s="544">
        <v>6</v>
      </c>
      <c r="C419" s="544">
        <v>2</v>
      </c>
      <c r="D419" s="544">
        <v>3</v>
      </c>
      <c r="E419" s="544"/>
      <c r="F419" s="551" t="s">
        <v>260</v>
      </c>
      <c r="G419" s="41">
        <f>+G420</f>
        <v>0</v>
      </c>
      <c r="H419" s="41">
        <f>+H420</f>
        <v>0</v>
      </c>
      <c r="I419" s="41">
        <f>+I420</f>
        <v>0</v>
      </c>
      <c r="J419" s="41">
        <f>+J420</f>
        <v>0</v>
      </c>
      <c r="K419" s="42" t="str">
        <f>+K420</f>
        <v>0.00</v>
      </c>
    </row>
    <row r="420" spans="1:11" ht="12.75" x14ac:dyDescent="0.2">
      <c r="A420" s="555">
        <v>2</v>
      </c>
      <c r="B420" s="547">
        <v>6</v>
      </c>
      <c r="C420" s="547">
        <v>2</v>
      </c>
      <c r="D420" s="547">
        <v>3</v>
      </c>
      <c r="E420" s="547" t="s">
        <v>314</v>
      </c>
      <c r="F420" s="550" t="s">
        <v>260</v>
      </c>
      <c r="G420" s="37">
        <f>+[10]PPNE5!H420+[11]PPNE5!H420+[12]PPNE5!H420+[13]PPNE5!H420+'[14]PPNE5 '!H420+[15]PPNE5!H420+[16]PPNE5!H420+[17]PPNE5!H420+[18]PPNE5!H420+[19]PPNE5!H420+[20]PPNE5!H420+[21]PPNE5!H420+[22]PPNE5!H420+[23]PPNE5!H420+[24]PPNE5!H420+'[25]PPNE5 cop'!H420+[26]PPNE5!H420</f>
        <v>0</v>
      </c>
      <c r="H420" s="37"/>
      <c r="I420" s="37">
        <f>+[10]PPNE5!J420+[11]PPNE5!J420+[12]PPNE5!J420+[13]PPNE5!J420+'[14]PPNE5 '!J420+[15]PPNE5!J420+[16]PPNE5!J420+[17]PPNE5!J420+[18]PPNE5!J420+[19]PPNE5!J420+[20]PPNE5!J420+[21]PPNE5!J420+[22]PPNE5!J420+[23]PPNE5!J420+[24]PPNE5!J420+'[25]PPNE5 cop'!J420+[26]PPNE5!J420</f>
        <v>0</v>
      </c>
      <c r="J420" s="63">
        <f>SUBTOTAL(9,G420:I420)</f>
        <v>0</v>
      </c>
      <c r="K420" s="64" t="str">
        <f>IFERROR(J420/$J$18*100,"0.00")</f>
        <v>0.00</v>
      </c>
    </row>
    <row r="421" spans="1:11" ht="12.75" x14ac:dyDescent="0.2">
      <c r="A421" s="543">
        <v>2</v>
      </c>
      <c r="B421" s="544">
        <v>6</v>
      </c>
      <c r="C421" s="544">
        <v>2</v>
      </c>
      <c r="D421" s="544">
        <v>4</v>
      </c>
      <c r="E421" s="544"/>
      <c r="F421" s="551" t="s">
        <v>261</v>
      </c>
      <c r="G421" s="41">
        <f>+G422</f>
        <v>0</v>
      </c>
      <c r="H421" s="41">
        <f>+H422</f>
        <v>0</v>
      </c>
      <c r="I421" s="41">
        <f>+I422</f>
        <v>0</v>
      </c>
      <c r="J421" s="41">
        <f>+J422</f>
        <v>0</v>
      </c>
      <c r="K421" s="42" t="str">
        <f>+K422</f>
        <v>0.00</v>
      </c>
    </row>
    <row r="422" spans="1:11" ht="12.75" x14ac:dyDescent="0.2">
      <c r="A422" s="555">
        <v>2</v>
      </c>
      <c r="B422" s="547">
        <v>6</v>
      </c>
      <c r="C422" s="547">
        <v>2</v>
      </c>
      <c r="D422" s="547">
        <v>4</v>
      </c>
      <c r="E422" s="547" t="s">
        <v>314</v>
      </c>
      <c r="F422" s="550" t="s">
        <v>261</v>
      </c>
      <c r="G422" s="37">
        <f>+[10]PPNE5!H422+[11]PPNE5!H422+[12]PPNE5!H422+[13]PPNE5!H422+'[14]PPNE5 '!H422+[15]PPNE5!H422+[16]PPNE5!H422+[17]PPNE5!H422+[18]PPNE5!H422+[19]PPNE5!H422+[20]PPNE5!H422+[21]PPNE5!H422+[22]PPNE5!H422+[23]PPNE5!H422+[24]PPNE5!H422+'[25]PPNE5 cop'!H422+[26]PPNE5!H422</f>
        <v>0</v>
      </c>
      <c r="H422" s="37"/>
      <c r="I422" s="37">
        <f>+[10]PPNE5!J422+[11]PPNE5!J422+[12]PPNE5!J422+[13]PPNE5!J422+'[14]PPNE5 '!J422+[15]PPNE5!J422+[16]PPNE5!J422+[17]PPNE5!J422+[18]PPNE5!J422+[19]PPNE5!J422+[20]PPNE5!J422+[21]PPNE5!J422+[22]PPNE5!J422+[23]PPNE5!J422+[24]PPNE5!J422+'[25]PPNE5 cop'!J422+[26]PPNE5!J422</f>
        <v>0</v>
      </c>
      <c r="J422" s="63">
        <f>SUBTOTAL(9,G422:I422)</f>
        <v>0</v>
      </c>
      <c r="K422" s="64" t="str">
        <f>IFERROR(J422/$J$18*100,"0.00")</f>
        <v>0.00</v>
      </c>
    </row>
    <row r="423" spans="1:11" ht="12.75" x14ac:dyDescent="0.2">
      <c r="A423" s="540">
        <v>2</v>
      </c>
      <c r="B423" s="541">
        <v>6</v>
      </c>
      <c r="C423" s="541">
        <v>3</v>
      </c>
      <c r="D423" s="541"/>
      <c r="E423" s="541"/>
      <c r="F423" s="542" t="s">
        <v>262</v>
      </c>
      <c r="G423" s="33">
        <f>+G424+G426+G428+G430</f>
        <v>73395429.228200004</v>
      </c>
      <c r="H423" s="33">
        <f>+H424+H426+H428+H430</f>
        <v>0</v>
      </c>
      <c r="I423" s="33">
        <f>+I424+I426+I428+I430</f>
        <v>73904162.548199996</v>
      </c>
      <c r="J423" s="33">
        <f>+J424+J426+J428+J430</f>
        <v>147299591.7764</v>
      </c>
      <c r="K423" s="34">
        <f>+K424+K426+K428+K430</f>
        <v>0</v>
      </c>
    </row>
    <row r="424" spans="1:11" ht="12.75" x14ac:dyDescent="0.2">
      <c r="A424" s="557">
        <v>2</v>
      </c>
      <c r="B424" s="544">
        <v>6</v>
      </c>
      <c r="C424" s="544">
        <v>3</v>
      </c>
      <c r="D424" s="544">
        <v>1</v>
      </c>
      <c r="E424" s="544"/>
      <c r="F424" s="567" t="s">
        <v>263</v>
      </c>
      <c r="G424" s="41">
        <f>+G425</f>
        <v>70932864.799999997</v>
      </c>
      <c r="H424" s="41">
        <f>+H425</f>
        <v>0</v>
      </c>
      <c r="I424" s="41">
        <f>+I425</f>
        <v>71345647.399999991</v>
      </c>
      <c r="J424" s="41">
        <f>+J425</f>
        <v>142278512.19999999</v>
      </c>
      <c r="K424" s="42" t="str">
        <f>+K425</f>
        <v>0.00</v>
      </c>
    </row>
    <row r="425" spans="1:11" ht="12.75" x14ac:dyDescent="0.2">
      <c r="A425" s="546">
        <v>2</v>
      </c>
      <c r="B425" s="547">
        <v>6</v>
      </c>
      <c r="C425" s="547">
        <v>3</v>
      </c>
      <c r="D425" s="547">
        <v>1</v>
      </c>
      <c r="E425" s="547" t="s">
        <v>314</v>
      </c>
      <c r="F425" s="548" t="s">
        <v>263</v>
      </c>
      <c r="G425" s="37">
        <f>+[10]PPNE5!H425+[11]PPNE5!H425+[12]PPNE5!H425+[13]PPNE5!H425+'[14]PPNE5 '!H425+[15]PPNE5!H425+[16]PPNE5!H425+[17]PPNE5!H425+[18]PPNE5!H425+[19]PPNE5!H425+[20]PPNE5!H425+[21]PPNE5!H425+[22]PPNE5!H425+[23]PPNE5!H425+[24]PPNE5!H425+'[25]PPNE5 cop'!H425+[26]PPNE5!H425</f>
        <v>70932864.799999997</v>
      </c>
      <c r="H425" s="37"/>
      <c r="I425" s="37">
        <f>+[10]PPNE5!J425+[11]PPNE5!J425+[12]PPNE5!J425+[13]PPNE5!J425+'[14]PPNE5 '!J425+[15]PPNE5!J425+[16]PPNE5!J425+[17]PPNE5!J425+[18]PPNE5!J425+[19]PPNE5!J425+[20]PPNE5!J425+[21]PPNE5!J425+[22]PPNE5!J425+[23]PPNE5!J425+[24]PPNE5!J425+'[25]PPNE5 cop'!J425+[26]PPNE5!J425</f>
        <v>71345647.399999991</v>
      </c>
      <c r="J425" s="63">
        <f>SUBTOTAL(9,G425:I425)</f>
        <v>142278512.19999999</v>
      </c>
      <c r="K425" s="64" t="str">
        <f>IFERROR(J425/$J$18*100,"0.00")</f>
        <v>0.00</v>
      </c>
    </row>
    <row r="426" spans="1:11" ht="12.75" x14ac:dyDescent="0.2">
      <c r="A426" s="543">
        <v>2</v>
      </c>
      <c r="B426" s="544">
        <v>6</v>
      </c>
      <c r="C426" s="544">
        <v>3</v>
      </c>
      <c r="D426" s="544">
        <v>2</v>
      </c>
      <c r="E426" s="544"/>
      <c r="F426" s="551" t="s">
        <v>264</v>
      </c>
      <c r="G426" s="41">
        <f>+G427</f>
        <v>2462564.4281999995</v>
      </c>
      <c r="H426" s="41">
        <f>+H427</f>
        <v>0</v>
      </c>
      <c r="I426" s="41">
        <f>+I427</f>
        <v>2558515.1481999997</v>
      </c>
      <c r="J426" s="41">
        <f>+J427</f>
        <v>5021079.5763999987</v>
      </c>
      <c r="K426" s="42" t="str">
        <f>+K427</f>
        <v>0.00</v>
      </c>
    </row>
    <row r="427" spans="1:11" ht="12.75" x14ac:dyDescent="0.2">
      <c r="A427" s="555">
        <v>2</v>
      </c>
      <c r="B427" s="547">
        <v>6</v>
      </c>
      <c r="C427" s="547">
        <v>3</v>
      </c>
      <c r="D427" s="547">
        <v>2</v>
      </c>
      <c r="E427" s="547" t="s">
        <v>314</v>
      </c>
      <c r="F427" s="550" t="s">
        <v>264</v>
      </c>
      <c r="G427" s="37">
        <f>+[10]PPNE5!H427+[11]PPNE5!H427+[12]PPNE5!H427+[13]PPNE5!H427+'[14]PPNE5 '!H427+[15]PPNE5!H427+[16]PPNE5!H427+[17]PPNE5!H427+[18]PPNE5!H427+[19]PPNE5!H427+[20]PPNE5!H427+[21]PPNE5!H427+[22]PPNE5!H427+[23]PPNE5!H427+[24]PPNE5!H427+'[25]PPNE5 cop'!H427+[26]PPNE5!H427</f>
        <v>2462564.4281999995</v>
      </c>
      <c r="H427" s="37"/>
      <c r="I427" s="37">
        <f>+[10]PPNE5!J427+[11]PPNE5!J427+[12]PPNE5!J427+[13]PPNE5!J427+'[14]PPNE5 '!J427+[15]PPNE5!J427+[16]PPNE5!J427+[17]PPNE5!J427+[18]PPNE5!J427+[19]PPNE5!J427+[20]PPNE5!J427+[21]PPNE5!J427+[22]PPNE5!J427+[23]PPNE5!J427+[24]PPNE5!J427+'[25]PPNE5 cop'!J427+[26]PPNE5!J427</f>
        <v>2558515.1481999997</v>
      </c>
      <c r="J427" s="63">
        <f>SUBTOTAL(9,G427:I427)</f>
        <v>5021079.5763999987</v>
      </c>
      <c r="K427" s="64" t="str">
        <f>IFERROR(J427/$J$18*100,"0.00")</f>
        <v>0.00</v>
      </c>
    </row>
    <row r="428" spans="1:11" ht="12.75" x14ac:dyDescent="0.2">
      <c r="A428" s="543">
        <v>2</v>
      </c>
      <c r="B428" s="544">
        <v>6</v>
      </c>
      <c r="C428" s="544">
        <v>3</v>
      </c>
      <c r="D428" s="544">
        <v>3</v>
      </c>
      <c r="E428" s="544"/>
      <c r="F428" s="551" t="s">
        <v>265</v>
      </c>
      <c r="G428" s="41">
        <f>+G429</f>
        <v>0</v>
      </c>
      <c r="H428" s="41">
        <f>+H429</f>
        <v>0</v>
      </c>
      <c r="I428" s="41">
        <f>+I429</f>
        <v>0</v>
      </c>
      <c r="J428" s="41">
        <f>+J429</f>
        <v>0</v>
      </c>
      <c r="K428" s="42" t="str">
        <f>+K429</f>
        <v>0.00</v>
      </c>
    </row>
    <row r="429" spans="1:11" ht="12.75" x14ac:dyDescent="0.2">
      <c r="A429" s="555">
        <v>2</v>
      </c>
      <c r="B429" s="547">
        <v>6</v>
      </c>
      <c r="C429" s="547">
        <v>3</v>
      </c>
      <c r="D429" s="547">
        <v>3</v>
      </c>
      <c r="E429" s="547" t="s">
        <v>314</v>
      </c>
      <c r="F429" s="550" t="s">
        <v>265</v>
      </c>
      <c r="G429" s="37">
        <f>+[10]PPNE5!H429+[11]PPNE5!H429+[12]PPNE5!H429+[13]PPNE5!H429+'[14]PPNE5 '!H429+[15]PPNE5!H429+[16]PPNE5!H429+[17]PPNE5!H429+[18]PPNE5!H429+[19]PPNE5!H429+[20]PPNE5!H429+[21]PPNE5!H429+[22]PPNE5!H429+[23]PPNE5!H429+[24]PPNE5!H429+'[25]PPNE5 cop'!H429+[26]PPNE5!H429</f>
        <v>0</v>
      </c>
      <c r="H429" s="37"/>
      <c r="I429" s="37">
        <f>+[10]PPNE5!J429+[11]PPNE5!J429+[12]PPNE5!J429+[13]PPNE5!J429+'[14]PPNE5 '!J429+[15]PPNE5!J429+[16]PPNE5!J429+[17]PPNE5!J429+[18]PPNE5!J429+[19]PPNE5!J429+[20]PPNE5!J429+[21]PPNE5!J429+[22]PPNE5!J429+[23]PPNE5!J429+[24]PPNE5!J429+'[25]PPNE5 cop'!J429+[26]PPNE5!J429</f>
        <v>0</v>
      </c>
      <c r="J429" s="63">
        <f>SUBTOTAL(9,G429:I429)</f>
        <v>0</v>
      </c>
      <c r="K429" s="64" t="str">
        <f>IFERROR(J429/$J$18*100,"0.00")</f>
        <v>0.00</v>
      </c>
    </row>
    <row r="430" spans="1:11" ht="12.75" x14ac:dyDescent="0.2">
      <c r="A430" s="543">
        <v>2</v>
      </c>
      <c r="B430" s="544">
        <v>6</v>
      </c>
      <c r="C430" s="544">
        <v>3</v>
      </c>
      <c r="D430" s="544">
        <v>4</v>
      </c>
      <c r="E430" s="544"/>
      <c r="F430" s="551" t="s">
        <v>266</v>
      </c>
      <c r="G430" s="41">
        <f>+G431</f>
        <v>0</v>
      </c>
      <c r="H430" s="41">
        <f>+H431</f>
        <v>0</v>
      </c>
      <c r="I430" s="41">
        <f>+I431</f>
        <v>0</v>
      </c>
      <c r="J430" s="41">
        <f>+J431</f>
        <v>0</v>
      </c>
      <c r="K430" s="42" t="str">
        <f>+K431</f>
        <v>0.00</v>
      </c>
    </row>
    <row r="431" spans="1:11" ht="12.75" x14ac:dyDescent="0.2">
      <c r="A431" s="555">
        <v>2</v>
      </c>
      <c r="B431" s="547">
        <v>6</v>
      </c>
      <c r="C431" s="547">
        <v>3</v>
      </c>
      <c r="D431" s="547">
        <v>4</v>
      </c>
      <c r="E431" s="547" t="s">
        <v>314</v>
      </c>
      <c r="F431" s="550" t="s">
        <v>266</v>
      </c>
      <c r="G431" s="37">
        <f>+[10]PPNE5!H431+[11]PPNE5!H431+[12]PPNE5!H431+[13]PPNE5!H431+'[14]PPNE5 '!H431+[15]PPNE5!H431+[16]PPNE5!H431+[17]PPNE5!H431+[18]PPNE5!H431+[19]PPNE5!H431+[20]PPNE5!H431+[21]PPNE5!H431+[22]PPNE5!H431+[23]PPNE5!H431+[24]PPNE5!H431+'[25]PPNE5 cop'!H431+[26]PPNE5!H431</f>
        <v>0</v>
      </c>
      <c r="H431" s="37"/>
      <c r="I431" s="37">
        <f>+[10]PPNE5!J431+[11]PPNE5!J431+[12]PPNE5!J431+[13]PPNE5!J431+'[14]PPNE5 '!J431+[15]PPNE5!J431+[16]PPNE5!J431+[17]PPNE5!J431+[18]PPNE5!J431+[19]PPNE5!J431+[20]PPNE5!J431+[21]PPNE5!J431+[22]PPNE5!J431+[23]PPNE5!J431+[24]PPNE5!J431+'[25]PPNE5 cop'!J431+[26]PPNE5!J431</f>
        <v>0</v>
      </c>
      <c r="J431" s="63">
        <f>SUBTOTAL(9,G431:I431)</f>
        <v>0</v>
      </c>
      <c r="K431" s="64" t="str">
        <f>IFERROR(J431/$J$18*100,"0.00")</f>
        <v>0.00</v>
      </c>
    </row>
    <row r="432" spans="1:11" ht="12.75" x14ac:dyDescent="0.2">
      <c r="A432" s="540">
        <v>2</v>
      </c>
      <c r="B432" s="541">
        <v>6</v>
      </c>
      <c r="C432" s="541">
        <v>4</v>
      </c>
      <c r="D432" s="541"/>
      <c r="E432" s="541"/>
      <c r="F432" s="542" t="s">
        <v>267</v>
      </c>
      <c r="G432" s="33">
        <f>+G433+G435+G437</f>
        <v>6300000</v>
      </c>
      <c r="H432" s="33">
        <f>+H433+H435+H437</f>
        <v>0</v>
      </c>
      <c r="I432" s="33">
        <f>+I433+I435+I437</f>
        <v>6300000</v>
      </c>
      <c r="J432" s="33">
        <f>+J433+J435+J437</f>
        <v>12600000</v>
      </c>
      <c r="K432" s="34">
        <f>+K433+K435+K437</f>
        <v>0</v>
      </c>
    </row>
    <row r="433" spans="1:11" ht="12.75" x14ac:dyDescent="0.2">
      <c r="A433" s="543">
        <v>2</v>
      </c>
      <c r="B433" s="544">
        <v>6</v>
      </c>
      <c r="C433" s="544">
        <v>4</v>
      </c>
      <c r="D433" s="544">
        <v>1</v>
      </c>
      <c r="E433" s="544"/>
      <c r="F433" s="551" t="s">
        <v>268</v>
      </c>
      <c r="G433" s="41">
        <f>+G434</f>
        <v>1800000</v>
      </c>
      <c r="H433" s="41">
        <f>+H434</f>
        <v>0</v>
      </c>
      <c r="I433" s="41">
        <f>+I434</f>
        <v>1800000</v>
      </c>
      <c r="J433" s="41">
        <f>+J434</f>
        <v>3600000</v>
      </c>
      <c r="K433" s="42" t="str">
        <f>+K434</f>
        <v>0.00</v>
      </c>
    </row>
    <row r="434" spans="1:11" ht="12.75" x14ac:dyDescent="0.2">
      <c r="A434" s="555">
        <v>2</v>
      </c>
      <c r="B434" s="547">
        <v>6</v>
      </c>
      <c r="C434" s="547">
        <v>4</v>
      </c>
      <c r="D434" s="547">
        <v>1</v>
      </c>
      <c r="E434" s="547" t="s">
        <v>314</v>
      </c>
      <c r="F434" s="550" t="s">
        <v>268</v>
      </c>
      <c r="G434" s="37">
        <f>+[10]PPNE5!H434+[11]PPNE5!H434+[12]PPNE5!H434+[13]PPNE5!H434+'[14]PPNE5 '!H434+[15]PPNE5!H434+[16]PPNE5!H434+[17]PPNE5!H434+[18]PPNE5!H434+[19]PPNE5!H434+[20]PPNE5!H434+[21]PPNE5!H434+[22]PPNE5!H434+[23]PPNE5!H434+[24]PPNE5!H434+'[25]PPNE5 cop'!H434+[26]PPNE5!H434</f>
        <v>1800000</v>
      </c>
      <c r="H434" s="37"/>
      <c r="I434" s="37">
        <f>+[10]PPNE5!J434+[11]PPNE5!J434+[12]PPNE5!J434+[13]PPNE5!J434+'[14]PPNE5 '!J434+[15]PPNE5!J434+[16]PPNE5!J434+[17]PPNE5!J434+[18]PPNE5!J434+[19]PPNE5!J434+[20]PPNE5!J434+[21]PPNE5!J434+[22]PPNE5!J434+[23]PPNE5!J434+[24]PPNE5!J434+'[25]PPNE5 cop'!J434+[26]PPNE5!J434</f>
        <v>1800000</v>
      </c>
      <c r="J434" s="63">
        <f>SUBTOTAL(9,G434:I434)</f>
        <v>3600000</v>
      </c>
      <c r="K434" s="64" t="str">
        <f>IFERROR(J434/$J$18*100,"0.00")</f>
        <v>0.00</v>
      </c>
    </row>
    <row r="435" spans="1:11" ht="12.75" x14ac:dyDescent="0.2">
      <c r="A435" s="543">
        <v>2</v>
      </c>
      <c r="B435" s="544">
        <v>6</v>
      </c>
      <c r="C435" s="544">
        <v>4</v>
      </c>
      <c r="D435" s="544">
        <v>2</v>
      </c>
      <c r="E435" s="544"/>
      <c r="F435" s="551" t="s">
        <v>269</v>
      </c>
      <c r="G435" s="41">
        <f>+G436</f>
        <v>0</v>
      </c>
      <c r="H435" s="41">
        <f>+H436</f>
        <v>0</v>
      </c>
      <c r="I435" s="41">
        <f>+I436</f>
        <v>0</v>
      </c>
      <c r="J435" s="41">
        <f>+J436</f>
        <v>0</v>
      </c>
      <c r="K435" s="42" t="str">
        <f>+K436</f>
        <v>0.00</v>
      </c>
    </row>
    <row r="436" spans="1:11" ht="12.75" x14ac:dyDescent="0.2">
      <c r="A436" s="555">
        <v>2</v>
      </c>
      <c r="B436" s="547">
        <v>6</v>
      </c>
      <c r="C436" s="547">
        <v>4</v>
      </c>
      <c r="D436" s="547">
        <v>2</v>
      </c>
      <c r="E436" s="547" t="s">
        <v>314</v>
      </c>
      <c r="F436" s="550" t="s">
        <v>269</v>
      </c>
      <c r="G436" s="37">
        <f>+[10]PPNE5!H436+[11]PPNE5!H436+[12]PPNE5!H436+[13]PPNE5!H436+'[14]PPNE5 '!H436+[15]PPNE5!H436+[16]PPNE5!H436+[17]PPNE5!H436+[18]PPNE5!H436+[19]PPNE5!H436+[20]PPNE5!H436+[21]PPNE5!H436+[22]PPNE5!H436+[23]PPNE5!H436+[24]PPNE5!H436+'[25]PPNE5 cop'!H436+[26]PPNE5!H436</f>
        <v>0</v>
      </c>
      <c r="H436" s="37"/>
      <c r="I436" s="37">
        <f>+[10]PPNE5!J436+[11]PPNE5!J436+[12]PPNE5!J436+[13]PPNE5!J436+'[14]PPNE5 '!J436+[15]PPNE5!J436+[16]PPNE5!J436+[17]PPNE5!J436+[18]PPNE5!J436+[19]PPNE5!J436+[20]PPNE5!J436+[21]PPNE5!J436+[22]PPNE5!J436+[23]PPNE5!J436+[24]PPNE5!J436+'[25]PPNE5 cop'!J436+[26]PPNE5!J436</f>
        <v>0</v>
      </c>
      <c r="J436" s="63">
        <f>SUBTOTAL(9,G436:I436)</f>
        <v>0</v>
      </c>
      <c r="K436" s="64" t="str">
        <f>IFERROR(J436/$J$18*100,"0.00")</f>
        <v>0.00</v>
      </c>
    </row>
    <row r="437" spans="1:11" ht="12.75" x14ac:dyDescent="0.2">
      <c r="A437" s="543">
        <v>2</v>
      </c>
      <c r="B437" s="544">
        <v>6</v>
      </c>
      <c r="C437" s="544">
        <v>4</v>
      </c>
      <c r="D437" s="544">
        <v>8</v>
      </c>
      <c r="E437" s="544"/>
      <c r="F437" s="551" t="s">
        <v>270</v>
      </c>
      <c r="G437" s="41">
        <f>+G438</f>
        <v>4500000</v>
      </c>
      <c r="H437" s="41">
        <f>+H438</f>
        <v>0</v>
      </c>
      <c r="I437" s="41">
        <f>+I438</f>
        <v>4500000</v>
      </c>
      <c r="J437" s="41">
        <f>+J438</f>
        <v>9000000</v>
      </c>
      <c r="K437" s="42" t="str">
        <f>+K438</f>
        <v>0.00</v>
      </c>
    </row>
    <row r="438" spans="1:11" ht="12.75" x14ac:dyDescent="0.2">
      <c r="A438" s="555">
        <v>2</v>
      </c>
      <c r="B438" s="547">
        <v>6</v>
      </c>
      <c r="C438" s="547">
        <v>4</v>
      </c>
      <c r="D438" s="547">
        <v>8</v>
      </c>
      <c r="E438" s="547" t="s">
        <v>314</v>
      </c>
      <c r="F438" s="550" t="s">
        <v>270</v>
      </c>
      <c r="G438" s="37">
        <f>+[10]PPNE5!H438+[11]PPNE5!H438+[12]PPNE5!H438+[13]PPNE5!H438+'[14]PPNE5 '!H438+[15]PPNE5!H438+[16]PPNE5!H438+[17]PPNE5!H438+[18]PPNE5!H438+[19]PPNE5!H438+[20]PPNE5!H438+[21]PPNE5!H438+[22]PPNE5!H438+[23]PPNE5!H438+[24]PPNE5!H438+'[25]PPNE5 cop'!H438+[26]PPNE5!H438</f>
        <v>4500000</v>
      </c>
      <c r="H438" s="37"/>
      <c r="I438" s="37">
        <f>+[10]PPNE5!J438+[11]PPNE5!J438+[12]PPNE5!J438+[13]PPNE5!J438+'[14]PPNE5 '!J438+[15]PPNE5!J438+[16]PPNE5!J438+[17]PPNE5!J438+[18]PPNE5!J438+[19]PPNE5!J438+[20]PPNE5!J438+[21]PPNE5!J438+[22]PPNE5!J438+[23]PPNE5!J438+[24]PPNE5!J438+'[25]PPNE5 cop'!J438+[26]PPNE5!J438</f>
        <v>4500000</v>
      </c>
      <c r="J438" s="63">
        <f>SUBTOTAL(9,G438:I438)</f>
        <v>9000000</v>
      </c>
      <c r="K438" s="64" t="str">
        <f>IFERROR(J438/$J$18*100,"0.00")</f>
        <v>0.00</v>
      </c>
    </row>
    <row r="439" spans="1:11" ht="12.75" x14ac:dyDescent="0.2">
      <c r="A439" s="540">
        <v>2</v>
      </c>
      <c r="B439" s="541">
        <v>6</v>
      </c>
      <c r="C439" s="541">
        <v>5</v>
      </c>
      <c r="D439" s="541"/>
      <c r="E439" s="541"/>
      <c r="F439" s="542" t="s">
        <v>271</v>
      </c>
      <c r="G439" s="33">
        <f>+G440+G442+G444+G446+G448+G450+G452</f>
        <v>45082024.100000001</v>
      </c>
      <c r="H439" s="33">
        <f>+H440+H442+H444+H446+H448+H450+H452</f>
        <v>0</v>
      </c>
      <c r="I439" s="33">
        <f>+I440+I442+I444+I446+I448+I450+I452</f>
        <v>45181586.600000001</v>
      </c>
      <c r="J439" s="33">
        <f>+J440+J442+J444+J446+J448+J450+J452</f>
        <v>90263610.700000003</v>
      </c>
      <c r="K439" s="34">
        <f>+K440+K442+K444+K446+K448+K450+K452</f>
        <v>0</v>
      </c>
    </row>
    <row r="440" spans="1:11" ht="12.75" x14ac:dyDescent="0.2">
      <c r="A440" s="543">
        <v>2</v>
      </c>
      <c r="B440" s="544">
        <v>6</v>
      </c>
      <c r="C440" s="544">
        <v>5</v>
      </c>
      <c r="D440" s="544">
        <v>2</v>
      </c>
      <c r="E440" s="544"/>
      <c r="F440" s="551" t="s">
        <v>272</v>
      </c>
      <c r="G440" s="41">
        <f>+G441</f>
        <v>145824.1</v>
      </c>
      <c r="H440" s="41">
        <f>+H441</f>
        <v>0</v>
      </c>
      <c r="I440" s="41">
        <f>+I441</f>
        <v>145824.1</v>
      </c>
      <c r="J440" s="41">
        <f>+J441</f>
        <v>291648.2</v>
      </c>
      <c r="K440" s="42" t="str">
        <f>+K441</f>
        <v>0.00</v>
      </c>
    </row>
    <row r="441" spans="1:11" ht="12.75" x14ac:dyDescent="0.2">
      <c r="A441" s="546">
        <v>2</v>
      </c>
      <c r="B441" s="547">
        <v>6</v>
      </c>
      <c r="C441" s="547">
        <v>5</v>
      </c>
      <c r="D441" s="547">
        <v>2</v>
      </c>
      <c r="E441" s="547" t="s">
        <v>314</v>
      </c>
      <c r="F441" s="550" t="s">
        <v>272</v>
      </c>
      <c r="G441" s="37">
        <f>+[10]PPNE5!H441+[11]PPNE5!H441+[12]PPNE5!H441+[13]PPNE5!H441+'[14]PPNE5 '!H441+[15]PPNE5!H441+[16]PPNE5!H441+[17]PPNE5!H441+[18]PPNE5!H441+[19]PPNE5!H441+[20]PPNE5!H441+[21]PPNE5!H441+[22]PPNE5!H441+[23]PPNE5!H441+[24]PPNE5!H441+'[25]PPNE5 cop'!H441+[26]PPNE5!H441</f>
        <v>145824.1</v>
      </c>
      <c r="H441" s="37"/>
      <c r="I441" s="37">
        <f>+[10]PPNE5!J441+[11]PPNE5!J441+[12]PPNE5!J441+[13]PPNE5!J441+'[14]PPNE5 '!J441+[15]PPNE5!J441+[16]PPNE5!J441+[17]PPNE5!J441+[18]PPNE5!J441+[19]PPNE5!J441+[20]PPNE5!J441+[21]PPNE5!J441+[22]PPNE5!J441+[23]PPNE5!J441+[24]PPNE5!J441+'[25]PPNE5 cop'!J441+[26]PPNE5!J441</f>
        <v>145824.1</v>
      </c>
      <c r="J441" s="63">
        <f>SUBTOTAL(9,G441:I441)</f>
        <v>291648.2</v>
      </c>
      <c r="K441" s="64" t="str">
        <f>IFERROR(J441/$J$18*100,"0.00")</f>
        <v>0.00</v>
      </c>
    </row>
    <row r="442" spans="1:11" ht="12.75" x14ac:dyDescent="0.2">
      <c r="A442" s="543">
        <v>2</v>
      </c>
      <c r="B442" s="544">
        <v>6</v>
      </c>
      <c r="C442" s="544">
        <v>5</v>
      </c>
      <c r="D442" s="544">
        <v>3</v>
      </c>
      <c r="E442" s="544"/>
      <c r="F442" s="551" t="s">
        <v>273</v>
      </c>
      <c r="G442" s="41">
        <f>+G443</f>
        <v>0</v>
      </c>
      <c r="H442" s="41">
        <f>+H443</f>
        <v>0</v>
      </c>
      <c r="I442" s="41">
        <f>+I443</f>
        <v>0</v>
      </c>
      <c r="J442" s="41">
        <f>+J443</f>
        <v>0</v>
      </c>
      <c r="K442" s="42" t="str">
        <f>+K443</f>
        <v>0.00</v>
      </c>
    </row>
    <row r="443" spans="1:11" ht="12.75" x14ac:dyDescent="0.2">
      <c r="A443" s="546">
        <v>2</v>
      </c>
      <c r="B443" s="547">
        <v>6</v>
      </c>
      <c r="C443" s="547">
        <v>5</v>
      </c>
      <c r="D443" s="547">
        <v>3</v>
      </c>
      <c r="E443" s="547" t="s">
        <v>314</v>
      </c>
      <c r="F443" s="550" t="s">
        <v>273</v>
      </c>
      <c r="G443" s="37">
        <f>+[10]PPNE5!H443+[11]PPNE5!H443+[12]PPNE5!H443+[13]PPNE5!H443+'[14]PPNE5 '!H443+[15]PPNE5!H443+[16]PPNE5!H443+[17]PPNE5!H443+[18]PPNE5!H443+[19]PPNE5!H443+[20]PPNE5!H443+[21]PPNE5!H443+[22]PPNE5!H443+[23]PPNE5!H443+[24]PPNE5!H443+'[25]PPNE5 cop'!H443+[26]PPNE5!H443</f>
        <v>0</v>
      </c>
      <c r="H443" s="37"/>
      <c r="I443" s="37">
        <f>+[10]PPNE5!J443+[11]PPNE5!J443+[12]PPNE5!J443+[13]PPNE5!J443+'[14]PPNE5 '!J443+[15]PPNE5!J443+[16]PPNE5!J443+[17]PPNE5!J443+[18]PPNE5!J443+[19]PPNE5!J443+[20]PPNE5!J443+[21]PPNE5!J443+[22]PPNE5!J443+[23]PPNE5!J443+[24]PPNE5!J443+'[25]PPNE5 cop'!J443+[26]PPNE5!J443</f>
        <v>0</v>
      </c>
      <c r="J443" s="63">
        <f>SUBTOTAL(9,G443:I443)</f>
        <v>0</v>
      </c>
      <c r="K443" s="64" t="str">
        <f>IFERROR(J443/$J$18*100,"0.00")</f>
        <v>0.00</v>
      </c>
    </row>
    <row r="444" spans="1:11" ht="12.75" x14ac:dyDescent="0.2">
      <c r="A444" s="543">
        <v>2</v>
      </c>
      <c r="B444" s="544">
        <v>6</v>
      </c>
      <c r="C444" s="544">
        <v>5</v>
      </c>
      <c r="D444" s="544">
        <v>4</v>
      </c>
      <c r="E444" s="544"/>
      <c r="F444" s="551" t="s">
        <v>274</v>
      </c>
      <c r="G444" s="41">
        <f>+G445</f>
        <v>156200</v>
      </c>
      <c r="H444" s="41">
        <f>+H445</f>
        <v>0</v>
      </c>
      <c r="I444" s="41">
        <f>+I445</f>
        <v>217000</v>
      </c>
      <c r="J444" s="41">
        <f>+J445</f>
        <v>373200</v>
      </c>
      <c r="K444" s="42" t="str">
        <f>+K445</f>
        <v>0.00</v>
      </c>
    </row>
    <row r="445" spans="1:11" ht="12.75" x14ac:dyDescent="0.2">
      <c r="A445" s="546">
        <v>2</v>
      </c>
      <c r="B445" s="547">
        <v>6</v>
      </c>
      <c r="C445" s="547">
        <v>5</v>
      </c>
      <c r="D445" s="547">
        <v>4</v>
      </c>
      <c r="E445" s="547" t="s">
        <v>314</v>
      </c>
      <c r="F445" s="550" t="s">
        <v>274</v>
      </c>
      <c r="G445" s="37">
        <f>+[10]PPNE5!H445+[11]PPNE5!H445+[12]PPNE5!H445+[13]PPNE5!H445+'[14]PPNE5 '!H445+[15]PPNE5!H445+[16]PPNE5!H445+[17]PPNE5!H445+[18]PPNE5!H445+[19]PPNE5!H445+[20]PPNE5!H445+[21]PPNE5!H445+[22]PPNE5!H445+[23]PPNE5!H445+[24]PPNE5!H445+'[25]PPNE5 cop'!H445+[26]PPNE5!H445</f>
        <v>156200</v>
      </c>
      <c r="H445" s="37"/>
      <c r="I445" s="37">
        <f>+[10]PPNE5!J445+[11]PPNE5!J445+[12]PPNE5!J445+[13]PPNE5!J445+'[14]PPNE5 '!J445+[15]PPNE5!J445+[16]PPNE5!J445+[17]PPNE5!J445+[18]PPNE5!J445+[19]PPNE5!J445+[20]PPNE5!J445+[21]PPNE5!J445+[22]PPNE5!J445+[23]PPNE5!J445+[24]PPNE5!J445+'[25]PPNE5 cop'!J445+[26]PPNE5!J445</f>
        <v>217000</v>
      </c>
      <c r="J445" s="63">
        <f>SUBTOTAL(9,G445:I445)</f>
        <v>373200</v>
      </c>
      <c r="K445" s="64" t="str">
        <f>IFERROR(J445/$J$18*100,"0.00")</f>
        <v>0.00</v>
      </c>
    </row>
    <row r="446" spans="1:11" ht="12.75" x14ac:dyDescent="0.2">
      <c r="A446" s="543">
        <v>2</v>
      </c>
      <c r="B446" s="544">
        <v>6</v>
      </c>
      <c r="C446" s="544">
        <v>5</v>
      </c>
      <c r="D446" s="544">
        <v>5</v>
      </c>
      <c r="E446" s="544"/>
      <c r="F446" s="551" t="s">
        <v>275</v>
      </c>
      <c r="G446" s="41">
        <f>+G447</f>
        <v>0</v>
      </c>
      <c r="H446" s="41">
        <f>+H447</f>
        <v>0</v>
      </c>
      <c r="I446" s="41">
        <f>+I447</f>
        <v>28762.5</v>
      </c>
      <c r="J446" s="41">
        <f>+J447</f>
        <v>28762.5</v>
      </c>
      <c r="K446" s="42" t="str">
        <f>+K447</f>
        <v>0.00</v>
      </c>
    </row>
    <row r="447" spans="1:11" ht="12.75" x14ac:dyDescent="0.2">
      <c r="A447" s="546">
        <v>2</v>
      </c>
      <c r="B447" s="547">
        <v>6</v>
      </c>
      <c r="C447" s="547">
        <v>5</v>
      </c>
      <c r="D447" s="547">
        <v>5</v>
      </c>
      <c r="E447" s="547" t="s">
        <v>314</v>
      </c>
      <c r="F447" s="550" t="s">
        <v>275</v>
      </c>
      <c r="G447" s="570">
        <v>0</v>
      </c>
      <c r="H447" s="40"/>
      <c r="I447" s="37">
        <f>+'[27]PPNE5 '!J447+[28]PPNE5!J447+[29]PPNE5!J447+[30]PPNE5!J447+[31]PPNE5!J447+[32]PPNE5!J447+[33]PPNE5!J447+'[34]PPNE5 '!J447+[35]PPNE5!J447+[36]PPNE5!J447+[37]PPNE5!J447+[38]PPNE5!J447+[39]PPNE5!J448+[40]PPNE5!J447+[41]PPNE5!J447+[42]PPNE5!J447+[43]PPNE5!J447</f>
        <v>28762.5</v>
      </c>
      <c r="J447" s="63">
        <f>SUBTOTAL(9,G447:I447)</f>
        <v>28762.5</v>
      </c>
      <c r="K447" s="64" t="str">
        <f>IFERROR(J447/$J$18*100,"0.00")</f>
        <v>0.00</v>
      </c>
    </row>
    <row r="448" spans="1:11" ht="12.75" x14ac:dyDescent="0.2">
      <c r="A448" s="543">
        <v>2</v>
      </c>
      <c r="B448" s="544">
        <v>6</v>
      </c>
      <c r="C448" s="544">
        <v>5</v>
      </c>
      <c r="D448" s="544">
        <v>6</v>
      </c>
      <c r="E448" s="544"/>
      <c r="F448" s="551" t="s">
        <v>276</v>
      </c>
      <c r="G448" s="41">
        <f>+G449</f>
        <v>44000000</v>
      </c>
      <c r="H448" s="41">
        <f>+H449</f>
        <v>0</v>
      </c>
      <c r="I448" s="41">
        <f>+I449</f>
        <v>44000000</v>
      </c>
      <c r="J448" s="41">
        <f>+J449</f>
        <v>88000000</v>
      </c>
      <c r="K448" s="42" t="str">
        <f>+K449</f>
        <v>0.00</v>
      </c>
    </row>
    <row r="449" spans="1:11" ht="12.75" x14ac:dyDescent="0.2">
      <c r="A449" s="546">
        <v>2</v>
      </c>
      <c r="B449" s="547">
        <v>6</v>
      </c>
      <c r="C449" s="547">
        <v>5</v>
      </c>
      <c r="D449" s="547">
        <v>6</v>
      </c>
      <c r="E449" s="547" t="s">
        <v>314</v>
      </c>
      <c r="F449" s="550" t="s">
        <v>276</v>
      </c>
      <c r="G449" s="37">
        <f>+[10]PPNE5!H449+[11]PPNE5!H449+[12]PPNE5!H449+[13]PPNE5!H449+'[14]PPNE5 '!H449+[15]PPNE5!H449+[16]PPNE5!H449+[17]PPNE5!H449+[18]PPNE5!H449+[19]PPNE5!H449+[20]PPNE5!H449+[21]PPNE5!H449+[22]PPNE5!H449+[23]PPNE5!H449+[24]PPNE5!H449+'[25]PPNE5 cop'!H449+[26]PPNE5!H449</f>
        <v>44000000</v>
      </c>
      <c r="H449" s="37"/>
      <c r="I449" s="37">
        <f>+[10]PPNE5!J449+[11]PPNE5!J449+[12]PPNE5!J449+[13]PPNE5!J449+'[14]PPNE5 '!J449+[15]PPNE5!J449+[16]PPNE5!J449+[17]PPNE5!J449+[18]PPNE5!J449+[19]PPNE5!J449+[20]PPNE5!J449+[21]PPNE5!J449+[22]PPNE5!J449+[23]PPNE5!J449+[24]PPNE5!J449+'[25]PPNE5 cop'!J449+[26]PPNE5!J449</f>
        <v>44000000</v>
      </c>
      <c r="J449" s="63">
        <f>SUBTOTAL(9,G449:I449)</f>
        <v>88000000</v>
      </c>
      <c r="K449" s="64" t="str">
        <f>IFERROR(J449/$J$18*100,"0.00")</f>
        <v>0.00</v>
      </c>
    </row>
    <row r="450" spans="1:11" ht="12.75" x14ac:dyDescent="0.2">
      <c r="A450" s="543">
        <v>2</v>
      </c>
      <c r="B450" s="544">
        <v>6</v>
      </c>
      <c r="C450" s="544">
        <v>5</v>
      </c>
      <c r="D450" s="544">
        <v>7</v>
      </c>
      <c r="E450" s="544"/>
      <c r="F450" s="551" t="s">
        <v>277</v>
      </c>
      <c r="G450" s="41">
        <f>+G451</f>
        <v>0</v>
      </c>
      <c r="H450" s="41">
        <f>+H451</f>
        <v>0</v>
      </c>
      <c r="I450" s="41">
        <f>+I451</f>
        <v>10000</v>
      </c>
      <c r="J450" s="41">
        <f>+J451</f>
        <v>10000</v>
      </c>
      <c r="K450" s="42" t="str">
        <f>+K451</f>
        <v>0.00</v>
      </c>
    </row>
    <row r="451" spans="1:11" ht="12.75" x14ac:dyDescent="0.2">
      <c r="A451" s="546">
        <v>2</v>
      </c>
      <c r="B451" s="547">
        <v>6</v>
      </c>
      <c r="C451" s="547">
        <v>5</v>
      </c>
      <c r="D451" s="547">
        <v>7</v>
      </c>
      <c r="E451" s="547" t="s">
        <v>314</v>
      </c>
      <c r="F451" s="550" t="s">
        <v>277</v>
      </c>
      <c r="G451" s="37">
        <f>+[10]PPNE5!H451+[11]PPNE5!H451+[12]PPNE5!H451+[13]PPNE5!H451+'[14]PPNE5 '!H451+[15]PPNE5!H451+[16]PPNE5!H451+[17]PPNE5!H451+[18]PPNE5!H451+[19]PPNE5!H451+[20]PPNE5!H451+[21]PPNE5!H451+[22]PPNE5!H451+[23]PPNE5!H451+[24]PPNE5!H451+'[25]PPNE5 cop'!H451+[26]PPNE5!H451</f>
        <v>0</v>
      </c>
      <c r="H451" s="37"/>
      <c r="I451" s="37">
        <f>+[10]PPNE5!J451+[11]PPNE5!J451+[12]PPNE5!J451+[13]PPNE5!J451+'[14]PPNE5 '!J451+[15]PPNE5!J451+[16]PPNE5!J451+[17]PPNE5!J451+[18]PPNE5!J451+[19]PPNE5!J451+[20]PPNE5!J451+[21]PPNE5!J451+[22]PPNE5!J451+[23]PPNE5!J451+[24]PPNE5!J451+'[25]PPNE5 cop'!J451+[26]PPNE5!J451</f>
        <v>10000</v>
      </c>
      <c r="J451" s="63">
        <f>SUBTOTAL(9,G451:I451)</f>
        <v>10000</v>
      </c>
      <c r="K451" s="64" t="str">
        <f>IFERROR(J451/$J$18*100,"0.00")</f>
        <v>0.00</v>
      </c>
    </row>
    <row r="452" spans="1:11" ht="12.75" x14ac:dyDescent="0.2">
      <c r="A452" s="543">
        <v>2</v>
      </c>
      <c r="B452" s="544">
        <v>6</v>
      </c>
      <c r="C452" s="544">
        <v>5</v>
      </c>
      <c r="D452" s="544">
        <v>8</v>
      </c>
      <c r="E452" s="544"/>
      <c r="F452" s="551" t="s">
        <v>278</v>
      </c>
      <c r="G452" s="41">
        <f>+G453</f>
        <v>780000</v>
      </c>
      <c r="H452" s="41">
        <f>+H453</f>
        <v>0</v>
      </c>
      <c r="I452" s="41">
        <f>+I453</f>
        <v>780000</v>
      </c>
      <c r="J452" s="41">
        <f>+J453</f>
        <v>1560000</v>
      </c>
      <c r="K452" s="42" t="str">
        <f>+K453</f>
        <v>0.00</v>
      </c>
    </row>
    <row r="453" spans="1:11" ht="12.75" x14ac:dyDescent="0.2">
      <c r="A453" s="546">
        <v>2</v>
      </c>
      <c r="B453" s="547">
        <v>6</v>
      </c>
      <c r="C453" s="547">
        <v>5</v>
      </c>
      <c r="D453" s="547">
        <v>8</v>
      </c>
      <c r="E453" s="547" t="s">
        <v>314</v>
      </c>
      <c r="F453" s="550" t="s">
        <v>278</v>
      </c>
      <c r="G453" s="37">
        <f>+[10]PPNE5!H453+[11]PPNE5!H453+[12]PPNE5!H453+[13]PPNE5!H453+'[14]PPNE5 '!H453+[15]PPNE5!H453+[16]PPNE5!H453+[17]PPNE5!H453+[18]PPNE5!H453+[19]PPNE5!H453+[20]PPNE5!H453+[21]PPNE5!H453+[22]PPNE5!H453+[23]PPNE5!H453+[24]PPNE5!H453+'[25]PPNE5 cop'!H453+[26]PPNE5!H453</f>
        <v>780000</v>
      </c>
      <c r="H453" s="37"/>
      <c r="I453" s="37">
        <f>+[10]PPNE5!J453+[11]PPNE5!J453+[12]PPNE5!J453+[13]PPNE5!J453+'[14]PPNE5 '!J453+[15]PPNE5!J453+[16]PPNE5!J453+[17]PPNE5!J453+[18]PPNE5!J453+[19]PPNE5!J453+[20]PPNE5!J453+[21]PPNE5!J453+[22]PPNE5!J453+[23]PPNE5!J453+[24]PPNE5!J453+'[25]PPNE5 cop'!J453+[26]PPNE5!J453</f>
        <v>780000</v>
      </c>
      <c r="J453" s="63">
        <f>SUBTOTAL(9,G453:I453)</f>
        <v>1560000</v>
      </c>
      <c r="K453" s="64" t="str">
        <f>IFERROR(J453/$J$18*100,"0.00")</f>
        <v>0.00</v>
      </c>
    </row>
    <row r="454" spans="1:11" ht="12.75" x14ac:dyDescent="0.2">
      <c r="A454" s="540">
        <v>2</v>
      </c>
      <c r="B454" s="541">
        <v>6</v>
      </c>
      <c r="C454" s="541">
        <v>6</v>
      </c>
      <c r="D454" s="541"/>
      <c r="E454" s="541"/>
      <c r="F454" s="542" t="s">
        <v>426</v>
      </c>
      <c r="G454" s="33">
        <f>+G455+G457</f>
        <v>0</v>
      </c>
      <c r="H454" s="33">
        <f>+H455+H457</f>
        <v>0</v>
      </c>
      <c r="I454" s="33">
        <f>+I455+I457</f>
        <v>0</v>
      </c>
      <c r="J454" s="33">
        <f>+J455+J457</f>
        <v>0</v>
      </c>
      <c r="K454" s="34">
        <f>+K455+K457</f>
        <v>0</v>
      </c>
    </row>
    <row r="455" spans="1:11" ht="12.75" x14ac:dyDescent="0.2">
      <c r="A455" s="543">
        <v>2</v>
      </c>
      <c r="B455" s="544">
        <v>6</v>
      </c>
      <c r="C455" s="544">
        <v>6</v>
      </c>
      <c r="D455" s="544">
        <v>1</v>
      </c>
      <c r="E455" s="544"/>
      <c r="F455" s="567" t="s">
        <v>427</v>
      </c>
      <c r="G455" s="35">
        <f>+G456</f>
        <v>0</v>
      </c>
      <c r="H455" s="35">
        <f>+H456</f>
        <v>0</v>
      </c>
      <c r="I455" s="35">
        <f>+I456</f>
        <v>0</v>
      </c>
      <c r="J455" s="35">
        <f>+J456</f>
        <v>0</v>
      </c>
      <c r="K455" s="36" t="str">
        <f>+K456</f>
        <v>0.00</v>
      </c>
    </row>
    <row r="456" spans="1:11" ht="12.75" x14ac:dyDescent="0.2">
      <c r="A456" s="546">
        <v>2</v>
      </c>
      <c r="B456" s="547">
        <v>6</v>
      </c>
      <c r="C456" s="547">
        <v>6</v>
      </c>
      <c r="D456" s="547">
        <v>1</v>
      </c>
      <c r="E456" s="547" t="s">
        <v>314</v>
      </c>
      <c r="F456" s="550" t="s">
        <v>427</v>
      </c>
      <c r="G456" s="37">
        <f>+[10]PPNE5!H456+[11]PPNE5!H456+[12]PPNE5!H456+[13]PPNE5!H456+'[14]PPNE5 '!H456+[15]PPNE5!H456+[16]PPNE5!H456+[17]PPNE5!H456+[18]PPNE5!H456+[19]PPNE5!H456+[20]PPNE5!H456+[21]PPNE5!H456+[22]PPNE5!H456+[23]PPNE5!H456+[24]PPNE5!H456+'[25]PPNE5 cop'!H456+[26]PPNE5!H456</f>
        <v>0</v>
      </c>
      <c r="H456" s="37"/>
      <c r="I456" s="37">
        <f>+[10]PPNE5!J456+[11]PPNE5!J456+[12]PPNE5!J456+[13]PPNE5!J456+'[14]PPNE5 '!J456+[15]PPNE5!J456+[16]PPNE5!J456+[17]PPNE5!J456+[18]PPNE5!J456+[19]PPNE5!J456+[20]PPNE5!J456+[21]PPNE5!J456+[22]PPNE5!J456+[23]PPNE5!J456+[24]PPNE5!J456+'[25]PPNE5 cop'!J456+[26]PPNE5!J456</f>
        <v>0</v>
      </c>
      <c r="J456" s="63">
        <f>SUBTOTAL(9,G456:I456)</f>
        <v>0</v>
      </c>
      <c r="K456" s="64" t="str">
        <f>IFERROR(J456/$J$18*100,"0.00")</f>
        <v>0.00</v>
      </c>
    </row>
    <row r="457" spans="1:11" ht="12.75" x14ac:dyDescent="0.2">
      <c r="A457" s="543">
        <v>2</v>
      </c>
      <c r="B457" s="544">
        <v>6</v>
      </c>
      <c r="C457" s="544">
        <v>6</v>
      </c>
      <c r="D457" s="544">
        <v>2</v>
      </c>
      <c r="E457" s="544"/>
      <c r="F457" s="567" t="s">
        <v>428</v>
      </c>
      <c r="G457" s="41">
        <f>+G458</f>
        <v>0</v>
      </c>
      <c r="H457" s="41">
        <f>+H458</f>
        <v>0</v>
      </c>
      <c r="I457" s="41">
        <f>+I458</f>
        <v>0</v>
      </c>
      <c r="J457" s="41">
        <f>+J458</f>
        <v>0</v>
      </c>
      <c r="K457" s="42" t="str">
        <f>+K458</f>
        <v>0.00</v>
      </c>
    </row>
    <row r="458" spans="1:11" ht="12.75" x14ac:dyDescent="0.2">
      <c r="A458" s="546">
        <v>2</v>
      </c>
      <c r="B458" s="547">
        <v>6</v>
      </c>
      <c r="C458" s="547">
        <v>6</v>
      </c>
      <c r="D458" s="547">
        <v>2</v>
      </c>
      <c r="E458" s="547" t="s">
        <v>314</v>
      </c>
      <c r="F458" s="550" t="s">
        <v>428</v>
      </c>
      <c r="G458" s="37">
        <f>+[10]PPNE5!H458+[11]PPNE5!H458+[12]PPNE5!H458+[13]PPNE5!H458+'[14]PPNE5 '!H458+[15]PPNE5!H458+[16]PPNE5!H458+[17]PPNE5!H458+[18]PPNE5!H458+[19]PPNE5!H458+[20]PPNE5!H458+[21]PPNE5!H458+[22]PPNE5!H458+[23]PPNE5!H458+[24]PPNE5!H458+'[25]PPNE5 cop'!H458+[26]PPNE5!H458</f>
        <v>0</v>
      </c>
      <c r="H458" s="37"/>
      <c r="I458" s="37">
        <f>+[10]PPNE5!J458+[11]PPNE5!J458+[12]PPNE5!J458+[13]PPNE5!J458+'[14]PPNE5 '!J458+[15]PPNE5!J458+[16]PPNE5!J458+[17]PPNE5!J458+[18]PPNE5!J458+[19]PPNE5!J458+[20]PPNE5!J458+[21]PPNE5!J458+[22]PPNE5!J458+[23]PPNE5!J458+[24]PPNE5!J458+'[25]PPNE5 cop'!J458+[26]PPNE5!J458</f>
        <v>0</v>
      </c>
      <c r="J458" s="63">
        <f>SUBTOTAL(9,G458:I458)</f>
        <v>0</v>
      </c>
      <c r="K458" s="64" t="str">
        <f>IFERROR(J458/$J$18*100,"0.00")</f>
        <v>0.00</v>
      </c>
    </row>
    <row r="459" spans="1:11" ht="12.75" x14ac:dyDescent="0.2">
      <c r="A459" s="540">
        <v>2</v>
      </c>
      <c r="B459" s="541">
        <v>6</v>
      </c>
      <c r="C459" s="541">
        <v>8</v>
      </c>
      <c r="D459" s="541"/>
      <c r="E459" s="541"/>
      <c r="F459" s="542" t="s">
        <v>279</v>
      </c>
      <c r="G459" s="33">
        <f>+G460+G462+G465+G467+G469+G471+G476</f>
        <v>1098000</v>
      </c>
      <c r="H459" s="33">
        <f>+H460+H462+H465+H467+H469+H471+H476</f>
        <v>0</v>
      </c>
      <c r="I459" s="33">
        <f>+I460+I462+I465+I467+I469+I471+I476</f>
        <v>1170000</v>
      </c>
      <c r="J459" s="33">
        <f>+J460+J462+J465+J467+J469+J471+J476</f>
        <v>2268000</v>
      </c>
      <c r="K459" s="34">
        <f>+K460+K462+K465+K467+K469+K471+K476</f>
        <v>0</v>
      </c>
    </row>
    <row r="460" spans="1:11" ht="12.75" x14ac:dyDescent="0.2">
      <c r="A460" s="543">
        <v>2</v>
      </c>
      <c r="B460" s="544">
        <v>6</v>
      </c>
      <c r="C460" s="544">
        <v>8</v>
      </c>
      <c r="D460" s="544">
        <v>1</v>
      </c>
      <c r="E460" s="544"/>
      <c r="F460" s="551" t="s">
        <v>280</v>
      </c>
      <c r="G460" s="41">
        <f>+G461</f>
        <v>0</v>
      </c>
      <c r="H460" s="41">
        <f>+H461</f>
        <v>0</v>
      </c>
      <c r="I460" s="41">
        <f>+I461</f>
        <v>0</v>
      </c>
      <c r="J460" s="41">
        <f>+J461</f>
        <v>0</v>
      </c>
      <c r="K460" s="42" t="str">
        <f>+K461</f>
        <v>0.00</v>
      </c>
    </row>
    <row r="461" spans="1:11" ht="12.75" x14ac:dyDescent="0.2">
      <c r="A461" s="546">
        <v>2</v>
      </c>
      <c r="B461" s="547">
        <v>6</v>
      </c>
      <c r="C461" s="547">
        <v>8</v>
      </c>
      <c r="D461" s="547">
        <v>1</v>
      </c>
      <c r="E461" s="547" t="s">
        <v>314</v>
      </c>
      <c r="F461" s="550" t="s">
        <v>280</v>
      </c>
      <c r="G461" s="37">
        <f>+[10]PPNE5!H461+[11]PPNE5!H461+[12]PPNE5!H461+[13]PPNE5!H461+'[14]PPNE5 '!H461+[15]PPNE5!H461+[16]PPNE5!H461+[17]PPNE5!H461+[18]PPNE5!H461+[19]PPNE5!H461+[20]PPNE5!H461+[21]PPNE5!H461+[22]PPNE5!H461+[23]PPNE5!H461+[24]PPNE5!H461+'[25]PPNE5 cop'!H461+[26]PPNE5!H461</f>
        <v>0</v>
      </c>
      <c r="H461" s="37"/>
      <c r="I461" s="37">
        <f>+[10]PPNE5!J461+[11]PPNE5!J461+[12]PPNE5!J461+[13]PPNE5!J461+'[14]PPNE5 '!J461+[15]PPNE5!J461+[16]PPNE5!J461+[17]PPNE5!J461+[18]PPNE5!J461+[19]PPNE5!J461+[20]PPNE5!J461+[21]PPNE5!J461+[22]PPNE5!J461+[23]PPNE5!J461+[24]PPNE5!J461+'[25]PPNE5 cop'!J461+[26]PPNE5!J461</f>
        <v>0</v>
      </c>
      <c r="J461" s="63">
        <f>SUBTOTAL(9,G461:I461)</f>
        <v>0</v>
      </c>
      <c r="K461" s="64" t="str">
        <f>IFERROR(J461/$J$18*100,"0.00")</f>
        <v>0.00</v>
      </c>
    </row>
    <row r="462" spans="1:11" ht="12.75" x14ac:dyDescent="0.2">
      <c r="A462" s="543">
        <v>2</v>
      </c>
      <c r="B462" s="544">
        <v>6</v>
      </c>
      <c r="C462" s="544">
        <v>8</v>
      </c>
      <c r="D462" s="544">
        <v>3</v>
      </c>
      <c r="E462" s="544"/>
      <c r="F462" s="551" t="s">
        <v>281</v>
      </c>
      <c r="G462" s="41">
        <f>+G463+G464</f>
        <v>1098000</v>
      </c>
      <c r="H462" s="41">
        <f>+H463+H464</f>
        <v>0</v>
      </c>
      <c r="I462" s="41">
        <f>+I463+I464</f>
        <v>1170000</v>
      </c>
      <c r="J462" s="41">
        <f>+J463+J464</f>
        <v>2268000</v>
      </c>
      <c r="K462" s="42">
        <f>+K463+K464</f>
        <v>0</v>
      </c>
    </row>
    <row r="463" spans="1:11" ht="12.75" x14ac:dyDescent="0.2">
      <c r="A463" s="555">
        <v>2</v>
      </c>
      <c r="B463" s="547">
        <v>6</v>
      </c>
      <c r="C463" s="547">
        <v>8</v>
      </c>
      <c r="D463" s="547">
        <v>3</v>
      </c>
      <c r="E463" s="547" t="s">
        <v>314</v>
      </c>
      <c r="F463" s="550" t="s">
        <v>282</v>
      </c>
      <c r="G463" s="37">
        <f>+[10]PPNE5!H463+[11]PPNE5!H463+[12]PPNE5!H463+[13]PPNE5!H463+'[14]PPNE5 '!H463+[15]PPNE5!H463+[16]PPNE5!H463+[17]PPNE5!H463+[18]PPNE5!H463+[19]PPNE5!H463+[20]PPNE5!H463+[21]PPNE5!H463+[22]PPNE5!H463+[23]PPNE5!H463+[24]PPNE5!H463+'[25]PPNE5 cop'!H463+[26]PPNE5!H463</f>
        <v>1098000</v>
      </c>
      <c r="H463" s="37"/>
      <c r="I463" s="37">
        <f>+[10]PPNE5!J463+[11]PPNE5!J463+[12]PPNE5!J463+[13]PPNE5!J463+'[14]PPNE5 '!J463+[15]PPNE5!J463+[16]PPNE5!J463+[17]PPNE5!J463+[18]PPNE5!J463+[19]PPNE5!J463+[20]PPNE5!J463+[21]PPNE5!J463+[22]PPNE5!J463+[23]PPNE5!J463+[24]PPNE5!J463+'[25]PPNE5 cop'!J463+[26]PPNE5!J463</f>
        <v>1170000</v>
      </c>
      <c r="J463" s="63">
        <f>SUBTOTAL(9,G463:I463)</f>
        <v>2268000</v>
      </c>
      <c r="K463" s="64" t="str">
        <f>IFERROR(J463/$J$18*100,"0.00")</f>
        <v>0.00</v>
      </c>
    </row>
    <row r="464" spans="1:11" ht="12.75" x14ac:dyDescent="0.2">
      <c r="A464" s="555">
        <v>2</v>
      </c>
      <c r="B464" s="547">
        <v>6</v>
      </c>
      <c r="C464" s="547">
        <v>8</v>
      </c>
      <c r="D464" s="547">
        <v>3</v>
      </c>
      <c r="E464" s="547" t="s">
        <v>315</v>
      </c>
      <c r="F464" s="550" t="s">
        <v>283</v>
      </c>
      <c r="G464" s="37">
        <f>+[10]PPNE5!H464+[11]PPNE5!H464+[12]PPNE5!H464+[13]PPNE5!H464+'[14]PPNE5 '!H464+[15]PPNE5!H464+[16]PPNE5!H464+[17]PPNE5!H464+[18]PPNE5!H464+[19]PPNE5!H464+[20]PPNE5!H464+[21]PPNE5!H464+[22]PPNE5!H464+[23]PPNE5!H464+[24]PPNE5!H464+'[25]PPNE5 cop'!H464+[26]PPNE5!H464</f>
        <v>0</v>
      </c>
      <c r="H464" s="37"/>
      <c r="I464" s="37">
        <f>+[10]PPNE5!J464+[11]PPNE5!J464+[12]PPNE5!J464+[13]PPNE5!J464+'[14]PPNE5 '!J464+[15]PPNE5!J464+[16]PPNE5!J464+[17]PPNE5!J464+[18]PPNE5!J464+[19]PPNE5!J464+[20]PPNE5!J464+[21]PPNE5!J464+[22]PPNE5!J464+[23]PPNE5!J464+[24]PPNE5!J464+'[25]PPNE5 cop'!J464+[26]PPNE5!J464</f>
        <v>0</v>
      </c>
      <c r="J464" s="63">
        <f>SUBTOTAL(9,G464:I464)</f>
        <v>0</v>
      </c>
      <c r="K464" s="64" t="str">
        <f>IFERROR(J464/$J$18*100,"0.00")</f>
        <v>0.00</v>
      </c>
    </row>
    <row r="465" spans="1:11" ht="12.75" x14ac:dyDescent="0.2">
      <c r="A465" s="543">
        <v>2</v>
      </c>
      <c r="B465" s="544">
        <v>6</v>
      </c>
      <c r="C465" s="544">
        <v>8</v>
      </c>
      <c r="D465" s="544">
        <v>5</v>
      </c>
      <c r="E465" s="544"/>
      <c r="F465" s="551" t="s">
        <v>284</v>
      </c>
      <c r="G465" s="41">
        <f>+G466</f>
        <v>0</v>
      </c>
      <c r="H465" s="41">
        <f>+H466</f>
        <v>0</v>
      </c>
      <c r="I465" s="41">
        <f>+I466</f>
        <v>0</v>
      </c>
      <c r="J465" s="41">
        <f>+J466</f>
        <v>0</v>
      </c>
      <c r="K465" s="42" t="str">
        <f>+K466</f>
        <v>0.00</v>
      </c>
    </row>
    <row r="466" spans="1:11" ht="12.75" x14ac:dyDescent="0.2">
      <c r="A466" s="555">
        <v>2</v>
      </c>
      <c r="B466" s="547">
        <v>6</v>
      </c>
      <c r="C466" s="547">
        <v>8</v>
      </c>
      <c r="D466" s="547">
        <v>5</v>
      </c>
      <c r="E466" s="547" t="s">
        <v>314</v>
      </c>
      <c r="F466" s="550" t="s">
        <v>284</v>
      </c>
      <c r="G466" s="37">
        <f>+[10]PPNE5!H466+[11]PPNE5!H466+[12]PPNE5!H466+[13]PPNE5!H466+'[14]PPNE5 '!H466+[15]PPNE5!H466+[16]PPNE5!H466+[17]PPNE5!H466+[18]PPNE5!H466+[19]PPNE5!H466+[20]PPNE5!H466+[21]PPNE5!H466+[22]PPNE5!H466+[23]PPNE5!H466+[24]PPNE5!H466+'[25]PPNE5 cop'!H466+[26]PPNE5!H466</f>
        <v>0</v>
      </c>
      <c r="H466" s="37"/>
      <c r="I466" s="37">
        <f>+[10]PPNE5!J466+[11]PPNE5!J466+[12]PPNE5!J466+[13]PPNE5!J466+'[14]PPNE5 '!J466+[15]PPNE5!J466+[16]PPNE5!J466+[17]PPNE5!J466+[18]PPNE5!J466+[19]PPNE5!J466+[20]PPNE5!J466+[21]PPNE5!J466+[22]PPNE5!J466+[23]PPNE5!J466+[24]PPNE5!J466+'[25]PPNE5 cop'!J466+[26]PPNE5!J466</f>
        <v>0</v>
      </c>
      <c r="J466" s="63">
        <f>SUBTOTAL(9,G466:I466)</f>
        <v>0</v>
      </c>
      <c r="K466" s="64" t="str">
        <f>IFERROR(J466/$J$18*100,"0.00")</f>
        <v>0.00</v>
      </c>
    </row>
    <row r="467" spans="1:11" ht="12.75" x14ac:dyDescent="0.2">
      <c r="A467" s="543">
        <v>2</v>
      </c>
      <c r="B467" s="544">
        <v>6</v>
      </c>
      <c r="C467" s="544">
        <v>8</v>
      </c>
      <c r="D467" s="544">
        <v>6</v>
      </c>
      <c r="E467" s="544"/>
      <c r="F467" s="551" t="s">
        <v>285</v>
      </c>
      <c r="G467" s="41">
        <f>+G468</f>
        <v>0</v>
      </c>
      <c r="H467" s="41">
        <f>+H468</f>
        <v>0</v>
      </c>
      <c r="I467" s="41">
        <f>+I468</f>
        <v>0</v>
      </c>
      <c r="J467" s="41">
        <f>+J468</f>
        <v>0</v>
      </c>
      <c r="K467" s="42" t="str">
        <f>+K468</f>
        <v>0.00</v>
      </c>
    </row>
    <row r="468" spans="1:11" ht="12.75" x14ac:dyDescent="0.2">
      <c r="A468" s="555">
        <v>2</v>
      </c>
      <c r="B468" s="547">
        <v>6</v>
      </c>
      <c r="C468" s="547">
        <v>8</v>
      </c>
      <c r="D468" s="547">
        <v>6</v>
      </c>
      <c r="E468" s="547" t="s">
        <v>314</v>
      </c>
      <c r="F468" s="550" t="s">
        <v>285</v>
      </c>
      <c r="G468" s="37">
        <f>+[10]PPNE5!H468+[11]PPNE5!H468+[12]PPNE5!H468+[13]PPNE5!H468+'[14]PPNE5 '!H468+[15]PPNE5!H468+[16]PPNE5!H468+[17]PPNE5!H468+[18]PPNE5!H468+[19]PPNE5!H468+[20]PPNE5!H468+[21]PPNE5!H468+[22]PPNE5!H468+[23]PPNE5!H468+[24]PPNE5!H468+'[25]PPNE5 cop'!H468+[26]PPNE5!H468</f>
        <v>0</v>
      </c>
      <c r="H468" s="37"/>
      <c r="I468" s="37">
        <f>+[10]PPNE5!J468+[11]PPNE5!J468+[12]PPNE5!J468+[13]PPNE5!J468+'[14]PPNE5 '!J468+[15]PPNE5!J468+[16]PPNE5!J468+[17]PPNE5!J468+[18]PPNE5!J468+[19]PPNE5!J468+[20]PPNE5!J468+[21]PPNE5!J468+[22]PPNE5!J468+[23]PPNE5!J468+[24]PPNE5!J468+'[25]PPNE5 cop'!J468+[26]PPNE5!J468</f>
        <v>0</v>
      </c>
      <c r="J468" s="63">
        <f>SUBTOTAL(9,G468:I468)</f>
        <v>0</v>
      </c>
      <c r="K468" s="64" t="str">
        <f>IFERROR(J468/$J$18*100,"0.00")</f>
        <v>0.00</v>
      </c>
    </row>
    <row r="469" spans="1:11" ht="12.75" x14ac:dyDescent="0.2">
      <c r="A469" s="557">
        <v>2</v>
      </c>
      <c r="B469" s="544">
        <v>6</v>
      </c>
      <c r="C469" s="544">
        <v>8</v>
      </c>
      <c r="D469" s="544">
        <v>7</v>
      </c>
      <c r="E469" s="544"/>
      <c r="F469" s="567" t="s">
        <v>286</v>
      </c>
      <c r="G469" s="41">
        <f>+G470</f>
        <v>0</v>
      </c>
      <c r="H469" s="41">
        <f>+H470</f>
        <v>0</v>
      </c>
      <c r="I469" s="41">
        <f>+I470</f>
        <v>0</v>
      </c>
      <c r="J469" s="41">
        <f>+J470</f>
        <v>0</v>
      </c>
      <c r="K469" s="42" t="str">
        <f>+K470</f>
        <v>0.00</v>
      </c>
    </row>
    <row r="470" spans="1:11" ht="12.75" x14ac:dyDescent="0.2">
      <c r="A470" s="555">
        <v>2</v>
      </c>
      <c r="B470" s="547">
        <v>6</v>
      </c>
      <c r="C470" s="547">
        <v>8</v>
      </c>
      <c r="D470" s="547">
        <v>7</v>
      </c>
      <c r="E470" s="547" t="s">
        <v>314</v>
      </c>
      <c r="F470" s="550" t="s">
        <v>286</v>
      </c>
      <c r="G470" s="37">
        <f>+[10]PPNE5!H470+[11]PPNE5!H470+[12]PPNE5!H470+[13]PPNE5!H470+'[14]PPNE5 '!H470+[15]PPNE5!H470+[16]PPNE5!H470+[17]PPNE5!H470+[18]PPNE5!H470+[19]PPNE5!H470+[20]PPNE5!H470+[21]PPNE5!H470+[22]PPNE5!H470+[23]PPNE5!H470+[24]PPNE5!H470+'[25]PPNE5 cop'!H470+[26]PPNE5!H470</f>
        <v>0</v>
      </c>
      <c r="H470" s="37"/>
      <c r="I470" s="37">
        <f>+[10]PPNE5!J470+[11]PPNE5!J470+[12]PPNE5!J470+[13]PPNE5!J470+'[14]PPNE5 '!J470+[15]PPNE5!J470+[16]PPNE5!J470+[17]PPNE5!J470+[18]PPNE5!J470+[19]PPNE5!J470+[20]PPNE5!J470+[21]PPNE5!J470+[22]PPNE5!J470+[23]PPNE5!J470+[24]PPNE5!J470+'[25]PPNE5 cop'!J470+[26]PPNE5!J470</f>
        <v>0</v>
      </c>
      <c r="J470" s="63">
        <f>SUBTOTAL(9,G470:I470)</f>
        <v>0</v>
      </c>
      <c r="K470" s="64" t="str">
        <f>IFERROR(J470/$J$18*100,"0.00")</f>
        <v>0.00</v>
      </c>
    </row>
    <row r="471" spans="1:11" ht="12.75" x14ac:dyDescent="0.2">
      <c r="A471" s="543">
        <v>2</v>
      </c>
      <c r="B471" s="544">
        <v>6</v>
      </c>
      <c r="C471" s="544">
        <v>8</v>
      </c>
      <c r="D471" s="544">
        <v>8</v>
      </c>
      <c r="E471" s="544"/>
      <c r="F471" s="567" t="s">
        <v>287</v>
      </c>
      <c r="G471" s="41">
        <f>+G472+G473+G474+G475</f>
        <v>0</v>
      </c>
      <c r="H471" s="41">
        <f>+H472+H473+H474+H475</f>
        <v>0</v>
      </c>
      <c r="I471" s="41">
        <f>+I472+I473+I474+I475</f>
        <v>0</v>
      </c>
      <c r="J471" s="41">
        <f>+J472+J473+J474+J475</f>
        <v>0</v>
      </c>
      <c r="K471" s="42">
        <f>+K472+K473+K474+K475</f>
        <v>0</v>
      </c>
    </row>
    <row r="472" spans="1:11" ht="12.75" x14ac:dyDescent="0.2">
      <c r="A472" s="555">
        <v>2</v>
      </c>
      <c r="B472" s="547">
        <v>6</v>
      </c>
      <c r="C472" s="547">
        <v>8</v>
      </c>
      <c r="D472" s="547">
        <v>8</v>
      </c>
      <c r="E472" s="547" t="s">
        <v>314</v>
      </c>
      <c r="F472" s="550" t="s">
        <v>288</v>
      </c>
      <c r="G472" s="37">
        <f>+[10]PPNE5!H472+[11]PPNE5!H472+[12]PPNE5!H472+[13]PPNE5!H472+'[14]PPNE5 '!H472+[15]PPNE5!H472+[16]PPNE5!H472+[17]PPNE5!H472+[18]PPNE5!H472+[19]PPNE5!H472+[20]PPNE5!H472+[21]PPNE5!H472+[22]PPNE5!H472+[23]PPNE5!H472+[24]PPNE5!H472+'[25]PPNE5 cop'!H472+[26]PPNE5!H472</f>
        <v>0</v>
      </c>
      <c r="H472" s="37"/>
      <c r="I472" s="37">
        <f>+[10]PPNE5!J472+[11]PPNE5!J472+[12]PPNE5!J472+[13]PPNE5!J472+'[14]PPNE5 '!J472+[15]PPNE5!J472+[16]PPNE5!J472+[17]PPNE5!J472+[18]PPNE5!J472+[19]PPNE5!J472+[20]PPNE5!J472+[21]PPNE5!J472+[22]PPNE5!J472+[23]PPNE5!J472+[24]PPNE5!J472+'[25]PPNE5 cop'!J472+[26]PPNE5!J472</f>
        <v>0</v>
      </c>
      <c r="J472" s="63">
        <f>SUBTOTAL(9,G472:I472)</f>
        <v>0</v>
      </c>
      <c r="K472" s="64" t="str">
        <f>IFERROR(J472/$J$18*100,"0.00")</f>
        <v>0.00</v>
      </c>
    </row>
    <row r="473" spans="1:11" ht="12.75" x14ac:dyDescent="0.2">
      <c r="A473" s="555">
        <v>2</v>
      </c>
      <c r="B473" s="547">
        <v>6</v>
      </c>
      <c r="C473" s="547">
        <v>8</v>
      </c>
      <c r="D473" s="547">
        <v>8</v>
      </c>
      <c r="E473" s="547" t="s">
        <v>315</v>
      </c>
      <c r="F473" s="550" t="s">
        <v>289</v>
      </c>
      <c r="G473" s="37">
        <f>+[10]PPNE5!H473+[11]PPNE5!H473+[12]PPNE5!H473+[13]PPNE5!H473+'[14]PPNE5 '!H473+[15]PPNE5!H473+[16]PPNE5!H473+[17]PPNE5!H473+[18]PPNE5!H473+[19]PPNE5!H473+[20]PPNE5!H473+[21]PPNE5!H473+[22]PPNE5!H473+[23]PPNE5!H473+[24]PPNE5!H473+'[25]PPNE5 cop'!H473+[26]PPNE5!H473</f>
        <v>0</v>
      </c>
      <c r="H473" s="37"/>
      <c r="I473" s="37">
        <f>+[10]PPNE5!J473+[11]PPNE5!J473+[12]PPNE5!J473+[13]PPNE5!J473+'[14]PPNE5 '!J473+[15]PPNE5!J473+[16]PPNE5!J473+[17]PPNE5!J473+[18]PPNE5!J473+[19]PPNE5!J473+[20]PPNE5!J473+[21]PPNE5!J473+[22]PPNE5!J473+[23]PPNE5!J473+[24]PPNE5!J473+'[25]PPNE5 cop'!J473+[26]PPNE5!J473</f>
        <v>0</v>
      </c>
      <c r="J473" s="63">
        <f>SUBTOTAL(9,G473:I473)</f>
        <v>0</v>
      </c>
      <c r="K473" s="64" t="str">
        <f>IFERROR(J473/$J$18*100,"0.00")</f>
        <v>0.00</v>
      </c>
    </row>
    <row r="474" spans="1:11" ht="12.75" x14ac:dyDescent="0.2">
      <c r="A474" s="555">
        <v>2</v>
      </c>
      <c r="B474" s="547">
        <v>6</v>
      </c>
      <c r="C474" s="547">
        <v>8</v>
      </c>
      <c r="D474" s="547">
        <v>8</v>
      </c>
      <c r="E474" s="547" t="s">
        <v>316</v>
      </c>
      <c r="F474" s="550" t="s">
        <v>290</v>
      </c>
      <c r="G474" s="37">
        <f>+[10]PPNE5!H474+[11]PPNE5!H474+[12]PPNE5!H474+[13]PPNE5!H474+'[14]PPNE5 '!H474+[15]PPNE5!H474+[16]PPNE5!H474+[17]PPNE5!H474+[18]PPNE5!H474+[19]PPNE5!H474+[20]PPNE5!H474+[21]PPNE5!H474+[22]PPNE5!H474+[23]PPNE5!H474+[24]PPNE5!H474+'[25]PPNE5 cop'!H474+[26]PPNE5!H474</f>
        <v>0</v>
      </c>
      <c r="H474" s="37"/>
      <c r="I474" s="37">
        <f>+[10]PPNE5!J474+[11]PPNE5!J474+[12]PPNE5!J474+[13]PPNE5!J474+'[14]PPNE5 '!J474+[15]PPNE5!J474+[16]PPNE5!J474+[17]PPNE5!J474+[18]PPNE5!J474+[19]PPNE5!J474+[20]PPNE5!J474+[21]PPNE5!J474+[22]PPNE5!J474+[23]PPNE5!J474+[24]PPNE5!J474+'[25]PPNE5 cop'!J474+[26]PPNE5!J474</f>
        <v>0</v>
      </c>
      <c r="J474" s="63">
        <f>SUBTOTAL(9,G474:I474)</f>
        <v>0</v>
      </c>
      <c r="K474" s="64" t="str">
        <f>IFERROR(J474/$J$18*100,"0.00")</f>
        <v>0.00</v>
      </c>
    </row>
    <row r="475" spans="1:11" ht="12.75" x14ac:dyDescent="0.2">
      <c r="A475" s="555">
        <v>2</v>
      </c>
      <c r="B475" s="547">
        <v>6</v>
      </c>
      <c r="C475" s="547">
        <v>8</v>
      </c>
      <c r="D475" s="547">
        <v>8</v>
      </c>
      <c r="E475" s="547" t="s">
        <v>317</v>
      </c>
      <c r="F475" s="550" t="s">
        <v>291</v>
      </c>
      <c r="G475" s="37">
        <f>+[10]PPNE5!H475+[11]PPNE5!H475+[12]PPNE5!H475+[13]PPNE5!H475+'[14]PPNE5 '!H475+[15]PPNE5!H475+[16]PPNE5!H475+[17]PPNE5!H475+[18]PPNE5!H475+[19]PPNE5!H475+[20]PPNE5!H475+[21]PPNE5!H475+[22]PPNE5!H475+[23]PPNE5!H475+[24]PPNE5!H475+'[25]PPNE5 cop'!H475+[26]PPNE5!H475</f>
        <v>0</v>
      </c>
      <c r="H475" s="37"/>
      <c r="I475" s="37">
        <f>+[10]PPNE5!J475+[11]PPNE5!J475+[12]PPNE5!J475+[13]PPNE5!J475+'[14]PPNE5 '!J475+[15]PPNE5!J475+[16]PPNE5!J475+[17]PPNE5!J475+[18]PPNE5!J475+[19]PPNE5!J475+[20]PPNE5!J475+[21]PPNE5!J475+[22]PPNE5!J475+[23]PPNE5!J475+[24]PPNE5!J475+'[25]PPNE5 cop'!J475+[26]PPNE5!J475</f>
        <v>0</v>
      </c>
      <c r="J475" s="63">
        <f>SUBTOTAL(9,G475:I475)</f>
        <v>0</v>
      </c>
      <c r="K475" s="64" t="str">
        <f>IFERROR(J475/$J$18*100,"0.00")</f>
        <v>0.00</v>
      </c>
    </row>
    <row r="476" spans="1:11" ht="12.75" x14ac:dyDescent="0.2">
      <c r="A476" s="543">
        <v>2</v>
      </c>
      <c r="B476" s="544">
        <v>6</v>
      </c>
      <c r="C476" s="544">
        <v>8</v>
      </c>
      <c r="D476" s="544">
        <v>9</v>
      </c>
      <c r="E476" s="544"/>
      <c r="F476" s="567" t="s">
        <v>292</v>
      </c>
      <c r="G476" s="41">
        <f>+G477</f>
        <v>0</v>
      </c>
      <c r="H476" s="41">
        <f>+H477</f>
        <v>0</v>
      </c>
      <c r="I476" s="41">
        <f>+I477</f>
        <v>0</v>
      </c>
      <c r="J476" s="41">
        <f>+J477</f>
        <v>0</v>
      </c>
      <c r="K476" s="42" t="str">
        <f>+K477</f>
        <v>0.00</v>
      </c>
    </row>
    <row r="477" spans="1:11" ht="12.75" x14ac:dyDescent="0.2">
      <c r="A477" s="555">
        <v>2</v>
      </c>
      <c r="B477" s="547">
        <v>6</v>
      </c>
      <c r="C477" s="547">
        <v>8</v>
      </c>
      <c r="D477" s="547">
        <v>9</v>
      </c>
      <c r="E477" s="547" t="s">
        <v>314</v>
      </c>
      <c r="F477" s="550" t="s">
        <v>292</v>
      </c>
      <c r="G477" s="37">
        <f>+[10]PPNE5!H477+[11]PPNE5!H477+[12]PPNE5!H477+[13]PPNE5!H477+'[14]PPNE5 '!H477+[15]PPNE5!H477+[16]PPNE5!H477+[17]PPNE5!H477+[18]PPNE5!H477+[19]PPNE5!H477+[20]PPNE5!H477+[21]PPNE5!H477+[22]PPNE5!H477+[23]PPNE5!H477+[24]PPNE5!H477+'[25]PPNE5 cop'!H477+[26]PPNE5!H477</f>
        <v>0</v>
      </c>
      <c r="H477" s="37"/>
      <c r="I477" s="37">
        <f>+[10]PPNE5!J477+[11]PPNE5!J477+[12]PPNE5!J477+[13]PPNE5!J477+'[14]PPNE5 '!J477+[15]PPNE5!J477+[16]PPNE5!J477+[17]PPNE5!J477+[18]PPNE5!J477+[19]PPNE5!J477+[20]PPNE5!J477+[21]PPNE5!J477+[22]PPNE5!J477+[23]PPNE5!J477+[24]PPNE5!J477+'[25]PPNE5 cop'!J477+[26]PPNE5!J477</f>
        <v>0</v>
      </c>
      <c r="J477" s="63">
        <f>SUBTOTAL(9,G477:I477)</f>
        <v>0</v>
      </c>
      <c r="K477" s="64" t="str">
        <f>IFERROR(J477/$J$18*100,"0.00")</f>
        <v>0.00</v>
      </c>
    </row>
    <row r="478" spans="1:11" ht="12.75" x14ac:dyDescent="0.2">
      <c r="A478" s="540">
        <v>2</v>
      </c>
      <c r="B478" s="541">
        <v>6</v>
      </c>
      <c r="C478" s="541">
        <v>9</v>
      </c>
      <c r="D478" s="541"/>
      <c r="E478" s="541"/>
      <c r="F478" s="542" t="s">
        <v>429</v>
      </c>
      <c r="G478" s="33">
        <f>+G479+G481+G483</f>
        <v>9000</v>
      </c>
      <c r="H478" s="33">
        <f>+H479+H481+H483</f>
        <v>0</v>
      </c>
      <c r="I478" s="33">
        <f>+I479+I481+I483</f>
        <v>1009000</v>
      </c>
      <c r="J478" s="33">
        <f>+J479+J481+J483</f>
        <v>1018000</v>
      </c>
      <c r="K478" s="34">
        <f>+K479+K481+K483</f>
        <v>0</v>
      </c>
    </row>
    <row r="479" spans="1:11" ht="12.75" x14ac:dyDescent="0.2">
      <c r="A479" s="557">
        <v>2</v>
      </c>
      <c r="B479" s="544">
        <v>6</v>
      </c>
      <c r="C479" s="544">
        <v>9</v>
      </c>
      <c r="D479" s="544">
        <v>1</v>
      </c>
      <c r="E479" s="544"/>
      <c r="F479" s="567" t="s">
        <v>430</v>
      </c>
      <c r="G479" s="35">
        <f>+G480</f>
        <v>0</v>
      </c>
      <c r="H479" s="35">
        <f>+H480</f>
        <v>0</v>
      </c>
      <c r="I479" s="35">
        <f>+I480</f>
        <v>0</v>
      </c>
      <c r="J479" s="35">
        <f>+J480</f>
        <v>0</v>
      </c>
      <c r="K479" s="36" t="str">
        <f>+K480</f>
        <v>0.00</v>
      </c>
    </row>
    <row r="480" spans="1:11" ht="12.75" x14ac:dyDescent="0.2">
      <c r="A480" s="555">
        <v>2</v>
      </c>
      <c r="B480" s="547">
        <v>6</v>
      </c>
      <c r="C480" s="547">
        <v>9</v>
      </c>
      <c r="D480" s="547">
        <v>1</v>
      </c>
      <c r="E480" s="547" t="s">
        <v>314</v>
      </c>
      <c r="F480" s="550" t="s">
        <v>430</v>
      </c>
      <c r="G480" s="37">
        <f>+[10]PPNE5!H480+[11]PPNE5!H480+[12]PPNE5!H480+[13]PPNE5!H480+'[14]PPNE5 '!H480+[15]PPNE5!H480+[16]PPNE5!H480+[17]PPNE5!H480+[18]PPNE5!H480+[19]PPNE5!H480+[20]PPNE5!H480+[21]PPNE5!H480+[22]PPNE5!H480+[23]PPNE5!H480+[24]PPNE5!H480+'[25]PPNE5 cop'!H480+[26]PPNE5!H480</f>
        <v>0</v>
      </c>
      <c r="H480" s="37"/>
      <c r="I480" s="37">
        <f>+[10]PPNE5!J480+[11]PPNE5!J480+[12]PPNE5!J480+[13]PPNE5!J480+'[14]PPNE5 '!J480+[15]PPNE5!J480+[16]PPNE5!J480+[17]PPNE5!J480+[18]PPNE5!J480+[19]PPNE5!J480+[20]PPNE5!J480+[21]PPNE5!J480+[22]PPNE5!J480+[23]PPNE5!J480+[24]PPNE5!J480+'[25]PPNE5 cop'!J480+[26]PPNE5!J480</f>
        <v>0</v>
      </c>
      <c r="J480" s="63">
        <f>SUBTOTAL(9,G480:I480)</f>
        <v>0</v>
      </c>
      <c r="K480" s="64" t="str">
        <f>IFERROR(J480/$J$18*100,"0.00")</f>
        <v>0.00</v>
      </c>
    </row>
    <row r="481" spans="1:11" ht="12.75" x14ac:dyDescent="0.2">
      <c r="A481" s="557">
        <v>2</v>
      </c>
      <c r="B481" s="544">
        <v>6</v>
      </c>
      <c r="C481" s="544">
        <v>9</v>
      </c>
      <c r="D481" s="544">
        <v>2</v>
      </c>
      <c r="E481" s="544"/>
      <c r="F481" s="567" t="s">
        <v>431</v>
      </c>
      <c r="G481" s="35">
        <f>+G482</f>
        <v>0</v>
      </c>
      <c r="H481" s="35">
        <f>+H482</f>
        <v>0</v>
      </c>
      <c r="I481" s="35">
        <f>+I482</f>
        <v>0</v>
      </c>
      <c r="J481" s="35">
        <f>+J482</f>
        <v>0</v>
      </c>
      <c r="K481" s="36" t="str">
        <f>+K482</f>
        <v>0.00</v>
      </c>
    </row>
    <row r="482" spans="1:11" ht="12.75" x14ac:dyDescent="0.2">
      <c r="A482" s="555">
        <v>2</v>
      </c>
      <c r="B482" s="547">
        <v>6</v>
      </c>
      <c r="C482" s="547">
        <v>9</v>
      </c>
      <c r="D482" s="547">
        <v>2</v>
      </c>
      <c r="E482" s="547" t="s">
        <v>314</v>
      </c>
      <c r="F482" s="550" t="s">
        <v>431</v>
      </c>
      <c r="G482" s="37">
        <f>+[10]PPNE5!H482+[11]PPNE5!H482+[12]PPNE5!H482+[13]PPNE5!H482+'[14]PPNE5 '!H482+[15]PPNE5!H482+[16]PPNE5!H482+[17]PPNE5!H482+[18]PPNE5!H482+[19]PPNE5!H482+[20]PPNE5!H482+[21]PPNE5!H482+[22]PPNE5!H482+[23]PPNE5!H482+[24]PPNE5!H482+'[25]PPNE5 cop'!H482+[26]PPNE5!H482</f>
        <v>0</v>
      </c>
      <c r="H482" s="37"/>
      <c r="I482" s="37">
        <f>+[10]PPNE5!J482+[11]PPNE5!J482+[12]PPNE5!J482+[13]PPNE5!J482+'[14]PPNE5 '!J482+[15]PPNE5!J482+[16]PPNE5!J482+[17]PPNE5!J482+[18]PPNE5!J482+[19]PPNE5!J482+[20]PPNE5!J482+[21]PPNE5!J482+[22]PPNE5!J482+[23]PPNE5!J482+[24]PPNE5!J482+'[25]PPNE5 cop'!J482+[26]PPNE5!J482</f>
        <v>0</v>
      </c>
      <c r="J482" s="63">
        <f>SUBTOTAL(9,G482:I482)</f>
        <v>0</v>
      </c>
      <c r="K482" s="64" t="str">
        <f>IFERROR(J482/$J$18*100,"0.00")</f>
        <v>0.00</v>
      </c>
    </row>
    <row r="483" spans="1:11" ht="12.75" x14ac:dyDescent="0.2">
      <c r="A483" s="557">
        <v>2</v>
      </c>
      <c r="B483" s="544">
        <v>6</v>
      </c>
      <c r="C483" s="544">
        <v>9</v>
      </c>
      <c r="D483" s="544">
        <v>9</v>
      </c>
      <c r="E483" s="544"/>
      <c r="F483" s="567" t="s">
        <v>432</v>
      </c>
      <c r="G483" s="35">
        <f>+G484</f>
        <v>9000</v>
      </c>
      <c r="H483" s="35">
        <f>+H484</f>
        <v>0</v>
      </c>
      <c r="I483" s="35">
        <f>+I484</f>
        <v>1009000</v>
      </c>
      <c r="J483" s="35">
        <f>+J484</f>
        <v>1018000</v>
      </c>
      <c r="K483" s="36" t="str">
        <f>+K484</f>
        <v>0.00</v>
      </c>
    </row>
    <row r="484" spans="1:11" ht="12.75" x14ac:dyDescent="0.2">
      <c r="A484" s="555">
        <v>2</v>
      </c>
      <c r="B484" s="547">
        <v>6</v>
      </c>
      <c r="C484" s="547">
        <v>9</v>
      </c>
      <c r="D484" s="547">
        <v>9</v>
      </c>
      <c r="E484" s="547" t="s">
        <v>314</v>
      </c>
      <c r="F484" s="550" t="s">
        <v>432</v>
      </c>
      <c r="G484" s="37">
        <f>+[10]PPNE5!H484+[11]PPNE5!H484+[12]PPNE5!H484+[13]PPNE5!H484+'[14]PPNE5 '!H484+[15]PPNE5!H484+[16]PPNE5!H484+[17]PPNE5!H484+[18]PPNE5!H484+[19]PPNE5!H484+[20]PPNE5!H484+[21]PPNE5!H484+[22]PPNE5!H484+[23]PPNE5!H484+[24]PPNE5!H484+'[25]PPNE5 cop'!H484+[26]PPNE5!H484</f>
        <v>9000</v>
      </c>
      <c r="H484" s="37"/>
      <c r="I484" s="37">
        <f>+[10]PPNE5!J484+[11]PPNE5!J484+[12]PPNE5!J484+[13]PPNE5!J484+'[14]PPNE5 '!J484+[15]PPNE5!J484+[16]PPNE5!J484+[17]PPNE5!J484+[18]PPNE5!J484+[19]PPNE5!J484+[20]PPNE5!J484+[21]PPNE5!J484+[22]PPNE5!J484+[23]PPNE5!J484+[24]PPNE5!J484+'[25]PPNE5 cop'!J484+[26]PPNE5!J484</f>
        <v>1009000</v>
      </c>
      <c r="J484" s="63">
        <f>SUBTOTAL(9,G484:I484)</f>
        <v>1018000</v>
      </c>
      <c r="K484" s="64" t="str">
        <f>IFERROR(J484/$J$18*100,"0.00")</f>
        <v>0.00</v>
      </c>
    </row>
    <row r="485" spans="1:11" ht="12.75" x14ac:dyDescent="0.2">
      <c r="A485" s="536">
        <v>2</v>
      </c>
      <c r="B485" s="537">
        <v>7</v>
      </c>
      <c r="C485" s="538"/>
      <c r="D485" s="538"/>
      <c r="E485" s="538"/>
      <c r="F485" s="539" t="s">
        <v>293</v>
      </c>
      <c r="G485" s="31">
        <f>+G486+G497+G510</f>
        <v>1600000</v>
      </c>
      <c r="H485" s="31">
        <f>+H486+H497+H510</f>
        <v>0</v>
      </c>
      <c r="I485" s="31">
        <f>+I486+I497+I510</f>
        <v>1600000</v>
      </c>
      <c r="J485" s="31">
        <f>+J486+J497+J510</f>
        <v>3200000</v>
      </c>
      <c r="K485" s="32">
        <f>+K486+K497+K510</f>
        <v>0</v>
      </c>
    </row>
    <row r="486" spans="1:11" ht="12.75" x14ac:dyDescent="0.2">
      <c r="A486" s="540">
        <v>2</v>
      </c>
      <c r="B486" s="541">
        <v>7</v>
      </c>
      <c r="C486" s="541">
        <v>1</v>
      </c>
      <c r="D486" s="541"/>
      <c r="E486" s="541"/>
      <c r="F486" s="542" t="s">
        <v>294</v>
      </c>
      <c r="G486" s="33">
        <f>+G487+G489+G491+G493+G495</f>
        <v>1600000</v>
      </c>
      <c r="H486" s="33">
        <f>+H487+H489+H491+H493+H495</f>
        <v>0</v>
      </c>
      <c r="I486" s="33">
        <f>+I487+I489+I491+I493+I495</f>
        <v>1600000</v>
      </c>
      <c r="J486" s="33">
        <f>+J487+J489+J491+J493+J495</f>
        <v>3200000</v>
      </c>
      <c r="K486" s="34">
        <f>+K487+K489+K491+K493+K495</f>
        <v>0</v>
      </c>
    </row>
    <row r="487" spans="1:11" ht="12.75" x14ac:dyDescent="0.2">
      <c r="A487" s="543">
        <v>2</v>
      </c>
      <c r="B487" s="544">
        <v>7</v>
      </c>
      <c r="C487" s="544">
        <v>1</v>
      </c>
      <c r="D487" s="544">
        <v>1</v>
      </c>
      <c r="E487" s="544"/>
      <c r="F487" s="551" t="s">
        <v>295</v>
      </c>
      <c r="G487" s="41">
        <f>+G488</f>
        <v>0</v>
      </c>
      <c r="H487" s="41">
        <f>+H488</f>
        <v>0</v>
      </c>
      <c r="I487" s="41">
        <f>+I488</f>
        <v>0</v>
      </c>
      <c r="J487" s="41">
        <f>+J488</f>
        <v>0</v>
      </c>
      <c r="K487" s="42" t="str">
        <f>+K488</f>
        <v>0.00</v>
      </c>
    </row>
    <row r="488" spans="1:11" ht="12.75" x14ac:dyDescent="0.2">
      <c r="A488" s="555">
        <v>2</v>
      </c>
      <c r="B488" s="547">
        <v>7</v>
      </c>
      <c r="C488" s="547">
        <v>1</v>
      </c>
      <c r="D488" s="547">
        <v>1</v>
      </c>
      <c r="E488" s="547" t="s">
        <v>314</v>
      </c>
      <c r="F488" s="550" t="s">
        <v>295</v>
      </c>
      <c r="G488" s="37">
        <f>+[10]PPNE5!H488+[11]PPNE5!H488+[12]PPNE5!H488+[13]PPNE5!H488+'[14]PPNE5 '!H488+[15]PPNE5!H488+[16]PPNE5!H488+[17]PPNE5!H488+[18]PPNE5!H488+[19]PPNE5!H488+[20]PPNE5!H488+[21]PPNE5!H488+[22]PPNE5!H488+[23]PPNE5!H488+[24]PPNE5!H488+'[25]PPNE5 cop'!H488+[26]PPNE5!H488</f>
        <v>0</v>
      </c>
      <c r="H488" s="37"/>
      <c r="I488" s="37">
        <f>+[10]PPNE5!J488+[11]PPNE5!J488+[12]PPNE5!J488+[13]PPNE5!J488+'[14]PPNE5 '!J488+[15]PPNE5!J488+[16]PPNE5!J488+[17]PPNE5!J488+[18]PPNE5!J488+[19]PPNE5!J488+[20]PPNE5!J488+[21]PPNE5!J488+[22]PPNE5!J488+[23]PPNE5!J488+[24]PPNE5!J488+'[25]PPNE5 cop'!J488+[26]PPNE5!J488</f>
        <v>0</v>
      </c>
      <c r="J488" s="63">
        <f>SUBTOTAL(9,G488:I488)</f>
        <v>0</v>
      </c>
      <c r="K488" s="64" t="str">
        <f>IFERROR(J488/$J$18*100,"0.00")</f>
        <v>0.00</v>
      </c>
    </row>
    <row r="489" spans="1:11" ht="12.75" x14ac:dyDescent="0.2">
      <c r="A489" s="543">
        <v>2</v>
      </c>
      <c r="B489" s="544">
        <v>7</v>
      </c>
      <c r="C489" s="544">
        <v>1</v>
      </c>
      <c r="D489" s="544">
        <v>2</v>
      </c>
      <c r="E489" s="544"/>
      <c r="F489" s="551" t="s">
        <v>296</v>
      </c>
      <c r="G489" s="41">
        <f>+G490</f>
        <v>1600000</v>
      </c>
      <c r="H489" s="41">
        <f>+H490</f>
        <v>0</v>
      </c>
      <c r="I489" s="41">
        <f>+I490</f>
        <v>1600000</v>
      </c>
      <c r="J489" s="41">
        <f>+J490</f>
        <v>3200000</v>
      </c>
      <c r="K489" s="42" t="str">
        <f>+K490</f>
        <v>0.00</v>
      </c>
    </row>
    <row r="490" spans="1:11" ht="12.75" x14ac:dyDescent="0.2">
      <c r="A490" s="555">
        <v>2</v>
      </c>
      <c r="B490" s="547">
        <v>7</v>
      </c>
      <c r="C490" s="547">
        <v>1</v>
      </c>
      <c r="D490" s="547">
        <v>2</v>
      </c>
      <c r="E490" s="547" t="s">
        <v>314</v>
      </c>
      <c r="F490" s="550" t="s">
        <v>296</v>
      </c>
      <c r="G490" s="37">
        <f>+[10]PPNE5!H490+[11]PPNE5!H490+[12]PPNE5!H490+[13]PPNE5!H490+'[14]PPNE5 '!H490+[15]PPNE5!H490+[16]PPNE5!H490+[17]PPNE5!H490+[18]PPNE5!H490+[19]PPNE5!H490+[20]PPNE5!H490+[21]PPNE5!H490+[22]PPNE5!H490+[23]PPNE5!H490+[24]PPNE5!H490+'[25]PPNE5 cop'!H490+[26]PPNE5!H490</f>
        <v>1600000</v>
      </c>
      <c r="H490" s="37"/>
      <c r="I490" s="37">
        <f>+[10]PPNE5!J490+[11]PPNE5!J490+[12]PPNE5!J490+[13]PPNE5!J490+'[14]PPNE5 '!J490+[15]PPNE5!J490+[16]PPNE5!J490+[17]PPNE5!J490+[18]PPNE5!J490+[19]PPNE5!J490+[20]PPNE5!J490+[21]PPNE5!J490+[22]PPNE5!J490+[23]PPNE5!J490+[24]PPNE5!J490+'[25]PPNE5 cop'!J490+[26]PPNE5!J490</f>
        <v>1600000</v>
      </c>
      <c r="J490" s="63">
        <f>SUBTOTAL(9,G490:I490)</f>
        <v>3200000</v>
      </c>
      <c r="K490" s="64" t="str">
        <f>IFERROR(J490/$J$18*100,"0.00")</f>
        <v>0.00</v>
      </c>
    </row>
    <row r="491" spans="1:11" ht="12.75" x14ac:dyDescent="0.2">
      <c r="A491" s="543">
        <v>2</v>
      </c>
      <c r="B491" s="544">
        <v>7</v>
      </c>
      <c r="C491" s="544">
        <v>1</v>
      </c>
      <c r="D491" s="544">
        <v>3</v>
      </c>
      <c r="E491" s="544"/>
      <c r="F491" s="551" t="s">
        <v>297</v>
      </c>
      <c r="G491" s="41">
        <f>+G492</f>
        <v>0</v>
      </c>
      <c r="H491" s="41">
        <f>+H492</f>
        <v>0</v>
      </c>
      <c r="I491" s="41">
        <f>+I492</f>
        <v>0</v>
      </c>
      <c r="J491" s="41">
        <f>+J492</f>
        <v>0</v>
      </c>
      <c r="K491" s="42" t="str">
        <f>+K492</f>
        <v>0.00</v>
      </c>
    </row>
    <row r="492" spans="1:11" ht="12.75" x14ac:dyDescent="0.2">
      <c r="A492" s="555">
        <v>2</v>
      </c>
      <c r="B492" s="547">
        <v>7</v>
      </c>
      <c r="C492" s="547">
        <v>1</v>
      </c>
      <c r="D492" s="547">
        <v>3</v>
      </c>
      <c r="E492" s="547" t="s">
        <v>314</v>
      </c>
      <c r="F492" s="550" t="s">
        <v>297</v>
      </c>
      <c r="G492" s="37">
        <f>+[10]PPNE5!H492+[11]PPNE5!H492+[12]PPNE5!H492+[13]PPNE5!H492+'[14]PPNE5 '!H492+[15]PPNE5!H492+[16]PPNE5!H492+[17]PPNE5!H492+[18]PPNE5!H492+[19]PPNE5!H492+[20]PPNE5!H492+[21]PPNE5!H492+[22]PPNE5!H492+[23]PPNE5!H492+[24]PPNE5!H492+'[25]PPNE5 cop'!H492+[26]PPNE5!H492</f>
        <v>0</v>
      </c>
      <c r="H492" s="37"/>
      <c r="I492" s="37">
        <f>+[10]PPNE5!J492+[11]PPNE5!J492+[12]PPNE5!J492+[13]PPNE5!J492+'[14]PPNE5 '!J492+[15]PPNE5!J492+[16]PPNE5!J492+[17]PPNE5!J492+[18]PPNE5!J492+[19]PPNE5!J492+[20]PPNE5!J492+[21]PPNE5!J492+[22]PPNE5!J492+[23]PPNE5!J492+[24]PPNE5!J492+'[25]PPNE5 cop'!J492+[26]PPNE5!J492</f>
        <v>0</v>
      </c>
      <c r="J492" s="63">
        <f>SUBTOTAL(9,G492:I492)</f>
        <v>0</v>
      </c>
      <c r="K492" s="64" t="str">
        <f>IFERROR(J492/$J$18*100,"0.00")</f>
        <v>0.00</v>
      </c>
    </row>
    <row r="493" spans="1:11" ht="12.75" x14ac:dyDescent="0.2">
      <c r="A493" s="543">
        <v>2</v>
      </c>
      <c r="B493" s="544">
        <v>7</v>
      </c>
      <c r="C493" s="544">
        <v>1</v>
      </c>
      <c r="D493" s="544">
        <v>4</v>
      </c>
      <c r="E493" s="544"/>
      <c r="F493" s="551" t="s">
        <v>298</v>
      </c>
      <c r="G493" s="41">
        <f>+G494</f>
        <v>0</v>
      </c>
      <c r="H493" s="41">
        <f>+H494</f>
        <v>0</v>
      </c>
      <c r="I493" s="41">
        <f>+I494</f>
        <v>0</v>
      </c>
      <c r="J493" s="41">
        <f>+J494</f>
        <v>0</v>
      </c>
      <c r="K493" s="42" t="str">
        <f>+K494</f>
        <v>0.00</v>
      </c>
    </row>
    <row r="494" spans="1:11" ht="12.75" x14ac:dyDescent="0.2">
      <c r="A494" s="555">
        <v>2</v>
      </c>
      <c r="B494" s="547">
        <v>7</v>
      </c>
      <c r="C494" s="547">
        <v>1</v>
      </c>
      <c r="D494" s="547">
        <v>4</v>
      </c>
      <c r="E494" s="547" t="s">
        <v>314</v>
      </c>
      <c r="F494" s="550" t="s">
        <v>298</v>
      </c>
      <c r="G494" s="37">
        <f>+[10]PPNE5!H494+[11]PPNE5!H494+[12]PPNE5!H494+[13]PPNE5!H494+'[14]PPNE5 '!H494+[15]PPNE5!H494+[16]PPNE5!H494+[17]PPNE5!H494+[18]PPNE5!H494+[19]PPNE5!H494+[20]PPNE5!H494+[21]PPNE5!H494+[22]PPNE5!H494+[23]PPNE5!H494+[24]PPNE5!H494+'[25]PPNE5 cop'!H494+[26]PPNE5!H494</f>
        <v>0</v>
      </c>
      <c r="H494" s="37"/>
      <c r="I494" s="37">
        <f>+[10]PPNE5!J494+[11]PPNE5!J494+[12]PPNE5!J494+[13]PPNE5!J494+'[14]PPNE5 '!J494+[15]PPNE5!J494+[16]PPNE5!J494+[17]PPNE5!J494+[18]PPNE5!J494+[19]PPNE5!J494+[20]PPNE5!J494+[21]PPNE5!J494+[22]PPNE5!J494+[23]PPNE5!J494+[24]PPNE5!J494+'[25]PPNE5 cop'!J494+[26]PPNE5!J494</f>
        <v>0</v>
      </c>
      <c r="J494" s="63">
        <f>SUBTOTAL(9,G494:I494)</f>
        <v>0</v>
      </c>
      <c r="K494" s="64" t="str">
        <f>IFERROR(J494/$J$18*100,"0.00")</f>
        <v>0.00</v>
      </c>
    </row>
    <row r="495" spans="1:11" ht="12.75" x14ac:dyDescent="0.2">
      <c r="A495" s="557">
        <v>2</v>
      </c>
      <c r="B495" s="544">
        <v>7</v>
      </c>
      <c r="C495" s="544">
        <v>1</v>
      </c>
      <c r="D495" s="544">
        <v>5</v>
      </c>
      <c r="E495" s="544"/>
      <c r="F495" s="567" t="s">
        <v>433</v>
      </c>
      <c r="G495" s="41">
        <f>+G496</f>
        <v>0</v>
      </c>
      <c r="H495" s="41">
        <f>+H496</f>
        <v>0</v>
      </c>
      <c r="I495" s="41">
        <f>+I496</f>
        <v>0</v>
      </c>
      <c r="J495" s="41">
        <f>+J496</f>
        <v>0</v>
      </c>
      <c r="K495" s="42" t="str">
        <f>+K496</f>
        <v>0.00</v>
      </c>
    </row>
    <row r="496" spans="1:11" ht="12.75" x14ac:dyDescent="0.2">
      <c r="A496" s="555">
        <v>2</v>
      </c>
      <c r="B496" s="547">
        <v>7</v>
      </c>
      <c r="C496" s="547">
        <v>1</v>
      </c>
      <c r="D496" s="547">
        <v>5</v>
      </c>
      <c r="E496" s="547" t="s">
        <v>314</v>
      </c>
      <c r="F496" s="550" t="s">
        <v>433</v>
      </c>
      <c r="G496" s="37">
        <f>+[10]PPNE5!H496+[11]PPNE5!H496+[12]PPNE5!H496+[13]PPNE5!H496+'[14]PPNE5 '!H496+[15]PPNE5!H496+[16]PPNE5!H496+[17]PPNE5!H496+[18]PPNE5!H496+[19]PPNE5!H496+[20]PPNE5!H496+[21]PPNE5!H496+[22]PPNE5!H496+[23]PPNE5!H496+[24]PPNE5!H496+'[25]PPNE5 cop'!H496+[26]PPNE5!H496</f>
        <v>0</v>
      </c>
      <c r="H496" s="37"/>
      <c r="I496" s="37">
        <f>+[10]PPNE5!J496+[11]PPNE5!J496+[12]PPNE5!J496+[13]PPNE5!J496+'[14]PPNE5 '!J496+[15]PPNE5!J496+[16]PPNE5!J496+[17]PPNE5!J496+[18]PPNE5!J496+[19]PPNE5!J496+[20]PPNE5!J496+[21]PPNE5!J496+[22]PPNE5!J496+[23]PPNE5!J496+[24]PPNE5!J496+'[25]PPNE5 cop'!J496+[26]PPNE5!J496</f>
        <v>0</v>
      </c>
      <c r="J496" s="63">
        <f>SUBTOTAL(9,G496:I496)</f>
        <v>0</v>
      </c>
      <c r="K496" s="64" t="str">
        <f>IFERROR(J496/$J$18*100,"0.00")</f>
        <v>0.00</v>
      </c>
    </row>
    <row r="497" spans="1:11" ht="12.75" x14ac:dyDescent="0.2">
      <c r="A497" s="540">
        <v>2</v>
      </c>
      <c r="B497" s="541">
        <v>7</v>
      </c>
      <c r="C497" s="541">
        <v>2</v>
      </c>
      <c r="D497" s="541"/>
      <c r="E497" s="541"/>
      <c r="F497" s="542" t="s">
        <v>299</v>
      </c>
      <c r="G497" s="33">
        <f>+G498+G500+G502+G504+G506+G508</f>
        <v>0</v>
      </c>
      <c r="H497" s="33">
        <f>+H498+H500+H502+H504+H506+H508</f>
        <v>0</v>
      </c>
      <c r="I497" s="33">
        <f>+I498+I500+I502+I504+I506+I508</f>
        <v>0</v>
      </c>
      <c r="J497" s="33">
        <f>+J498+J500+J502+J504+J506+J508</f>
        <v>0</v>
      </c>
      <c r="K497" s="34">
        <f>+K498+K500+K502+K504+K506+K508</f>
        <v>0</v>
      </c>
    </row>
    <row r="498" spans="1:11" ht="12.75" x14ac:dyDescent="0.2">
      <c r="A498" s="543">
        <v>2</v>
      </c>
      <c r="B498" s="544">
        <v>7</v>
      </c>
      <c r="C498" s="544">
        <v>2</v>
      </c>
      <c r="D498" s="544">
        <v>1</v>
      </c>
      <c r="E498" s="544"/>
      <c r="F498" s="551" t="s">
        <v>300</v>
      </c>
      <c r="G498" s="41">
        <f>+G499</f>
        <v>0</v>
      </c>
      <c r="H498" s="41">
        <f>+H499</f>
        <v>0</v>
      </c>
      <c r="I498" s="41">
        <f>+I499</f>
        <v>0</v>
      </c>
      <c r="J498" s="41">
        <f>+J499</f>
        <v>0</v>
      </c>
      <c r="K498" s="42" t="str">
        <f>+K499</f>
        <v>0.00</v>
      </c>
    </row>
    <row r="499" spans="1:11" ht="12.75" x14ac:dyDescent="0.2">
      <c r="A499" s="555">
        <v>2</v>
      </c>
      <c r="B499" s="547">
        <v>7</v>
      </c>
      <c r="C499" s="547">
        <v>2</v>
      </c>
      <c r="D499" s="547">
        <v>1</v>
      </c>
      <c r="E499" s="547" t="s">
        <v>314</v>
      </c>
      <c r="F499" s="550" t="s">
        <v>300</v>
      </c>
      <c r="G499" s="37">
        <f>+[10]PPNE5!H499+[11]PPNE5!H499+[12]PPNE5!H499+[13]PPNE5!H499+'[14]PPNE5 '!H499+[15]PPNE5!H499+[16]PPNE5!H499+[17]PPNE5!H499+[18]PPNE5!H499+[19]PPNE5!H499+[20]PPNE5!H499+[21]PPNE5!H499+[22]PPNE5!H499+[23]PPNE5!H499+[24]PPNE5!H499+'[25]PPNE5 cop'!H499+[26]PPNE5!H499</f>
        <v>0</v>
      </c>
      <c r="H499" s="37"/>
      <c r="I499" s="37">
        <f>+[10]PPNE5!J499+[11]PPNE5!J499+[12]PPNE5!J499+[13]PPNE5!J499+'[14]PPNE5 '!J499+[15]PPNE5!J499+[16]PPNE5!J499+[17]PPNE5!J499+[18]PPNE5!J499+[19]PPNE5!J499+[20]PPNE5!J499+[21]PPNE5!J499+[22]PPNE5!J499+[23]PPNE5!J499+[24]PPNE5!J499+'[25]PPNE5 cop'!J499+[26]PPNE5!J499</f>
        <v>0</v>
      </c>
      <c r="J499" s="63">
        <f>SUBTOTAL(9,G499:I499)</f>
        <v>0</v>
      </c>
      <c r="K499" s="64" t="str">
        <f>IFERROR(J499/$J$18*100,"0.00")</f>
        <v>0.00</v>
      </c>
    </row>
    <row r="500" spans="1:11" ht="12.75" x14ac:dyDescent="0.2">
      <c r="A500" s="543">
        <v>2</v>
      </c>
      <c r="B500" s="544">
        <v>7</v>
      </c>
      <c r="C500" s="544">
        <v>2</v>
      </c>
      <c r="D500" s="544">
        <v>2</v>
      </c>
      <c r="E500" s="544"/>
      <c r="F500" s="551" t="s">
        <v>301</v>
      </c>
      <c r="G500" s="41">
        <f>+G501</f>
        <v>0</v>
      </c>
      <c r="H500" s="41">
        <f>+H501</f>
        <v>0</v>
      </c>
      <c r="I500" s="41">
        <f>+I501</f>
        <v>0</v>
      </c>
      <c r="J500" s="41">
        <f>+J501</f>
        <v>0</v>
      </c>
      <c r="K500" s="42" t="str">
        <f>+K501</f>
        <v>0.00</v>
      </c>
    </row>
    <row r="501" spans="1:11" ht="12.75" x14ac:dyDescent="0.2">
      <c r="A501" s="555">
        <v>2</v>
      </c>
      <c r="B501" s="547">
        <v>7</v>
      </c>
      <c r="C501" s="547">
        <v>2</v>
      </c>
      <c r="D501" s="547">
        <v>2</v>
      </c>
      <c r="E501" s="547" t="s">
        <v>314</v>
      </c>
      <c r="F501" s="550" t="s">
        <v>301</v>
      </c>
      <c r="G501" s="37">
        <f>+[10]PPNE5!H501+[11]PPNE5!H501+[12]PPNE5!H501+[13]PPNE5!H501+'[14]PPNE5 '!H501+[15]PPNE5!H501+[16]PPNE5!H501+[17]PPNE5!H501+[18]PPNE5!H501+[19]PPNE5!H501+[20]PPNE5!H501+[21]PPNE5!H501+[22]PPNE5!H501+[23]PPNE5!H501+[24]PPNE5!H501+'[25]PPNE5 cop'!H501+[26]PPNE5!H501</f>
        <v>0</v>
      </c>
      <c r="H501" s="37"/>
      <c r="I501" s="37">
        <f>+[10]PPNE5!J501+[11]PPNE5!J501+[12]PPNE5!J501+[13]PPNE5!J501+'[14]PPNE5 '!J501+[15]PPNE5!J501+[16]PPNE5!J501+[17]PPNE5!J501+[18]PPNE5!J501+[19]PPNE5!J501+[20]PPNE5!J501+[21]PPNE5!J501+[22]PPNE5!J501+[23]PPNE5!J501+[24]PPNE5!J501+'[25]PPNE5 cop'!J501+[26]PPNE5!J501</f>
        <v>0</v>
      </c>
      <c r="J501" s="63">
        <f>SUBTOTAL(9,G501:I501)</f>
        <v>0</v>
      </c>
      <c r="K501" s="64" t="str">
        <f>IFERROR(J501/$J$18*100,"0.00")</f>
        <v>0.00</v>
      </c>
    </row>
    <row r="502" spans="1:11" ht="12.75" x14ac:dyDescent="0.2">
      <c r="A502" s="543">
        <v>2</v>
      </c>
      <c r="B502" s="544">
        <v>7</v>
      </c>
      <c r="C502" s="544">
        <v>2</v>
      </c>
      <c r="D502" s="544">
        <v>3</v>
      </c>
      <c r="E502" s="544"/>
      <c r="F502" s="551" t="s">
        <v>302</v>
      </c>
      <c r="G502" s="41">
        <f>+G503</f>
        <v>0</v>
      </c>
      <c r="H502" s="41">
        <f>+H503</f>
        <v>0</v>
      </c>
      <c r="I502" s="41">
        <f>+I503</f>
        <v>0</v>
      </c>
      <c r="J502" s="41">
        <f>+J503</f>
        <v>0</v>
      </c>
      <c r="K502" s="42" t="str">
        <f>+K503</f>
        <v>0.00</v>
      </c>
    </row>
    <row r="503" spans="1:11" ht="12.75" x14ac:dyDescent="0.2">
      <c r="A503" s="555">
        <v>2</v>
      </c>
      <c r="B503" s="547">
        <v>7</v>
      </c>
      <c r="C503" s="547">
        <v>2</v>
      </c>
      <c r="D503" s="547">
        <v>3</v>
      </c>
      <c r="E503" s="547" t="s">
        <v>314</v>
      </c>
      <c r="F503" s="550" t="s">
        <v>302</v>
      </c>
      <c r="G503" s="37">
        <f>+[10]PPNE5!H503+[11]PPNE5!H503+[12]PPNE5!H503+[13]PPNE5!H503+'[14]PPNE5 '!H503+[15]PPNE5!H503+[16]PPNE5!H503+[17]PPNE5!H503+[18]PPNE5!H503+[19]PPNE5!H503+[20]PPNE5!H503+[21]PPNE5!H503+[22]PPNE5!H503+[23]PPNE5!H503+[24]PPNE5!H503+'[25]PPNE5 cop'!H503+[26]PPNE5!H503</f>
        <v>0</v>
      </c>
      <c r="H503" s="37"/>
      <c r="I503" s="37">
        <f>+[10]PPNE5!J503+[11]PPNE5!J503+[12]PPNE5!J503+[13]PPNE5!J503+'[14]PPNE5 '!J503+[15]PPNE5!J503+[16]PPNE5!J503+[17]PPNE5!J503+[18]PPNE5!J503+[19]PPNE5!J503+[20]PPNE5!J503+[21]PPNE5!J503+[22]PPNE5!J503+[23]PPNE5!J503+[24]PPNE5!J503+'[25]PPNE5 cop'!J503+[26]PPNE5!J503</f>
        <v>0</v>
      </c>
      <c r="J503" s="63">
        <f>SUBTOTAL(9,G503:I503)</f>
        <v>0</v>
      </c>
      <c r="K503" s="64" t="str">
        <f>IFERROR(J503/$J$18*100,"0.00")</f>
        <v>0.00</v>
      </c>
    </row>
    <row r="504" spans="1:11" ht="12.75" x14ac:dyDescent="0.2">
      <c r="A504" s="543">
        <v>2</v>
      </c>
      <c r="B504" s="544">
        <v>7</v>
      </c>
      <c r="C504" s="544">
        <v>2</v>
      </c>
      <c r="D504" s="544">
        <v>4</v>
      </c>
      <c r="E504" s="544"/>
      <c r="F504" s="551" t="s">
        <v>303</v>
      </c>
      <c r="G504" s="41">
        <f>+G505</f>
        <v>0</v>
      </c>
      <c r="H504" s="41">
        <f>+H505</f>
        <v>0</v>
      </c>
      <c r="I504" s="41">
        <f>+I505</f>
        <v>0</v>
      </c>
      <c r="J504" s="41">
        <f>+J505</f>
        <v>0</v>
      </c>
      <c r="K504" s="42" t="str">
        <f>+K505</f>
        <v>0.00</v>
      </c>
    </row>
    <row r="505" spans="1:11" ht="12.75" x14ac:dyDescent="0.2">
      <c r="A505" s="555">
        <v>2</v>
      </c>
      <c r="B505" s="547">
        <v>7</v>
      </c>
      <c r="C505" s="547">
        <v>2</v>
      </c>
      <c r="D505" s="547">
        <v>4</v>
      </c>
      <c r="E505" s="547" t="s">
        <v>314</v>
      </c>
      <c r="F505" s="550" t="s">
        <v>303</v>
      </c>
      <c r="G505" s="37">
        <f>+[10]PPNE5!H505+[11]PPNE5!H505+[12]PPNE5!H505+[13]PPNE5!H505+'[14]PPNE5 '!H505+[15]PPNE5!H505+[16]PPNE5!H505+[17]PPNE5!H505+[18]PPNE5!H505+[19]PPNE5!H505+[20]PPNE5!H505+[21]PPNE5!H505+[22]PPNE5!H505+[23]PPNE5!H505+[24]PPNE5!H505+'[25]PPNE5 cop'!H505+[26]PPNE5!H505</f>
        <v>0</v>
      </c>
      <c r="H505" s="37"/>
      <c r="I505" s="37">
        <f>+[10]PPNE5!J505+[11]PPNE5!J505+[12]PPNE5!J505+[13]PPNE5!J505+'[14]PPNE5 '!J505+[15]PPNE5!J505+[16]PPNE5!J505+[17]PPNE5!J505+[18]PPNE5!J505+[19]PPNE5!J505+[20]PPNE5!J505+[21]PPNE5!J505+[22]PPNE5!J505+[23]PPNE5!J505+[24]PPNE5!J505+'[25]PPNE5 cop'!J505+[26]PPNE5!J505</f>
        <v>0</v>
      </c>
      <c r="J505" s="63">
        <f>SUBTOTAL(9,G505:I505)</f>
        <v>0</v>
      </c>
      <c r="K505" s="64" t="str">
        <f>IFERROR(J505/$J$18*100,"0.00")</f>
        <v>0.00</v>
      </c>
    </row>
    <row r="506" spans="1:11" ht="12.75" x14ac:dyDescent="0.2">
      <c r="A506" s="543">
        <v>2</v>
      </c>
      <c r="B506" s="544">
        <v>7</v>
      </c>
      <c r="C506" s="544">
        <v>2</v>
      </c>
      <c r="D506" s="544">
        <v>7</v>
      </c>
      <c r="E506" s="544"/>
      <c r="F506" s="551" t="s">
        <v>304</v>
      </c>
      <c r="G506" s="41">
        <f>+G507</f>
        <v>0</v>
      </c>
      <c r="H506" s="41">
        <f>+H507</f>
        <v>0</v>
      </c>
      <c r="I506" s="41">
        <f>+I507</f>
        <v>0</v>
      </c>
      <c r="J506" s="41">
        <f>+J507</f>
        <v>0</v>
      </c>
      <c r="K506" s="42" t="str">
        <f>+K507</f>
        <v>0.00</v>
      </c>
    </row>
    <row r="507" spans="1:11" ht="12.75" x14ac:dyDescent="0.2">
      <c r="A507" s="555">
        <v>2</v>
      </c>
      <c r="B507" s="547">
        <v>7</v>
      </c>
      <c r="C507" s="547">
        <v>2</v>
      </c>
      <c r="D507" s="547">
        <v>7</v>
      </c>
      <c r="E507" s="547" t="s">
        <v>314</v>
      </c>
      <c r="F507" s="550" t="s">
        <v>304</v>
      </c>
      <c r="G507" s="37">
        <f>+[10]PPNE5!H507+[11]PPNE5!H507+[12]PPNE5!H507+[13]PPNE5!H507+'[14]PPNE5 '!H507+[15]PPNE5!H507+[16]PPNE5!H507+[17]PPNE5!H507+[18]PPNE5!H507+[19]PPNE5!H507+[20]PPNE5!H507+[21]PPNE5!H507+[22]PPNE5!H507+[23]PPNE5!H507+[24]PPNE5!H507+'[25]PPNE5 cop'!H507+[26]PPNE5!H507</f>
        <v>0</v>
      </c>
      <c r="H507" s="37"/>
      <c r="I507" s="37">
        <f>+[10]PPNE5!J507+[11]PPNE5!J507+[12]PPNE5!J507+[13]PPNE5!J507+'[14]PPNE5 '!J507+[15]PPNE5!J507+[16]PPNE5!J507+[17]PPNE5!J507+[18]PPNE5!J507+[19]PPNE5!J507+[20]PPNE5!J507+[21]PPNE5!J507+[22]PPNE5!J507+[23]PPNE5!J507+[24]PPNE5!J507+'[25]PPNE5 cop'!J507+[26]PPNE5!J507</f>
        <v>0</v>
      </c>
      <c r="J507" s="63">
        <f>SUBTOTAL(9,G507:I507)</f>
        <v>0</v>
      </c>
      <c r="K507" s="64" t="str">
        <f>IFERROR(J507/$J$18*100,"0.00")</f>
        <v>0.00</v>
      </c>
    </row>
    <row r="508" spans="1:11" ht="12.75" x14ac:dyDescent="0.2">
      <c r="A508" s="543">
        <v>2</v>
      </c>
      <c r="B508" s="544">
        <v>7</v>
      </c>
      <c r="C508" s="544">
        <v>2</v>
      </c>
      <c r="D508" s="544">
        <v>8</v>
      </c>
      <c r="E508" s="544"/>
      <c r="F508" s="551" t="s">
        <v>305</v>
      </c>
      <c r="G508" s="41">
        <f>+G509</f>
        <v>0</v>
      </c>
      <c r="H508" s="41">
        <f>+H509</f>
        <v>0</v>
      </c>
      <c r="I508" s="41">
        <f>+I509</f>
        <v>0</v>
      </c>
      <c r="J508" s="41">
        <f>+J509</f>
        <v>0</v>
      </c>
      <c r="K508" s="42" t="str">
        <f>+K509</f>
        <v>0.00</v>
      </c>
    </row>
    <row r="509" spans="1:11" ht="12.75" x14ac:dyDescent="0.2">
      <c r="A509" s="555">
        <v>2</v>
      </c>
      <c r="B509" s="547">
        <v>7</v>
      </c>
      <c r="C509" s="547">
        <v>2</v>
      </c>
      <c r="D509" s="547">
        <v>8</v>
      </c>
      <c r="E509" s="547" t="s">
        <v>314</v>
      </c>
      <c r="F509" s="550" t="s">
        <v>305</v>
      </c>
      <c r="G509" s="37">
        <f>+[10]PPNE5!H509+[11]PPNE5!H509+[12]PPNE5!H509+[13]PPNE5!H509+'[14]PPNE5 '!H509+[15]PPNE5!H509+[16]PPNE5!H509+[17]PPNE5!H509+[18]PPNE5!H509+[19]PPNE5!H509+[20]PPNE5!H509+[21]PPNE5!H509+[22]PPNE5!H509+[23]PPNE5!H509+[24]PPNE5!H509+'[25]PPNE5 cop'!H509+[26]PPNE5!H509</f>
        <v>0</v>
      </c>
      <c r="H509" s="37"/>
      <c r="I509" s="37">
        <f>+[10]PPNE5!J509+[11]PPNE5!J509+[12]PPNE5!J509+[13]PPNE5!J509+'[14]PPNE5 '!J509+[15]PPNE5!J509+[16]PPNE5!J509+[17]PPNE5!J509+[18]PPNE5!J509+[19]PPNE5!J509+[20]PPNE5!J509+[21]PPNE5!J509+[22]PPNE5!J509+[23]PPNE5!J509+[24]PPNE5!J509+'[25]PPNE5 cop'!J509+[26]PPNE5!J509</f>
        <v>0</v>
      </c>
      <c r="J509" s="63">
        <f>SUBTOTAL(9,G509:I509)</f>
        <v>0</v>
      </c>
      <c r="K509" s="64" t="str">
        <f>IFERROR(J509/$J$18*100,"0.00")</f>
        <v>0.00</v>
      </c>
    </row>
    <row r="510" spans="1:11" ht="12.75" x14ac:dyDescent="0.2">
      <c r="A510" s="540">
        <v>2</v>
      </c>
      <c r="B510" s="541">
        <v>7</v>
      </c>
      <c r="C510" s="541">
        <v>3</v>
      </c>
      <c r="D510" s="541"/>
      <c r="E510" s="541"/>
      <c r="F510" s="542" t="s">
        <v>306</v>
      </c>
      <c r="G510" s="33">
        <f>+G511+G513</f>
        <v>0</v>
      </c>
      <c r="H510" s="33">
        <f>+H511+H513</f>
        <v>0</v>
      </c>
      <c r="I510" s="33">
        <f>+I511+I513</f>
        <v>0</v>
      </c>
      <c r="J510" s="33">
        <f>+J511+J513</f>
        <v>0</v>
      </c>
      <c r="K510" s="34">
        <f>+K511+K513</f>
        <v>0</v>
      </c>
    </row>
    <row r="511" spans="1:11" ht="12.75" x14ac:dyDescent="0.2">
      <c r="A511" s="543">
        <v>2</v>
      </c>
      <c r="B511" s="544">
        <v>7</v>
      </c>
      <c r="C511" s="544">
        <v>3</v>
      </c>
      <c r="D511" s="544">
        <v>1</v>
      </c>
      <c r="E511" s="544"/>
      <c r="F511" s="551" t="s">
        <v>307</v>
      </c>
      <c r="G511" s="41">
        <f>+G512</f>
        <v>0</v>
      </c>
      <c r="H511" s="41">
        <f>+H512</f>
        <v>0</v>
      </c>
      <c r="I511" s="41">
        <f>+I512</f>
        <v>0</v>
      </c>
      <c r="J511" s="41">
        <f>+J512</f>
        <v>0</v>
      </c>
      <c r="K511" s="42" t="str">
        <f>+K512</f>
        <v>0.00</v>
      </c>
    </row>
    <row r="512" spans="1:11" ht="12.75" x14ac:dyDescent="0.2">
      <c r="A512" s="555">
        <v>2</v>
      </c>
      <c r="B512" s="547">
        <v>7</v>
      </c>
      <c r="C512" s="547">
        <v>3</v>
      </c>
      <c r="D512" s="547">
        <v>1</v>
      </c>
      <c r="E512" s="547" t="s">
        <v>314</v>
      </c>
      <c r="F512" s="550" t="s">
        <v>307</v>
      </c>
      <c r="G512" s="37">
        <f>+[10]PPNE5!H512+[11]PPNE5!H512+[12]PPNE5!H512+[13]PPNE5!H512+'[14]PPNE5 '!H512+[15]PPNE5!H512+[16]PPNE5!H512+[17]PPNE5!H512+[18]PPNE5!H512+[19]PPNE5!H512+[20]PPNE5!H512+[21]PPNE5!H512+[22]PPNE5!H512+[23]PPNE5!H512+[24]PPNE5!H512+'[25]PPNE5 cop'!H512+[26]PPNE5!H512</f>
        <v>0</v>
      </c>
      <c r="H512" s="37"/>
      <c r="I512" s="37">
        <f>+[10]PPNE5!J512+[11]PPNE5!J512+[12]PPNE5!J512+[13]PPNE5!J512+'[14]PPNE5 '!J512+[15]PPNE5!J512+[16]PPNE5!J512+[17]PPNE5!J512+[18]PPNE5!J512+[19]PPNE5!J512+[20]PPNE5!J512+[21]PPNE5!J512+[22]PPNE5!J512+[23]PPNE5!J512+[24]PPNE5!J512+'[25]PPNE5 cop'!J512+[26]PPNE5!J512</f>
        <v>0</v>
      </c>
      <c r="J512" s="63">
        <f>SUBTOTAL(9,G512:I512)</f>
        <v>0</v>
      </c>
      <c r="K512" s="64" t="str">
        <f>IFERROR(J512/$J$18*100,"0.00")</f>
        <v>0.00</v>
      </c>
    </row>
    <row r="513" spans="1:11" ht="12.75" x14ac:dyDescent="0.2">
      <c r="A513" s="543">
        <v>2</v>
      </c>
      <c r="B513" s="544">
        <v>7</v>
      </c>
      <c r="C513" s="544">
        <v>3</v>
      </c>
      <c r="D513" s="544">
        <v>2</v>
      </c>
      <c r="E513" s="544"/>
      <c r="F513" s="551" t="s">
        <v>308</v>
      </c>
      <c r="G513" s="41">
        <f>+G514</f>
        <v>0</v>
      </c>
      <c r="H513" s="41">
        <f>+H514</f>
        <v>0</v>
      </c>
      <c r="I513" s="41">
        <f>+I514</f>
        <v>0</v>
      </c>
      <c r="J513" s="41">
        <f>+J514</f>
        <v>0</v>
      </c>
      <c r="K513" s="42" t="str">
        <f>+K514</f>
        <v>0.00</v>
      </c>
    </row>
    <row r="514" spans="1:11" ht="12.75" x14ac:dyDescent="0.2">
      <c r="A514" s="568">
        <v>2</v>
      </c>
      <c r="B514" s="553">
        <v>7</v>
      </c>
      <c r="C514" s="553">
        <v>3</v>
      </c>
      <c r="D514" s="553">
        <v>2</v>
      </c>
      <c r="E514" s="553" t="s">
        <v>314</v>
      </c>
      <c r="F514" s="569" t="s">
        <v>308</v>
      </c>
      <c r="G514" s="37">
        <f>+[10]PPNE5!H514+[11]PPNE5!H514+[12]PPNE5!H514+[13]PPNE5!H514+'[14]PPNE5 '!H514+[15]PPNE5!H514+[16]PPNE5!H514+[17]PPNE5!H514+[18]PPNE5!H514+[19]PPNE5!H514+[20]PPNE5!H514+[21]PPNE5!H514+[22]PPNE5!H514+[23]PPNE5!H514+[24]PPNE5!H514+'[25]PPNE5 cop'!H514+[26]PPNE5!H514</f>
        <v>0</v>
      </c>
      <c r="H514" s="37"/>
      <c r="I514" s="37">
        <f>+[10]PPNE5!J514+[11]PPNE5!J514+[12]PPNE5!J514+[13]PPNE5!J514+'[14]PPNE5 '!J514+[15]PPNE5!J514+[16]PPNE5!J514+[17]PPNE5!J514+[18]PPNE5!J514+[19]PPNE5!J514+[20]PPNE5!J514+[21]PPNE5!J514+[22]PPNE5!J514+[23]PPNE5!J514+[24]PPNE5!J514+'[25]PPNE5 cop'!J514+[26]PPNE5!J514</f>
        <v>0</v>
      </c>
      <c r="J514" s="65">
        <f>SUBTOTAL(9,G514:I514)</f>
        <v>0</v>
      </c>
      <c r="K514" s="66" t="str">
        <f>IFERROR(J514/$J$18*100,"0.00")</f>
        <v>0.00</v>
      </c>
    </row>
  </sheetData>
  <sheetProtection algorithmName="SHA-512" hashValue="9REMAqwS0K5YbPP5FYOMwiiQeYav2Tf0CiIp0BiRKDcgT0SB5RUJaLGG4927EE9lPQxp08DZ4OH6JBEiBrARlw==" saltValue="y7DAjlEDxeevpYABtBebSQ==" spinCount="100000" sheet="1" objects="1" scenarios="1"/>
  <mergeCells count="9">
    <mergeCell ref="G16:I16"/>
    <mergeCell ref="J16:J17"/>
    <mergeCell ref="K16:K17"/>
    <mergeCell ref="A16:A17"/>
    <mergeCell ref="B16:B17"/>
    <mergeCell ref="C16:C17"/>
    <mergeCell ref="D16:D17"/>
    <mergeCell ref="E16:E17"/>
    <mergeCell ref="F16:F17"/>
  </mergeCells>
  <pageMargins left="1.6535433070866143" right="0.11811023622047245" top="0.27559055118110237" bottom="0.23622047244094491" header="0" footer="0"/>
  <pageSetup paperSize="9" scale="65" orientation="landscape" verticalDpi="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122</vt:i4>
      </vt:variant>
    </vt:vector>
  </HeadingPairs>
  <TitlesOfParts>
    <vt:vector size="137" baseType="lpstr">
      <vt:lpstr>Resumen</vt:lpstr>
      <vt:lpstr>Formulario PPGR1</vt:lpstr>
      <vt:lpstr>Formulario PPGR2</vt:lpstr>
      <vt:lpstr>Formulario PPGR3</vt:lpstr>
      <vt:lpstr>Formulario PPGR4</vt:lpstr>
      <vt:lpstr>Formulario PPGR5</vt:lpstr>
      <vt:lpstr>Formulario PPGR6</vt:lpstr>
      <vt:lpstr>Formulario PPGR7</vt:lpstr>
      <vt:lpstr>Formulario PPGR8 </vt:lpstr>
      <vt:lpstr>Tablero Indicadores POA</vt:lpstr>
      <vt:lpstr>Prov</vt:lpstr>
      <vt:lpstr>Insumos</vt:lpstr>
      <vt:lpstr>LSIns</vt:lpstr>
      <vt:lpstr>Obj</vt:lpstr>
      <vt:lpstr>Catalogo</vt:lpstr>
      <vt:lpstr>'Formulario PPGR1'!Área_de_impresión</vt:lpstr>
      <vt:lpstr>'Formulario PPGR2'!Área_de_impresión</vt:lpstr>
      <vt:lpstr>Azua</vt:lpstr>
      <vt:lpstr>Bahoruco</vt:lpstr>
      <vt:lpstr>Barahona</vt:lpstr>
      <vt:lpstr>CodigoActividad</vt:lpstr>
      <vt:lpstr>Dajabon</vt:lpstr>
      <vt:lpstr>Dajabón</vt:lpstr>
      <vt:lpstr>Distrito_Nacional</vt:lpstr>
      <vt:lpstr>Duarte</vt:lpstr>
      <vt:lpstr>El_Seibo</vt:lpstr>
      <vt:lpstr>Elias_Pina</vt:lpstr>
      <vt:lpstr>Elías_Piña</vt:lpstr>
      <vt:lpstr>Espaillat</vt:lpstr>
      <vt:lpstr>Hato_Mayor</vt:lpstr>
      <vt:lpstr>Hermanas_Mirabal</vt:lpstr>
      <vt:lpstr>Independencia</vt:lpstr>
      <vt:lpstr>'Formulario PPGR1'!l</vt:lpstr>
      <vt:lpstr>La_Altagracia</vt:lpstr>
      <vt:lpstr>La_Romana</vt:lpstr>
      <vt:lpstr>La_Vega</vt:lpstr>
      <vt:lpstr>Le.1</vt:lpstr>
      <vt:lpstr>Le.2</vt:lpstr>
      <vt:lpstr>Le.3</vt:lpstr>
      <vt:lpstr>Le.4</vt:lpstr>
      <vt:lpstr>ls_ComprayAlquiler</vt:lpstr>
      <vt:lpstr>ls_Departamento</vt:lpstr>
      <vt:lpstr>Ls_DepartamentosSRS</vt:lpstr>
      <vt:lpstr>Ls_DependenciasSRS</vt:lpstr>
      <vt:lpstr>ls_Direccion</vt:lpstr>
      <vt:lpstr>Ls_DivisionesSRS</vt:lpstr>
      <vt:lpstr>Ls_Estructura</vt:lpstr>
      <vt:lpstr>Ls_GerenciasSRS</vt:lpstr>
      <vt:lpstr>Ls_LinesEstategica</vt:lpstr>
      <vt:lpstr>Ls_Medio_Verificacion</vt:lpstr>
      <vt:lpstr>Ls_ObjEstrategico</vt:lpstr>
      <vt:lpstr>Ls_Oficina</vt:lpstr>
      <vt:lpstr>Ls_OficinasSRS</vt:lpstr>
      <vt:lpstr>ls_Regiones</vt:lpstr>
      <vt:lpstr>ls_SubDireccion</vt:lpstr>
      <vt:lpstr>ls_TiposAcciones</vt:lpstr>
      <vt:lpstr>ls_UnidadesSRS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lsFuentesFinanciamiento</vt:lpstr>
      <vt:lpstr>lsGasoil</vt:lpstr>
      <vt:lpstr>lsHerramientasMenores</vt:lpstr>
      <vt:lpstr>lsImpresionyEncuadernacion</vt:lpstr>
      <vt:lpstr>lsInsumos</vt:lpstr>
      <vt:lpstr>lsInsumosEquipos</vt:lpstr>
      <vt:lpstr>lsLlantasyNeumaticos</vt:lpstr>
      <vt:lpstr>lsMantenimiento</vt:lpstr>
      <vt:lpstr>lsMantenimientoyReparacion</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LsTipoEESS</vt:lpstr>
      <vt:lpstr>lsTipoIntervencion</vt:lpstr>
      <vt:lpstr>lsUtilesdeCocina</vt:lpstr>
      <vt:lpstr>lsUtilesdeOficina</vt:lpstr>
      <vt:lpstr>lsUtilesMenoresMQ</vt:lpstr>
      <vt:lpstr>lsViaticosDP</vt:lpstr>
      <vt:lpstr>Maria_Trinidad_Sanchez</vt:lpstr>
      <vt:lpstr>María_Trinidad_Sánchez</vt:lpstr>
      <vt:lpstr>Monsenor_Nouel</vt:lpstr>
      <vt:lpstr>Monseñor_Nouel</vt:lpstr>
      <vt:lpstr>Monte_Plata</vt:lpstr>
      <vt:lpstr>Montecristi</vt:lpstr>
      <vt:lpstr>Obj1.1</vt:lpstr>
      <vt:lpstr>Obj1.2</vt:lpstr>
      <vt:lpstr>Obj2.1</vt:lpstr>
      <vt:lpstr>Obj2.2</vt:lpstr>
      <vt:lpstr>Obj2.3</vt:lpstr>
      <vt:lpstr>Obj3.1</vt:lpstr>
      <vt:lpstr>Obj3.2</vt:lpstr>
      <vt:lpstr>Obj4.1</vt:lpstr>
      <vt:lpstr>Pedernales</vt:lpstr>
      <vt:lpstr>Peravia</vt:lpstr>
      <vt:lpstr>Periodo_POA</vt:lpstr>
      <vt:lpstr>Productos</vt:lpstr>
      <vt:lpstr>Provincias</vt:lpstr>
      <vt:lpstr>Puerto_Plata</vt:lpstr>
      <vt:lpstr>Samana</vt:lpstr>
      <vt:lpstr>Samaná</vt:lpstr>
      <vt:lpstr>San_Cristobal</vt:lpstr>
      <vt:lpstr>San_Cristóbal</vt:lpstr>
      <vt:lpstr>San_Jose_de_Ocoa</vt:lpstr>
      <vt:lpstr>San_José_de_Ocoa</vt:lpstr>
      <vt:lpstr>San_Juan</vt:lpstr>
      <vt:lpstr>San_Pedro_de_Macoris</vt:lpstr>
      <vt:lpstr>San_Pedro_de_Macorís</vt:lpstr>
      <vt:lpstr>Sanchez_Ramirez</vt:lpstr>
      <vt:lpstr>Sánchez_Ramírez</vt:lpstr>
      <vt:lpstr>Santiago</vt:lpstr>
      <vt:lpstr>Santiago_Rodriguez</vt:lpstr>
      <vt:lpstr>Santiago_Rodríguez</vt:lpstr>
      <vt:lpstr>Santo_Domingo</vt:lpstr>
      <vt:lpstr>Valverde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dc:creator>
  <cp:lastModifiedBy>USER</cp:lastModifiedBy>
  <cp:lastPrinted>2021-03-09T13:02:21Z</cp:lastPrinted>
  <dcterms:created xsi:type="dcterms:W3CDTF">2010-07-12T13:23:52Z</dcterms:created>
  <dcterms:modified xsi:type="dcterms:W3CDTF">2021-03-25T15:31:25Z</dcterms:modified>
</cp:coreProperties>
</file>